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7927"/>
  <workbookPr saveExternalLinkValues="0" updateLinks="never" codeName="ThisWorkbook" checkCompatibility="1" defaultThemeVersion="124226"/>
  <mc:AlternateContent xmlns:mc="http://schemas.openxmlformats.org/markup-compatibility/2006">
    <mc:Choice Requires="x15">
      <x15ac:absPath xmlns:x15ac="http://schemas.microsoft.com/office/spreadsheetml/2010/11/ac" url="C:\Users\Chris\Dropbox\Trax\BSA\wip\"/>
    </mc:Choice>
  </mc:AlternateContent>
  <bookViews>
    <workbookView xWindow="0" yWindow="0" windowWidth="19200" windowHeight="11148" tabRatio="853"/>
  </bookViews>
  <sheets>
    <sheet name="Instructions" sheetId="1" r:id="rId1"/>
    <sheet name="Parent Contact Info" sheetId="62" r:id="rId2"/>
    <sheet name="Recharter" sheetId="78" r:id="rId3"/>
    <sheet name="Attendance" sheetId="63" r:id="rId4"/>
    <sheet name="Bobcat" sheetId="23" r:id="rId5"/>
    <sheet name="WebelosBadge" sheetId="24" r:id="rId6"/>
    <sheet name="ArrowOfLight" sheetId="25" r:id="rId7"/>
    <sheet name="AdventurePins" sheetId="2" r:id="rId8"/>
    <sheet name="Electives" sheetId="79" r:id="rId9"/>
    <sheet name="Cub Awards" sheetId="88" r:id="rId10"/>
    <sheet name="NOVA" sheetId="86" r:id="rId11"/>
    <sheet name="Shooting Sports" sheetId="87" r:id="rId12"/>
    <sheet name="Summary" sheetId="8" r:id="rId13"/>
    <sheet name="Scout 1" sheetId="5" r:id="rId14"/>
    <sheet name="Scout 2" sheetId="64" r:id="rId15"/>
    <sheet name="Scout 3" sheetId="65" r:id="rId16"/>
    <sheet name="Scout 4" sheetId="66" r:id="rId17"/>
    <sheet name="Scout 5" sheetId="67" r:id="rId18"/>
    <sheet name="Scout 6" sheetId="68" r:id="rId19"/>
    <sheet name="Scout 7" sheetId="70" r:id="rId20"/>
    <sheet name="Scout 8" sheetId="69" r:id="rId21"/>
    <sheet name="Scout 9" sheetId="71" r:id="rId22"/>
    <sheet name="Scout 10" sheetId="72" r:id="rId23"/>
    <sheet name="Scout 11" sheetId="73" r:id="rId24"/>
    <sheet name="Scout 12" sheetId="74" r:id="rId25"/>
    <sheet name="Scout 13" sheetId="75" r:id="rId26"/>
    <sheet name="Scout 14" sheetId="76" r:id="rId27"/>
    <sheet name="Scout 15" sheetId="77" r:id="rId28"/>
    <sheet name="Scout 16" sheetId="80" r:id="rId29"/>
    <sheet name="Scout 17" sheetId="81" r:id="rId30"/>
    <sheet name="Scout 18" sheetId="82" r:id="rId31"/>
    <sheet name="Scout 19" sheetId="83" r:id="rId32"/>
    <sheet name="Scout 20" sheetId="84" r:id="rId33"/>
  </sheets>
  <definedNames>
    <definedName name="_xlnm.Print_Area" localSheetId="7">AdventurePins!$A$1:$Y$119</definedName>
    <definedName name="_xlnm.Print_Area" localSheetId="6">ArrowOfLight!$A$1:$Y$13</definedName>
    <definedName name="_xlnm.Print_Area" localSheetId="3">Attendance!$A$1:$X$106</definedName>
    <definedName name="_xlnm.Print_Area" localSheetId="4">Bobcat!$A$1:$Y$13</definedName>
    <definedName name="_xlnm.Print_Area" localSheetId="0">Instructions!$A$1:$J$115</definedName>
    <definedName name="_xlnm.Print_Area" localSheetId="1">'Parent Contact Info'!$A$1:$F$260</definedName>
    <definedName name="_xlnm.Print_Area" localSheetId="2">Recharter!$A$1:$Y$15</definedName>
    <definedName name="_xlnm.Print_Area" localSheetId="13">'Scout 1'!$A$1:$AU$72</definedName>
    <definedName name="_xlnm.Print_Area" localSheetId="22">'Scout 10'!$A$1:$AU$72</definedName>
    <definedName name="_xlnm.Print_Area" localSheetId="23">'Scout 11'!$A$1:$AU$72</definedName>
    <definedName name="_xlnm.Print_Area" localSheetId="24">'Scout 12'!$A$1:$AU$72</definedName>
    <definedName name="_xlnm.Print_Area" localSheetId="25">'Scout 13'!$A$1:$AU$72</definedName>
    <definedName name="_xlnm.Print_Area" localSheetId="26">'Scout 14'!$A$1:$AU$72</definedName>
    <definedName name="_xlnm.Print_Area" localSheetId="27">'Scout 15'!$A$1:$AU$72</definedName>
    <definedName name="_xlnm.Print_Area" localSheetId="28">'Scout 16'!$A$1:$AU$72</definedName>
    <definedName name="_xlnm.Print_Area" localSheetId="29">'Scout 17'!$A$1:$AU$72</definedName>
    <definedName name="_xlnm.Print_Area" localSheetId="30">'Scout 18'!$A$1:$AU$72</definedName>
    <definedName name="_xlnm.Print_Area" localSheetId="31">'Scout 19'!$A$1:$AU$72</definedName>
    <definedName name="_xlnm.Print_Area" localSheetId="14">'Scout 2'!$A$1:$AU$72</definedName>
    <definedName name="_xlnm.Print_Area" localSheetId="32">'Scout 20'!$A$1:$AU$72</definedName>
    <definedName name="_xlnm.Print_Area" localSheetId="15">'Scout 3'!$A$1:$AU$72</definedName>
    <definedName name="_xlnm.Print_Area" localSheetId="16">'Scout 4'!$A$1:$AU$72</definedName>
    <definedName name="_xlnm.Print_Area" localSheetId="17">'Scout 5'!$A$1:$AU$72</definedName>
    <definedName name="_xlnm.Print_Area" localSheetId="18">'Scout 6'!$A$1:$AU$72</definedName>
    <definedName name="_xlnm.Print_Area" localSheetId="19">'Scout 7'!$A$1:$AU$72</definedName>
    <definedName name="_xlnm.Print_Area" localSheetId="20">'Scout 8'!$A$1:$AU$72</definedName>
    <definedName name="_xlnm.Print_Area" localSheetId="21">'Scout 9'!$A$1:$AU$72</definedName>
    <definedName name="_xlnm.Print_Area" localSheetId="12">Summary!$A$1:$AO$36</definedName>
    <definedName name="_xlnm.Print_Area" localSheetId="5">WebelosBadge!$A$1:$Y$14</definedName>
    <definedName name="_xlnm.Print_Titles" localSheetId="7">AdventurePins!$1:$4</definedName>
    <definedName name="_xlnm.Print_Titles" localSheetId="6">ArrowOfLight!$1:$4</definedName>
    <definedName name="_xlnm.Print_Titles" localSheetId="3">Attendance!$1:$5</definedName>
    <definedName name="_xlnm.Print_Titles" localSheetId="4">Bobcat!$1:$4</definedName>
    <definedName name="_xlnm.Print_Titles" localSheetId="13">'Scout 1'!$A:$B</definedName>
    <definedName name="_xlnm.Print_Titles" localSheetId="22">'Scout 10'!$A:$B</definedName>
    <definedName name="_xlnm.Print_Titles" localSheetId="23">'Scout 11'!$A:$B</definedName>
    <definedName name="_xlnm.Print_Titles" localSheetId="24">'Scout 12'!$A:$B</definedName>
    <definedName name="_xlnm.Print_Titles" localSheetId="25">'Scout 13'!$A:$B</definedName>
    <definedName name="_xlnm.Print_Titles" localSheetId="26">'Scout 14'!$A:$B</definedName>
    <definedName name="_xlnm.Print_Titles" localSheetId="27">'Scout 15'!$A:$B</definedName>
    <definedName name="_xlnm.Print_Titles" localSheetId="28">'Scout 16'!$A:$B</definedName>
    <definedName name="_xlnm.Print_Titles" localSheetId="29">'Scout 17'!$A:$B</definedName>
    <definedName name="_xlnm.Print_Titles" localSheetId="30">'Scout 18'!$A:$B</definedName>
    <definedName name="_xlnm.Print_Titles" localSheetId="31">'Scout 19'!$A:$B</definedName>
    <definedName name="_xlnm.Print_Titles" localSheetId="14">'Scout 2'!$A:$B</definedName>
    <definedName name="_xlnm.Print_Titles" localSheetId="32">'Scout 20'!$A:$B</definedName>
    <definedName name="_xlnm.Print_Titles" localSheetId="15">'Scout 3'!$A:$B</definedName>
    <definedName name="_xlnm.Print_Titles" localSheetId="16">'Scout 4'!$A:$B</definedName>
    <definedName name="_xlnm.Print_Titles" localSheetId="17">'Scout 5'!$A:$B</definedName>
    <definedName name="_xlnm.Print_Titles" localSheetId="18">'Scout 6'!$A:$B</definedName>
    <definedName name="_xlnm.Print_Titles" localSheetId="19">'Scout 7'!$A:$B</definedName>
    <definedName name="_xlnm.Print_Titles" localSheetId="20">'Scout 8'!$A:$B</definedName>
    <definedName name="_xlnm.Print_Titles" localSheetId="21">'Scout 9'!$A:$B</definedName>
    <definedName name="_xlnm.Print_Titles" localSheetId="5">WebelosBadge!$1:$4</definedName>
  </definedNames>
  <calcPr calcId="162913"/>
  <fileRecoveryPr autoRecover="0"/>
</workbook>
</file>

<file path=xl/calcChain.xml><?xml version="1.0" encoding="utf-8"?>
<calcChain xmlns="http://schemas.openxmlformats.org/spreadsheetml/2006/main">
  <c r="X10" i="25" l="1"/>
  <c r="W10" i="25"/>
  <c r="V10" i="25"/>
  <c r="U10" i="25"/>
  <c r="T10" i="25"/>
  <c r="S10" i="25"/>
  <c r="R10" i="25"/>
  <c r="Q10" i="25"/>
  <c r="P10" i="25"/>
  <c r="O10" i="25"/>
  <c r="N10" i="25"/>
  <c r="M10" i="25"/>
  <c r="L10" i="25"/>
  <c r="K10" i="25"/>
  <c r="J10" i="25"/>
  <c r="I10" i="25"/>
  <c r="H10" i="25"/>
  <c r="G10" i="25"/>
  <c r="F10" i="25"/>
  <c r="F43" i="87"/>
  <c r="G43" i="87"/>
  <c r="H43" i="87"/>
  <c r="I43" i="87"/>
  <c r="J43" i="87"/>
  <c r="K43" i="87"/>
  <c r="L43" i="87"/>
  <c r="M43" i="87"/>
  <c r="N43" i="87"/>
  <c r="O43" i="87"/>
  <c r="P43" i="87"/>
  <c r="Q43" i="87"/>
  <c r="R43" i="87"/>
  <c r="S43" i="87"/>
  <c r="T43" i="87"/>
  <c r="U43" i="87"/>
  <c r="V43" i="87"/>
  <c r="W43" i="87"/>
  <c r="X43" i="87"/>
  <c r="F37" i="87"/>
  <c r="G37" i="87"/>
  <c r="H37" i="87"/>
  <c r="I37" i="87"/>
  <c r="J37" i="87"/>
  <c r="K37" i="87"/>
  <c r="L37" i="87"/>
  <c r="M37" i="87"/>
  <c r="N37" i="87"/>
  <c r="O37" i="87"/>
  <c r="P37" i="87"/>
  <c r="Q37" i="87"/>
  <c r="R37" i="87"/>
  <c r="S37" i="87"/>
  <c r="T37" i="87"/>
  <c r="U37" i="87"/>
  <c r="V37" i="87"/>
  <c r="W37" i="87"/>
  <c r="X37" i="87"/>
  <c r="B39" i="67"/>
  <c r="J31" i="84"/>
  <c r="F9" i="2" l="1"/>
  <c r="G9" i="2"/>
  <c r="H9" i="2"/>
  <c r="I9" i="2"/>
  <c r="J9" i="2"/>
  <c r="K9" i="2"/>
  <c r="L9" i="2"/>
  <c r="M9" i="2"/>
  <c r="N9" i="2"/>
  <c r="O9" i="2"/>
  <c r="P9" i="2"/>
  <c r="Q9" i="2"/>
  <c r="R9" i="2"/>
  <c r="S9" i="2"/>
  <c r="T9" i="2"/>
  <c r="U9" i="2"/>
  <c r="V9" i="2"/>
  <c r="W9" i="2"/>
  <c r="X9" i="2"/>
  <c r="F15" i="2"/>
  <c r="G15" i="2"/>
  <c r="H15" i="2"/>
  <c r="I15" i="2"/>
  <c r="J15" i="2"/>
  <c r="K15" i="2"/>
  <c r="L15" i="2"/>
  <c r="M15" i="2"/>
  <c r="N15" i="2"/>
  <c r="O15" i="2"/>
  <c r="P15" i="2"/>
  <c r="Q15" i="2"/>
  <c r="R15" i="2"/>
  <c r="S15" i="2"/>
  <c r="T15" i="2"/>
  <c r="U15" i="2"/>
  <c r="V15" i="2"/>
  <c r="W15" i="2"/>
  <c r="X15" i="2"/>
  <c r="F39" i="2"/>
  <c r="G39" i="2"/>
  <c r="H39" i="2"/>
  <c r="I39" i="2"/>
  <c r="J39" i="2"/>
  <c r="K39" i="2"/>
  <c r="L39" i="2"/>
  <c r="M39" i="2"/>
  <c r="N39" i="2"/>
  <c r="O39" i="2"/>
  <c r="P39" i="2"/>
  <c r="Q39" i="2"/>
  <c r="R39" i="2"/>
  <c r="S39" i="2"/>
  <c r="T39" i="2"/>
  <c r="U39" i="2"/>
  <c r="V39" i="2"/>
  <c r="W39" i="2"/>
  <c r="X39" i="2"/>
  <c r="F52" i="2"/>
  <c r="G52" i="2"/>
  <c r="H52" i="2"/>
  <c r="I52" i="2"/>
  <c r="J52" i="2"/>
  <c r="K52" i="2"/>
  <c r="L52" i="2"/>
  <c r="M52" i="2"/>
  <c r="N52" i="2"/>
  <c r="O52" i="2"/>
  <c r="P52" i="2"/>
  <c r="Q52" i="2"/>
  <c r="R52" i="2"/>
  <c r="S52" i="2"/>
  <c r="T52" i="2"/>
  <c r="U52" i="2"/>
  <c r="V52" i="2"/>
  <c r="W52" i="2"/>
  <c r="X52" i="2"/>
  <c r="F60" i="2"/>
  <c r="G60" i="2"/>
  <c r="H60" i="2"/>
  <c r="I60" i="2"/>
  <c r="J60" i="2"/>
  <c r="K60" i="2"/>
  <c r="L60" i="2"/>
  <c r="M60" i="2"/>
  <c r="N60" i="2"/>
  <c r="O60" i="2"/>
  <c r="P60" i="2"/>
  <c r="Q60" i="2"/>
  <c r="R60" i="2"/>
  <c r="S60" i="2"/>
  <c r="T60" i="2"/>
  <c r="U60" i="2"/>
  <c r="V60" i="2"/>
  <c r="W60" i="2"/>
  <c r="X60" i="2"/>
  <c r="F73" i="2"/>
  <c r="G73" i="2"/>
  <c r="H73" i="2"/>
  <c r="I73" i="2"/>
  <c r="J73" i="2"/>
  <c r="K73" i="2"/>
  <c r="L73" i="2"/>
  <c r="M73" i="2"/>
  <c r="N73" i="2"/>
  <c r="O73" i="2"/>
  <c r="P73" i="2"/>
  <c r="Q73" i="2"/>
  <c r="R73" i="2"/>
  <c r="S73" i="2"/>
  <c r="T73" i="2"/>
  <c r="U73" i="2"/>
  <c r="V73" i="2"/>
  <c r="W73" i="2"/>
  <c r="X73" i="2"/>
  <c r="F81" i="2"/>
  <c r="G81" i="2"/>
  <c r="H81" i="2"/>
  <c r="I81" i="2"/>
  <c r="J81" i="2"/>
  <c r="K81" i="2"/>
  <c r="L81" i="2"/>
  <c r="M81" i="2"/>
  <c r="N81" i="2"/>
  <c r="O81" i="2"/>
  <c r="P81" i="2"/>
  <c r="Q81" i="2"/>
  <c r="R81" i="2"/>
  <c r="S81" i="2"/>
  <c r="T81" i="2"/>
  <c r="U81" i="2"/>
  <c r="V81" i="2"/>
  <c r="W81" i="2"/>
  <c r="X81" i="2"/>
  <c r="F100" i="2"/>
  <c r="G100" i="2"/>
  <c r="H100" i="2"/>
  <c r="I100" i="2"/>
  <c r="J100" i="2"/>
  <c r="K100" i="2"/>
  <c r="L100" i="2"/>
  <c r="M100" i="2"/>
  <c r="N100" i="2"/>
  <c r="O100" i="2"/>
  <c r="P100" i="2"/>
  <c r="Q100" i="2"/>
  <c r="R100" i="2"/>
  <c r="S100" i="2"/>
  <c r="T100" i="2"/>
  <c r="U100" i="2"/>
  <c r="V100" i="2"/>
  <c r="W100" i="2"/>
  <c r="X100" i="2"/>
  <c r="F119" i="2"/>
  <c r="G119" i="2"/>
  <c r="H119" i="2"/>
  <c r="I119" i="2"/>
  <c r="J119" i="2"/>
  <c r="K119" i="2"/>
  <c r="L119" i="2"/>
  <c r="M119" i="2"/>
  <c r="N119" i="2"/>
  <c r="O119" i="2"/>
  <c r="P119" i="2"/>
  <c r="Q119" i="2"/>
  <c r="R119" i="2"/>
  <c r="S119" i="2"/>
  <c r="T119" i="2"/>
  <c r="U119" i="2"/>
  <c r="V119" i="2"/>
  <c r="W119" i="2"/>
  <c r="X119" i="2"/>
  <c r="E119" i="2"/>
  <c r="F208" i="79" l="1"/>
  <c r="G208" i="79"/>
  <c r="H208" i="79"/>
  <c r="I208" i="79"/>
  <c r="J208" i="79"/>
  <c r="K208" i="79"/>
  <c r="L208" i="79"/>
  <c r="M208" i="79"/>
  <c r="N208" i="79"/>
  <c r="O208" i="79"/>
  <c r="P208" i="79"/>
  <c r="Q208" i="79"/>
  <c r="R208" i="79"/>
  <c r="S208" i="79"/>
  <c r="T208" i="79"/>
  <c r="U208" i="79"/>
  <c r="V208" i="79"/>
  <c r="W208" i="79"/>
  <c r="X208" i="79"/>
  <c r="E208" i="79"/>
  <c r="A51" i="8" l="1"/>
  <c r="E13" i="23"/>
  <c r="B5" i="5"/>
  <c r="B3" i="8"/>
  <c r="R29" i="79"/>
  <c r="B44" i="76"/>
  <c r="AB20" i="8"/>
  <c r="S29" i="79"/>
  <c r="B44" i="77"/>
  <c r="AD20" i="8"/>
  <c r="T29" i="79"/>
  <c r="B44" i="80"/>
  <c r="AF20" i="8" s="1"/>
  <c r="U29" i="79"/>
  <c r="B44" i="81"/>
  <c r="AH20" i="8"/>
  <c r="V29" i="79"/>
  <c r="B44" i="82"/>
  <c r="AJ20" i="8"/>
  <c r="W29" i="79"/>
  <c r="B44" i="83"/>
  <c r="AL20" i="8"/>
  <c r="X29" i="79"/>
  <c r="B44" i="84"/>
  <c r="AN20" i="8" s="1"/>
  <c r="R41" i="79"/>
  <c r="B45" i="76"/>
  <c r="AB21" i="8"/>
  <c r="S41" i="79"/>
  <c r="B45" i="77"/>
  <c r="AD21" i="8"/>
  <c r="T41" i="79"/>
  <c r="B45" i="80"/>
  <c r="AF21" i="8"/>
  <c r="U41" i="79"/>
  <c r="B45" i="81"/>
  <c r="AH21" i="8" s="1"/>
  <c r="V41" i="79"/>
  <c r="B45" i="82"/>
  <c r="AJ21" i="8"/>
  <c r="W41" i="79"/>
  <c r="B45" i="83"/>
  <c r="AL21" i="8"/>
  <c r="X41" i="79"/>
  <c r="B45" i="84"/>
  <c r="AN21" i="8" s="1"/>
  <c r="R55" i="79"/>
  <c r="B46" i="76"/>
  <c r="AB22" i="8" s="1"/>
  <c r="S55" i="79"/>
  <c r="B46" i="77"/>
  <c r="AD22" i="8"/>
  <c r="T55" i="79"/>
  <c r="B46" i="80"/>
  <c r="AF22" i="8"/>
  <c r="U55" i="79"/>
  <c r="B46" i="81"/>
  <c r="AH22" i="8"/>
  <c r="V55" i="79"/>
  <c r="B46" i="82"/>
  <c r="AJ22" i="8" s="1"/>
  <c r="W55" i="79"/>
  <c r="B46" i="83"/>
  <c r="AL22" i="8"/>
  <c r="X55" i="79"/>
  <c r="B46" i="84"/>
  <c r="AN22" i="8" s="1"/>
  <c r="R62" i="79"/>
  <c r="B47" i="76"/>
  <c r="AB23" i="8" s="1"/>
  <c r="S62" i="79"/>
  <c r="B47" i="77"/>
  <c r="AD23" i="8" s="1"/>
  <c r="T62" i="79"/>
  <c r="B47" i="80"/>
  <c r="AF23" i="8"/>
  <c r="U62" i="79"/>
  <c r="B47" i="81"/>
  <c r="AH23" i="8"/>
  <c r="V62" i="79"/>
  <c r="B47" i="82"/>
  <c r="AJ23" i="8" s="1"/>
  <c r="W62" i="79"/>
  <c r="B47" i="83"/>
  <c r="AL23" i="8" s="1"/>
  <c r="X62" i="79"/>
  <c r="B47" i="84"/>
  <c r="AN23" i="8"/>
  <c r="R71" i="79"/>
  <c r="B48" i="76"/>
  <c r="AB24" i="8" s="1"/>
  <c r="S71" i="79"/>
  <c r="B48" i="77"/>
  <c r="AD24" i="8"/>
  <c r="T71" i="79"/>
  <c r="B48" i="80"/>
  <c r="AF24" i="8" s="1"/>
  <c r="U71" i="79"/>
  <c r="B48" i="81"/>
  <c r="AH24" i="8"/>
  <c r="V71" i="79"/>
  <c r="B48" i="82"/>
  <c r="AJ24" i="8" s="1"/>
  <c r="W71" i="79"/>
  <c r="B48" i="83"/>
  <c r="AL24" i="8"/>
  <c r="X71" i="79"/>
  <c r="B48" i="84"/>
  <c r="AN24" i="8" s="1"/>
  <c r="R81" i="79"/>
  <c r="B49" i="76"/>
  <c r="AB25" i="8"/>
  <c r="S81" i="79"/>
  <c r="B49" i="77"/>
  <c r="AD25" i="8" s="1"/>
  <c r="T81" i="79"/>
  <c r="B49" i="80"/>
  <c r="AF25" i="8"/>
  <c r="U81" i="79"/>
  <c r="B49" i="81"/>
  <c r="AH25" i="8" s="1"/>
  <c r="V81" i="79"/>
  <c r="B49" i="82"/>
  <c r="AJ25" i="8"/>
  <c r="W81" i="79"/>
  <c r="B49" i="83"/>
  <c r="AL25" i="8" s="1"/>
  <c r="X81" i="79"/>
  <c r="B49" i="84"/>
  <c r="AN25" i="8"/>
  <c r="R95" i="79"/>
  <c r="B50" i="76"/>
  <c r="AB26" i="8" s="1"/>
  <c r="S95" i="79"/>
  <c r="B50" i="77"/>
  <c r="AD26" i="8"/>
  <c r="T95" i="79"/>
  <c r="B50" i="80"/>
  <c r="AF26" i="8" s="1"/>
  <c r="U95" i="79"/>
  <c r="B50" i="81"/>
  <c r="AH26" i="8"/>
  <c r="V95" i="79"/>
  <c r="B50" i="82"/>
  <c r="AJ26" i="8" s="1"/>
  <c r="W95" i="79"/>
  <c r="B50" i="83"/>
  <c r="AL26" i="8"/>
  <c r="X95" i="79"/>
  <c r="B50" i="84"/>
  <c r="AN26" i="8" s="1"/>
  <c r="R104" i="79"/>
  <c r="B51" i="76"/>
  <c r="AB27" i="8" s="1"/>
  <c r="S104" i="79"/>
  <c r="B51" i="77"/>
  <c r="AD27" i="8" s="1"/>
  <c r="T104" i="79"/>
  <c r="B51" i="80"/>
  <c r="AF27" i="8"/>
  <c r="U104" i="79"/>
  <c r="B51" i="81"/>
  <c r="AH27" i="8"/>
  <c r="V104" i="79"/>
  <c r="B51" i="82"/>
  <c r="AJ27" i="8" s="1"/>
  <c r="W104" i="79"/>
  <c r="B51" i="83"/>
  <c r="AL27" i="8" s="1"/>
  <c r="X104" i="79"/>
  <c r="B51" i="84"/>
  <c r="AN27" i="8"/>
  <c r="R137" i="79"/>
  <c r="B52" i="76"/>
  <c r="AB28" i="8" s="1"/>
  <c r="S137" i="79"/>
  <c r="B52" i="77"/>
  <c r="AD28" i="8" s="1"/>
  <c r="T137" i="79"/>
  <c r="B52" i="80"/>
  <c r="AF28" i="8" s="1"/>
  <c r="U137" i="79"/>
  <c r="B52" i="81"/>
  <c r="AH28" i="8"/>
  <c r="V137" i="79"/>
  <c r="B52" i="82"/>
  <c r="AJ28" i="8" s="1"/>
  <c r="W137" i="79"/>
  <c r="B52" i="83"/>
  <c r="AL28" i="8"/>
  <c r="X137" i="79"/>
  <c r="B52" i="84"/>
  <c r="AN28" i="8" s="1"/>
  <c r="R144" i="79"/>
  <c r="B53" i="76"/>
  <c r="AB29" i="8"/>
  <c r="S144" i="79"/>
  <c r="B53" i="77"/>
  <c r="AD29" i="8" s="1"/>
  <c r="T144" i="79"/>
  <c r="B53" i="80"/>
  <c r="AF29" i="8"/>
  <c r="U144" i="79"/>
  <c r="B53" i="81"/>
  <c r="AH29" i="8" s="1"/>
  <c r="V144" i="79"/>
  <c r="B53" i="82"/>
  <c r="AJ29" i="8"/>
  <c r="W144" i="79"/>
  <c r="B53" i="83"/>
  <c r="AL29" i="8" s="1"/>
  <c r="X144" i="79"/>
  <c r="B53" i="84"/>
  <c r="AN29" i="8" s="1"/>
  <c r="R161" i="79"/>
  <c r="B54" i="76"/>
  <c r="AB30" i="8"/>
  <c r="S161" i="79"/>
  <c r="B54" i="77"/>
  <c r="AD30" i="8"/>
  <c r="T161" i="79"/>
  <c r="B54" i="80"/>
  <c r="AF30" i="8"/>
  <c r="U161" i="79"/>
  <c r="B54" i="81"/>
  <c r="AH30" i="8"/>
  <c r="V161" i="79"/>
  <c r="B54" i="82"/>
  <c r="AJ30" i="8"/>
  <c r="W161" i="79"/>
  <c r="B54" i="83"/>
  <c r="AL30" i="8"/>
  <c r="X161" i="79"/>
  <c r="B54" i="84"/>
  <c r="AN30" i="8"/>
  <c r="R171" i="79"/>
  <c r="B55" i="76"/>
  <c r="AB31" i="8"/>
  <c r="S171" i="79"/>
  <c r="B55" i="77"/>
  <c r="AD31" i="8"/>
  <c r="T171" i="79"/>
  <c r="B55" i="80"/>
  <c r="AF31" i="8"/>
  <c r="U171" i="79"/>
  <c r="B55" i="81"/>
  <c r="AH31" i="8"/>
  <c r="V171" i="79"/>
  <c r="B55" i="82"/>
  <c r="AJ31" i="8"/>
  <c r="W171" i="79"/>
  <c r="B55" i="83"/>
  <c r="AL31" i="8"/>
  <c r="X171" i="79"/>
  <c r="B55" i="84"/>
  <c r="AN31" i="8"/>
  <c r="R177" i="79"/>
  <c r="B56" i="76"/>
  <c r="AB32" i="8"/>
  <c r="S177" i="79"/>
  <c r="B56" i="77"/>
  <c r="AD32" i="8"/>
  <c r="T177" i="79"/>
  <c r="B56" i="80"/>
  <c r="AF32" i="8"/>
  <c r="U177" i="79"/>
  <c r="B56" i="81"/>
  <c r="AH32" i="8"/>
  <c r="V177" i="79"/>
  <c r="B56" i="82"/>
  <c r="AJ32" i="8"/>
  <c r="W177" i="79"/>
  <c r="B56" i="83"/>
  <c r="AL32" i="8"/>
  <c r="X177" i="79"/>
  <c r="B56" i="84"/>
  <c r="AN32" i="8"/>
  <c r="R190" i="79"/>
  <c r="B57" i="76"/>
  <c r="AB33" i="8"/>
  <c r="S190" i="79"/>
  <c r="B57" i="77"/>
  <c r="AD33" i="8"/>
  <c r="T190" i="79"/>
  <c r="B57" i="80"/>
  <c r="AF33" i="8"/>
  <c r="U190" i="79"/>
  <c r="B57" i="81"/>
  <c r="AH33" i="8"/>
  <c r="V190" i="79"/>
  <c r="B57" i="82"/>
  <c r="AJ33" i="8"/>
  <c r="W190" i="79"/>
  <c r="B57" i="83"/>
  <c r="AL33" i="8"/>
  <c r="X190" i="79"/>
  <c r="B57" i="84"/>
  <c r="AN33" i="8"/>
  <c r="R196" i="79"/>
  <c r="B58" i="76"/>
  <c r="AB34" i="8"/>
  <c r="S196" i="79"/>
  <c r="B58" i="77"/>
  <c r="AD34" i="8"/>
  <c r="T196" i="79"/>
  <c r="B58" i="80"/>
  <c r="AF34" i="8"/>
  <c r="U196" i="79"/>
  <c r="B58" i="81"/>
  <c r="AH34" i="8"/>
  <c r="V196" i="79"/>
  <c r="B58" i="82"/>
  <c r="AJ34" i="8"/>
  <c r="W196" i="79"/>
  <c r="B58" i="83"/>
  <c r="AL34" i="8"/>
  <c r="X196" i="79"/>
  <c r="B58" i="84"/>
  <c r="AN34" i="8"/>
  <c r="B59" i="76"/>
  <c r="B59" i="77"/>
  <c r="B59" i="80"/>
  <c r="B59" i="81"/>
  <c r="B59" i="82"/>
  <c r="B59" i="83"/>
  <c r="B59" i="84"/>
  <c r="R216" i="79"/>
  <c r="B60" i="76"/>
  <c r="AB36" i="8"/>
  <c r="S216" i="79"/>
  <c r="B60" i="77"/>
  <c r="AD36" i="8"/>
  <c r="T216" i="79"/>
  <c r="B60" i="80"/>
  <c r="AF36" i="8"/>
  <c r="U216" i="79"/>
  <c r="B60" i="81"/>
  <c r="AH36" i="8"/>
  <c r="V216" i="79"/>
  <c r="B60" i="82"/>
  <c r="AJ36" i="8"/>
  <c r="W216" i="79"/>
  <c r="B60" i="83"/>
  <c r="AL36" i="8"/>
  <c r="X216" i="79"/>
  <c r="B60" i="84"/>
  <c r="AN36" i="8"/>
  <c r="X17" i="79"/>
  <c r="B43" i="84"/>
  <c r="AN19" i="8" s="1"/>
  <c r="W17" i="79"/>
  <c r="B43" i="83"/>
  <c r="W11" i="24" s="1"/>
  <c r="W14" i="24" s="1"/>
  <c r="V17" i="79"/>
  <c r="B43" i="82"/>
  <c r="AJ19" i="8"/>
  <c r="U17" i="79"/>
  <c r="B43" i="81"/>
  <c r="U11" i="24" s="1"/>
  <c r="U14" i="24" s="1"/>
  <c r="AH19" i="8"/>
  <c r="T17" i="79"/>
  <c r="B43" i="80"/>
  <c r="AF19" i="8"/>
  <c r="B33" i="77"/>
  <c r="AD9" i="8" s="1"/>
  <c r="B33" i="80"/>
  <c r="AF9" i="8" s="1"/>
  <c r="B33" i="81"/>
  <c r="AH9" i="8" s="1"/>
  <c r="B33" i="82"/>
  <c r="AJ9" i="8"/>
  <c r="B33" i="83"/>
  <c r="AL9" i="8" s="1"/>
  <c r="B33" i="84"/>
  <c r="AN9" i="8" s="1"/>
  <c r="B34" i="77"/>
  <c r="AD10" i="8" s="1"/>
  <c r="B34" i="80"/>
  <c r="AF10" i="8" s="1"/>
  <c r="B34" i="81"/>
  <c r="AH10" i="8" s="1"/>
  <c r="B34" i="83"/>
  <c r="AL10" i="8" s="1"/>
  <c r="B34" i="84"/>
  <c r="AN10" i="8" s="1"/>
  <c r="B35" i="77"/>
  <c r="AD11" i="8" s="1"/>
  <c r="B35" i="81"/>
  <c r="AH11" i="8" s="1"/>
  <c r="B35" i="82"/>
  <c r="AJ11" i="8" s="1"/>
  <c r="B35" i="83"/>
  <c r="AL11" i="8" s="1"/>
  <c r="B36" i="77"/>
  <c r="AD12" i="8" s="1"/>
  <c r="B36" i="80"/>
  <c r="AF12" i="8" s="1"/>
  <c r="B36" i="81"/>
  <c r="AH12" i="8" s="1"/>
  <c r="B36" i="83"/>
  <c r="AL12" i="8" s="1"/>
  <c r="B36" i="84"/>
  <c r="AN12" i="8" s="1"/>
  <c r="B37" i="77"/>
  <c r="AD13" i="8" s="1"/>
  <c r="B37" i="81"/>
  <c r="AH13" i="8" s="1"/>
  <c r="B37" i="82"/>
  <c r="AJ13" i="8"/>
  <c r="B37" i="83"/>
  <c r="AL13" i="8" s="1"/>
  <c r="S8" i="25"/>
  <c r="B39" i="77"/>
  <c r="AD15" i="8" s="1"/>
  <c r="B39" i="80"/>
  <c r="AF15" i="8" s="1"/>
  <c r="B39" i="81"/>
  <c r="AH15" i="8" s="1"/>
  <c r="B39" i="82"/>
  <c r="AJ15" i="8" s="1"/>
  <c r="B39" i="83"/>
  <c r="AL15" i="8" s="1"/>
  <c r="B39" i="84"/>
  <c r="AN15" i="8" s="1"/>
  <c r="B38" i="77"/>
  <c r="AD14" i="8" s="1"/>
  <c r="B38" i="80"/>
  <c r="AF14" i="8" s="1"/>
  <c r="B38" i="82"/>
  <c r="AJ14" i="8" s="1"/>
  <c r="B38" i="83"/>
  <c r="AL14" i="8" s="1"/>
  <c r="B38" i="84"/>
  <c r="AN14" i="8" s="1"/>
  <c r="B40" i="77"/>
  <c r="AD16" i="8" s="1"/>
  <c r="B40" i="80"/>
  <c r="AF16" i="8" s="1"/>
  <c r="B40" i="81"/>
  <c r="AH16" i="8" s="1"/>
  <c r="B40" i="82"/>
  <c r="AJ16" i="8" s="1"/>
  <c r="B40" i="84"/>
  <c r="AN16" i="8" s="1"/>
  <c r="B32" i="84"/>
  <c r="AN8" i="8" s="1"/>
  <c r="B32" i="83"/>
  <c r="AL8" i="8" s="1"/>
  <c r="B32" i="81"/>
  <c r="AH8" i="8" s="1"/>
  <c r="B32" i="82"/>
  <c r="AJ8" i="8" s="1"/>
  <c r="B32" i="80"/>
  <c r="AF8" i="8"/>
  <c r="R6" i="24"/>
  <c r="B12" i="76" s="1"/>
  <c r="R7" i="24"/>
  <c r="B13" i="76" s="1"/>
  <c r="R8" i="24"/>
  <c r="R9" i="24"/>
  <c r="R10" i="24"/>
  <c r="B40" i="76"/>
  <c r="AB16" i="8" s="1"/>
  <c r="R17" i="79"/>
  <c r="B43" i="76"/>
  <c r="R11" i="24" s="1"/>
  <c r="R14" i="24" s="1"/>
  <c r="S6" i="24"/>
  <c r="B12" i="77" s="1"/>
  <c r="S7" i="24"/>
  <c r="S8" i="24"/>
  <c r="B14" i="77" s="1"/>
  <c r="S9" i="24"/>
  <c r="S10" i="24"/>
  <c r="B16" i="77" s="1"/>
  <c r="S17" i="79"/>
  <c r="B43" i="77"/>
  <c r="S11" i="24" s="1"/>
  <c r="S14" i="24" s="1"/>
  <c r="T7" i="24"/>
  <c r="T8" i="24"/>
  <c r="T10" i="24"/>
  <c r="U7" i="24"/>
  <c r="U8" i="24"/>
  <c r="U9" i="24"/>
  <c r="U10" i="24"/>
  <c r="V6" i="24"/>
  <c r="V7" i="24"/>
  <c r="V9" i="24"/>
  <c r="B15" i="82" s="1"/>
  <c r="W6" i="24"/>
  <c r="W7" i="24"/>
  <c r="W8" i="24"/>
  <c r="W9" i="24"/>
  <c r="B15" i="83" s="1"/>
  <c r="W10" i="24"/>
  <c r="X6" i="24"/>
  <c r="X7" i="24"/>
  <c r="X8" i="24"/>
  <c r="X10" i="24"/>
  <c r="R8" i="25"/>
  <c r="R7" i="25"/>
  <c r="B25" i="76" s="1"/>
  <c r="R9" i="25"/>
  <c r="S6" i="25"/>
  <c r="B23" i="77" s="1"/>
  <c r="S7" i="25"/>
  <c r="S9" i="25"/>
  <c r="T8" i="25"/>
  <c r="T7" i="25"/>
  <c r="B25" i="80" s="1"/>
  <c r="T9" i="25"/>
  <c r="B26" i="80" s="1"/>
  <c r="U6" i="25"/>
  <c r="B23" i="81" s="1"/>
  <c r="U9" i="25"/>
  <c r="V6" i="25"/>
  <c r="B23" i="82" s="1"/>
  <c r="V7" i="25"/>
  <c r="V9" i="25"/>
  <c r="W6" i="25"/>
  <c r="W7" i="25"/>
  <c r="B25" i="83" s="1"/>
  <c r="X8" i="25"/>
  <c r="B24" i="84" s="1"/>
  <c r="X7" i="25"/>
  <c r="B25" i="84" s="1"/>
  <c r="X9" i="25"/>
  <c r="X39" i="87"/>
  <c r="AN56" i="8" s="1"/>
  <c r="AN55" i="8"/>
  <c r="X24" i="87"/>
  <c r="X26" i="87"/>
  <c r="X31" i="87"/>
  <c r="AN54" i="8"/>
  <c r="AN53" i="8"/>
  <c r="X10" i="87"/>
  <c r="X12" i="87"/>
  <c r="X17" i="87"/>
  <c r="AN52" i="8"/>
  <c r="AN51" i="8"/>
  <c r="X174" i="86"/>
  <c r="X175" i="86"/>
  <c r="X176" i="86"/>
  <c r="X177" i="86"/>
  <c r="AK7" i="84" s="1"/>
  <c r="X155" i="86"/>
  <c r="X172" i="86"/>
  <c r="AN48" i="8"/>
  <c r="X136" i="86"/>
  <c r="X150" i="86"/>
  <c r="AN47" i="8"/>
  <c r="X118" i="86"/>
  <c r="X131" i="86"/>
  <c r="AN46" i="8"/>
  <c r="X90" i="86"/>
  <c r="X113" i="86"/>
  <c r="AN45" i="8"/>
  <c r="X54" i="86"/>
  <c r="X85" i="86"/>
  <c r="AN44" i="8"/>
  <c r="X22" i="86"/>
  <c r="X49" i="86"/>
  <c r="AN43" i="8"/>
  <c r="X9" i="86"/>
  <c r="X17" i="86" s="1"/>
  <c r="AN42" i="8" s="1"/>
  <c r="X37" i="88"/>
  <c r="AN40" i="8"/>
  <c r="X15" i="88"/>
  <c r="X31" i="88" s="1"/>
  <c r="AN39" i="8" s="1"/>
  <c r="X12" i="88"/>
  <c r="AN38" i="8"/>
  <c r="W39" i="87"/>
  <c r="AL56" i="8"/>
  <c r="AL55" i="8"/>
  <c r="W24" i="87"/>
  <c r="W26" i="87"/>
  <c r="W31" i="87"/>
  <c r="AL54" i="8"/>
  <c r="AL53" i="8"/>
  <c r="W10" i="87"/>
  <c r="W12" i="87"/>
  <c r="W17" i="87"/>
  <c r="AL52" i="8"/>
  <c r="AL51" i="8"/>
  <c r="W174" i="86"/>
  <c r="W175" i="86"/>
  <c r="W177" i="86"/>
  <c r="W155" i="86"/>
  <c r="W172" i="86"/>
  <c r="AL48" i="8"/>
  <c r="W136" i="86"/>
  <c r="W150" i="86"/>
  <c r="AL47" i="8"/>
  <c r="W118" i="86"/>
  <c r="W131" i="86"/>
  <c r="AL46" i="8"/>
  <c r="W90" i="86"/>
  <c r="W113" i="86"/>
  <c r="AL45" i="8"/>
  <c r="W54" i="86"/>
  <c r="W85" i="86"/>
  <c r="AL44" i="8"/>
  <c r="W22" i="86"/>
  <c r="W49" i="86"/>
  <c r="AL43" i="8"/>
  <c r="W37" i="88"/>
  <c r="AL40" i="8"/>
  <c r="W15" i="88"/>
  <c r="W31" i="88" s="1"/>
  <c r="AL39" i="8" s="1"/>
  <c r="W12" i="88"/>
  <c r="AL38" i="8"/>
  <c r="V39" i="87"/>
  <c r="AJ56" i="8"/>
  <c r="AJ55" i="8"/>
  <c r="V24" i="87"/>
  <c r="V26" i="87"/>
  <c r="V31" i="87"/>
  <c r="AJ54" i="8"/>
  <c r="AJ53" i="8"/>
  <c r="V10" i="87"/>
  <c r="V12" i="87"/>
  <c r="V17" i="87"/>
  <c r="AJ52" i="8"/>
  <c r="AJ51" i="8"/>
  <c r="V174" i="86"/>
  <c r="V175" i="86"/>
  <c r="V176" i="86"/>
  <c r="V155" i="86"/>
  <c r="V172" i="86"/>
  <c r="AJ48" i="8"/>
  <c r="V136" i="86"/>
  <c r="V150" i="86"/>
  <c r="AJ47" i="8"/>
  <c r="V118" i="86"/>
  <c r="V131" i="86"/>
  <c r="AJ46" i="8"/>
  <c r="V90" i="86"/>
  <c r="V113" i="86"/>
  <c r="AJ45" i="8"/>
  <c r="V54" i="86"/>
  <c r="V85" i="86"/>
  <c r="AJ44" i="8"/>
  <c r="V22" i="86"/>
  <c r="V49" i="86"/>
  <c r="AJ43" i="8"/>
  <c r="V37" i="88"/>
  <c r="AJ40" i="8"/>
  <c r="V12" i="88"/>
  <c r="AJ38" i="8"/>
  <c r="U39" i="87"/>
  <c r="AH56" i="8" s="1"/>
  <c r="AH55" i="8"/>
  <c r="U24" i="87"/>
  <c r="U26" i="87"/>
  <c r="U31" i="87"/>
  <c r="AH54" i="8"/>
  <c r="AH53" i="8"/>
  <c r="U10" i="87"/>
  <c r="U12" i="87"/>
  <c r="U17" i="87"/>
  <c r="AH52" i="8"/>
  <c r="AH51" i="8"/>
  <c r="U174" i="86"/>
  <c r="U175" i="86"/>
  <c r="U176" i="86"/>
  <c r="U177" i="86"/>
  <c r="U188" i="86" s="1"/>
  <c r="AH49" i="8" s="1"/>
  <c r="U155" i="86"/>
  <c r="U172" i="86"/>
  <c r="AH48" i="8"/>
  <c r="U136" i="86"/>
  <c r="U150" i="86"/>
  <c r="AH47" i="8"/>
  <c r="U118" i="86"/>
  <c r="U131" i="86"/>
  <c r="AH46" i="8"/>
  <c r="U90" i="86"/>
  <c r="U113" i="86"/>
  <c r="AH45" i="8"/>
  <c r="U54" i="86"/>
  <c r="U85" i="86"/>
  <c r="AH44" i="8"/>
  <c r="U22" i="86"/>
  <c r="U49" i="86"/>
  <c r="AH43" i="8"/>
  <c r="U9" i="86"/>
  <c r="U17" i="86" s="1"/>
  <c r="AH42" i="8" s="1"/>
  <c r="U37" i="88"/>
  <c r="AH40" i="8"/>
  <c r="U15" i="88"/>
  <c r="U31" i="88" s="1"/>
  <c r="AH39" i="8" s="1"/>
  <c r="U12" i="88"/>
  <c r="AH38" i="8"/>
  <c r="T39" i="87"/>
  <c r="AF56" i="8"/>
  <c r="AF55" i="8"/>
  <c r="T24" i="87"/>
  <c r="T26" i="87"/>
  <c r="T31" i="87"/>
  <c r="AF54" i="8"/>
  <c r="AF53" i="8"/>
  <c r="T10" i="87"/>
  <c r="T12" i="87"/>
  <c r="T17" i="87"/>
  <c r="AF52" i="8"/>
  <c r="AF51" i="8"/>
  <c r="T174" i="86"/>
  <c r="T175" i="86"/>
  <c r="T176" i="86"/>
  <c r="AK6" i="80" s="1"/>
  <c r="T155" i="86"/>
  <c r="T172" i="86"/>
  <c r="AF48" i="8"/>
  <c r="T136" i="86"/>
  <c r="T150" i="86"/>
  <c r="AF47" i="8"/>
  <c r="T118" i="86"/>
  <c r="T131" i="86"/>
  <c r="AF46" i="8"/>
  <c r="T90" i="86"/>
  <c r="T113" i="86"/>
  <c r="AF45" i="8"/>
  <c r="T54" i="86"/>
  <c r="T85" i="86"/>
  <c r="AF44" i="8"/>
  <c r="T22" i="86"/>
  <c r="T49" i="86"/>
  <c r="AF43" i="8"/>
  <c r="T9" i="86"/>
  <c r="AK23" i="80" s="1"/>
  <c r="T17" i="86"/>
  <c r="AF42" i="8" s="1"/>
  <c r="T37" i="88"/>
  <c r="AF40" i="8"/>
  <c r="T15" i="88"/>
  <c r="T31" i="88" s="1"/>
  <c r="AF39" i="8"/>
  <c r="T12" i="88"/>
  <c r="AF38" i="8"/>
  <c r="S39" i="87"/>
  <c r="AD56" i="8"/>
  <c r="AD55" i="8"/>
  <c r="S24" i="87"/>
  <c r="S26" i="87"/>
  <c r="S31" i="87"/>
  <c r="AD54" i="8"/>
  <c r="AD53" i="8"/>
  <c r="S10" i="87"/>
  <c r="S12" i="87"/>
  <c r="S17" i="87"/>
  <c r="AD52" i="8"/>
  <c r="AD51" i="8"/>
  <c r="S174" i="86"/>
  <c r="S175" i="86"/>
  <c r="S176" i="86"/>
  <c r="S177" i="86"/>
  <c r="AK7" i="77" s="1"/>
  <c r="S155" i="86"/>
  <c r="S172" i="86"/>
  <c r="AD48" i="8"/>
  <c r="S136" i="86"/>
  <c r="S150" i="86"/>
  <c r="AD47" i="8"/>
  <c r="S118" i="86"/>
  <c r="S131" i="86"/>
  <c r="AD46" i="8"/>
  <c r="S90" i="86"/>
  <c r="S113" i="86"/>
  <c r="AD45" i="8"/>
  <c r="S54" i="86"/>
  <c r="S85" i="86"/>
  <c r="AD44" i="8"/>
  <c r="S22" i="86"/>
  <c r="S49" i="86"/>
  <c r="AD43" i="8"/>
  <c r="S37" i="88"/>
  <c r="AD40" i="8"/>
  <c r="S15" i="88"/>
  <c r="S31" i="88" s="1"/>
  <c r="AD39" i="8" s="1"/>
  <c r="S12" i="88"/>
  <c r="AD38" i="8"/>
  <c r="R39" i="87"/>
  <c r="AB56" i="8"/>
  <c r="AB55" i="8"/>
  <c r="R24" i="87"/>
  <c r="R26" i="87"/>
  <c r="R31" i="87"/>
  <c r="AB54" i="8"/>
  <c r="AB53" i="8"/>
  <c r="R10" i="87"/>
  <c r="R12" i="87"/>
  <c r="R17" i="87"/>
  <c r="AB52" i="8"/>
  <c r="AB51" i="8"/>
  <c r="R174" i="86"/>
  <c r="R175" i="86"/>
  <c r="R176" i="86"/>
  <c r="R155" i="86"/>
  <c r="R172" i="86"/>
  <c r="AB48" i="8"/>
  <c r="R136" i="86"/>
  <c r="R150" i="86"/>
  <c r="AB47" i="8"/>
  <c r="R118" i="86"/>
  <c r="R131" i="86"/>
  <c r="AB46" i="8"/>
  <c r="R90" i="86"/>
  <c r="R113" i="86"/>
  <c r="AB45" i="8"/>
  <c r="R54" i="86"/>
  <c r="R85" i="86"/>
  <c r="AB44" i="8"/>
  <c r="R22" i="86"/>
  <c r="R49" i="86"/>
  <c r="AB43" i="8"/>
  <c r="R37" i="88"/>
  <c r="AB40" i="8"/>
  <c r="R15" i="88"/>
  <c r="R31" i="88" s="1"/>
  <c r="AB39" i="8" s="1"/>
  <c r="R12" i="88"/>
  <c r="AB38" i="8"/>
  <c r="Q39" i="87"/>
  <c r="Z56" i="8"/>
  <c r="Z55" i="8"/>
  <c r="Q24" i="87"/>
  <c r="Q26" i="87"/>
  <c r="Q31" i="87"/>
  <c r="Z54" i="8"/>
  <c r="Z53" i="8"/>
  <c r="Q10" i="87"/>
  <c r="Q12" i="87"/>
  <c r="Q17" i="87"/>
  <c r="Z52" i="8"/>
  <c r="Z51" i="8"/>
  <c r="Q17" i="79"/>
  <c r="Q174" i="86"/>
  <c r="Q104" i="79"/>
  <c r="Q175" i="86"/>
  <c r="Q176" i="86"/>
  <c r="Q62" i="79"/>
  <c r="Q81" i="79"/>
  <c r="Q161" i="79"/>
  <c r="Q171" i="79"/>
  <c r="Q177" i="86"/>
  <c r="AK7" i="75" s="1"/>
  <c r="Q144" i="79"/>
  <c r="Q155" i="86"/>
  <c r="Q172" i="86"/>
  <c r="Z48" i="8"/>
  <c r="Q216" i="79"/>
  <c r="Q136" i="86"/>
  <c r="Q150" i="86"/>
  <c r="Z47" i="8"/>
  <c r="Q137" i="79"/>
  <c r="Q196" i="79"/>
  <c r="Q118" i="86"/>
  <c r="Q131" i="86"/>
  <c r="Z46" i="8"/>
  <c r="Q90" i="86"/>
  <c r="Q113" i="86"/>
  <c r="Z45" i="8"/>
  <c r="Q54" i="86"/>
  <c r="Q85" i="86"/>
  <c r="Z44" i="8"/>
  <c r="Q95" i="79"/>
  <c r="Q22" i="86"/>
  <c r="Q49" i="86"/>
  <c r="Z43" i="8"/>
  <c r="Q9" i="86"/>
  <c r="Q17" i="86" s="1"/>
  <c r="Z42" i="8" s="1"/>
  <c r="Q190" i="79"/>
  <c r="Q37" i="88"/>
  <c r="Z40" i="8"/>
  <c r="Q15" i="88"/>
  <c r="Q31" i="88" s="1"/>
  <c r="Z39" i="8" s="1"/>
  <c r="Q12" i="88"/>
  <c r="Z38" i="8"/>
  <c r="P39" i="87"/>
  <c r="X56" i="8"/>
  <c r="X55" i="8"/>
  <c r="P24" i="87"/>
  <c r="P26" i="87"/>
  <c r="P31" i="87"/>
  <c r="X54" i="8"/>
  <c r="X53" i="8"/>
  <c r="P10" i="87"/>
  <c r="P12" i="87"/>
  <c r="P17" i="87"/>
  <c r="X52" i="8"/>
  <c r="X51" i="8"/>
  <c r="P17" i="79"/>
  <c r="P174" i="86"/>
  <c r="P104" i="79"/>
  <c r="P175" i="86"/>
  <c r="P176" i="86"/>
  <c r="P62" i="79"/>
  <c r="P177" i="86"/>
  <c r="P81" i="79"/>
  <c r="P161" i="79"/>
  <c r="P171" i="79"/>
  <c r="P144" i="79"/>
  <c r="P155" i="86"/>
  <c r="P172" i="86"/>
  <c r="X48" i="8"/>
  <c r="P216" i="79"/>
  <c r="P136" i="86"/>
  <c r="P150" i="86"/>
  <c r="X47" i="8"/>
  <c r="P137" i="79"/>
  <c r="P196" i="79"/>
  <c r="P118" i="86"/>
  <c r="P131" i="86"/>
  <c r="X46" i="8"/>
  <c r="P90" i="86"/>
  <c r="P113" i="86"/>
  <c r="X45" i="8"/>
  <c r="P54" i="86"/>
  <c r="P85" i="86"/>
  <c r="X44" i="8"/>
  <c r="P95" i="79"/>
  <c r="P22" i="86"/>
  <c r="P49" i="86"/>
  <c r="X43" i="8"/>
  <c r="P9" i="86"/>
  <c r="P190" i="79"/>
  <c r="P37" i="88"/>
  <c r="X40" i="8"/>
  <c r="P15" i="88"/>
  <c r="P31" i="88" s="1"/>
  <c r="X39" i="8" s="1"/>
  <c r="P12" i="88"/>
  <c r="X38" i="8"/>
  <c r="O39" i="87"/>
  <c r="V56" i="8"/>
  <c r="V55" i="8"/>
  <c r="O24" i="87"/>
  <c r="O26" i="87"/>
  <c r="O31" i="87"/>
  <c r="V54" i="8"/>
  <c r="V53" i="8"/>
  <c r="O10" i="87"/>
  <c r="O12" i="87"/>
  <c r="O17" i="87"/>
  <c r="V52" i="8"/>
  <c r="V51" i="8"/>
  <c r="O17" i="79"/>
  <c r="O174" i="86"/>
  <c r="O104" i="79"/>
  <c r="O175" i="86"/>
  <c r="O176" i="86"/>
  <c r="O62" i="79"/>
  <c r="O81" i="79"/>
  <c r="O161" i="79"/>
  <c r="O171" i="79"/>
  <c r="O177" i="86"/>
  <c r="O144" i="79"/>
  <c r="O155" i="86"/>
  <c r="O172" i="86"/>
  <c r="V48" i="8"/>
  <c r="O216" i="79"/>
  <c r="O136" i="86"/>
  <c r="O150" i="86"/>
  <c r="V47" i="8"/>
  <c r="O137" i="79"/>
  <c r="O196" i="79"/>
  <c r="O118" i="86"/>
  <c r="O131" i="86"/>
  <c r="V46" i="8"/>
  <c r="O90" i="86"/>
  <c r="O113" i="86"/>
  <c r="V45" i="8"/>
  <c r="O54" i="86"/>
  <c r="O85" i="86"/>
  <c r="V44" i="8"/>
  <c r="O95" i="79"/>
  <c r="O22" i="86"/>
  <c r="O49" i="86"/>
  <c r="V43" i="8"/>
  <c r="O8" i="25"/>
  <c r="O190" i="79"/>
  <c r="O37" i="88"/>
  <c r="V40" i="8"/>
  <c r="O15" i="88"/>
  <c r="O31" i="88" s="1"/>
  <c r="V39" i="8" s="1"/>
  <c r="O12" i="88"/>
  <c r="V38" i="8"/>
  <c r="N39" i="87"/>
  <c r="T56" i="8"/>
  <c r="T55" i="8"/>
  <c r="N24" i="87"/>
  <c r="N26" i="87"/>
  <c r="N31" i="87"/>
  <c r="T54" i="8"/>
  <c r="T53" i="8"/>
  <c r="N10" i="87"/>
  <c r="N12" i="87"/>
  <c r="N17" i="87"/>
  <c r="T52" i="8"/>
  <c r="T51" i="8"/>
  <c r="N17" i="79"/>
  <c r="N174" i="86"/>
  <c r="N104" i="79"/>
  <c r="N175" i="86"/>
  <c r="N176" i="86"/>
  <c r="AK6" i="72" s="1"/>
  <c r="N62" i="79"/>
  <c r="N177" i="86"/>
  <c r="N81" i="79"/>
  <c r="N161" i="79"/>
  <c r="N171" i="79"/>
  <c r="N144" i="79"/>
  <c r="N155" i="86"/>
  <c r="N172" i="86"/>
  <c r="T48" i="8"/>
  <c r="N216" i="79"/>
  <c r="N136" i="86"/>
  <c r="N150" i="86"/>
  <c r="T47" i="8"/>
  <c r="N137" i="79"/>
  <c r="N196" i="79"/>
  <c r="N118" i="86"/>
  <c r="N131" i="86"/>
  <c r="T46" i="8"/>
  <c r="N90" i="86"/>
  <c r="N113" i="86"/>
  <c r="T45" i="8"/>
  <c r="N54" i="86"/>
  <c r="N85" i="86"/>
  <c r="T44" i="8"/>
  <c r="N95" i="79"/>
  <c r="N22" i="86"/>
  <c r="N49" i="86"/>
  <c r="T43" i="8"/>
  <c r="N9" i="86"/>
  <c r="N190" i="79"/>
  <c r="N37" i="88"/>
  <c r="T40" i="8"/>
  <c r="N15" i="88"/>
  <c r="N31" i="88" s="1"/>
  <c r="T39" i="8" s="1"/>
  <c r="N12" i="88"/>
  <c r="T38" i="8"/>
  <c r="M39" i="87"/>
  <c r="R56" i="8"/>
  <c r="R55" i="8"/>
  <c r="M24" i="87"/>
  <c r="M26" i="87"/>
  <c r="M31" i="87"/>
  <c r="R54" i="8"/>
  <c r="R53" i="8"/>
  <c r="M10" i="87"/>
  <c r="M12" i="87"/>
  <c r="M17" i="87"/>
  <c r="R52" i="8"/>
  <c r="R51" i="8"/>
  <c r="M17" i="79"/>
  <c r="M174" i="86"/>
  <c r="M104" i="79"/>
  <c r="M175" i="86"/>
  <c r="M176" i="86"/>
  <c r="M62" i="79"/>
  <c r="M81" i="79"/>
  <c r="M161" i="79"/>
  <c r="M171" i="79"/>
  <c r="M177" i="86"/>
  <c r="AK7" i="71" s="1"/>
  <c r="M144" i="79"/>
  <c r="M155" i="86"/>
  <c r="M172" i="86"/>
  <c r="R48" i="8"/>
  <c r="M216" i="79"/>
  <c r="M136" i="86"/>
  <c r="M150" i="86"/>
  <c r="R47" i="8"/>
  <c r="M137" i="79"/>
  <c r="M196" i="79"/>
  <c r="M118" i="86"/>
  <c r="M131" i="86"/>
  <c r="R46" i="8"/>
  <c r="M90" i="86"/>
  <c r="M113" i="86"/>
  <c r="R45" i="8"/>
  <c r="M54" i="86"/>
  <c r="M85" i="86"/>
  <c r="R44" i="8"/>
  <c r="M95" i="79"/>
  <c r="M22" i="86"/>
  <c r="M49" i="86"/>
  <c r="R43" i="8"/>
  <c r="B39" i="71"/>
  <c r="R15" i="8" s="1"/>
  <c r="M190" i="79"/>
  <c r="M37" i="88"/>
  <c r="R40" i="8"/>
  <c r="M15" i="88"/>
  <c r="M31" i="88" s="1"/>
  <c r="R39" i="8" s="1"/>
  <c r="M12" i="88"/>
  <c r="R38" i="8"/>
  <c r="L39" i="87"/>
  <c r="P56" i="8"/>
  <c r="P55" i="8"/>
  <c r="L24" i="87"/>
  <c r="L26" i="87"/>
  <c r="L31" i="87"/>
  <c r="P54" i="8"/>
  <c r="P53" i="8"/>
  <c r="L10" i="87"/>
  <c r="L12" i="87"/>
  <c r="L17" i="87"/>
  <c r="P52" i="8"/>
  <c r="P51" i="8"/>
  <c r="L17" i="79"/>
  <c r="L174" i="86"/>
  <c r="L104" i="79"/>
  <c r="L175" i="86"/>
  <c r="L176" i="86"/>
  <c r="L62" i="79"/>
  <c r="L177" i="86"/>
  <c r="AK7" i="69" s="1"/>
  <c r="L81" i="79"/>
  <c r="L161" i="79"/>
  <c r="L171" i="79"/>
  <c r="L144" i="79"/>
  <c r="L155" i="86"/>
  <c r="L172" i="86"/>
  <c r="P48" i="8"/>
  <c r="L216" i="79"/>
  <c r="L136" i="86"/>
  <c r="L150" i="86"/>
  <c r="P47" i="8"/>
  <c r="L137" i="79"/>
  <c r="L196" i="79"/>
  <c r="L118" i="86"/>
  <c r="L131" i="86"/>
  <c r="P46" i="8"/>
  <c r="L90" i="86"/>
  <c r="L113" i="86"/>
  <c r="P45" i="8"/>
  <c r="L54" i="86"/>
  <c r="L85" i="86"/>
  <c r="P44" i="8"/>
  <c r="L95" i="79"/>
  <c r="L22" i="86"/>
  <c r="L49" i="86"/>
  <c r="P43" i="8"/>
  <c r="L9" i="86"/>
  <c r="L190" i="79"/>
  <c r="L37" i="88"/>
  <c r="P40" i="8"/>
  <c r="L15" i="88"/>
  <c r="L31" i="88" s="1"/>
  <c r="P39" i="8" s="1"/>
  <c r="L12" i="88"/>
  <c r="P38" i="8"/>
  <c r="K39" i="87"/>
  <c r="N56" i="8"/>
  <c r="N55" i="8"/>
  <c r="K24" i="87"/>
  <c r="K26" i="87"/>
  <c r="K31" i="87"/>
  <c r="N54" i="8"/>
  <c r="N53" i="8"/>
  <c r="K10" i="87"/>
  <c r="K12" i="87"/>
  <c r="K17" i="87"/>
  <c r="N52" i="8"/>
  <c r="N51" i="8"/>
  <c r="K17" i="79"/>
  <c r="K174" i="86"/>
  <c r="K104" i="79"/>
  <c r="K175" i="86"/>
  <c r="K176" i="86"/>
  <c r="K62" i="79"/>
  <c r="K81" i="79"/>
  <c r="K161" i="79"/>
  <c r="K171" i="79"/>
  <c r="K177" i="86"/>
  <c r="AK7" i="70" s="1"/>
  <c r="K144" i="79"/>
  <c r="K155" i="86"/>
  <c r="K172" i="86"/>
  <c r="N48" i="8"/>
  <c r="K216" i="79"/>
  <c r="K136" i="86"/>
  <c r="K150" i="86"/>
  <c r="N47" i="8"/>
  <c r="K137" i="79"/>
  <c r="K196" i="79"/>
  <c r="K118" i="86"/>
  <c r="K131" i="86"/>
  <c r="N46" i="8"/>
  <c r="K90" i="86"/>
  <c r="K113" i="86"/>
  <c r="N45" i="8"/>
  <c r="K54" i="86"/>
  <c r="K85" i="86"/>
  <c r="N44" i="8"/>
  <c r="K95" i="79"/>
  <c r="K22" i="86"/>
  <c r="K49" i="86"/>
  <c r="N43" i="8"/>
  <c r="K9" i="86"/>
  <c r="K17" i="86" s="1"/>
  <c r="N42" i="8" s="1"/>
  <c r="K190" i="79"/>
  <c r="K37" i="88"/>
  <c r="N40" i="8"/>
  <c r="K15" i="88"/>
  <c r="K31" i="88" s="1"/>
  <c r="N39" i="8" s="1"/>
  <c r="K12" i="88"/>
  <c r="N38" i="8"/>
  <c r="J39" i="87"/>
  <c r="L56" i="8"/>
  <c r="L55" i="8"/>
  <c r="J24" i="87"/>
  <c r="J26" i="87"/>
  <c r="J31" i="87"/>
  <c r="L54" i="8"/>
  <c r="L53" i="8"/>
  <c r="J10" i="87"/>
  <c r="J12" i="87"/>
  <c r="J17" i="87"/>
  <c r="L52" i="8"/>
  <c r="L51" i="8"/>
  <c r="J17" i="79"/>
  <c r="J174" i="86"/>
  <c r="J104" i="79"/>
  <c r="J175" i="86"/>
  <c r="J176" i="86"/>
  <c r="J62" i="79"/>
  <c r="J81" i="79"/>
  <c r="J161" i="79"/>
  <c r="J171" i="79"/>
  <c r="J177" i="86"/>
  <c r="AK7" i="68" s="1"/>
  <c r="J144" i="79"/>
  <c r="J155" i="86"/>
  <c r="J172" i="86"/>
  <c r="L48" i="8"/>
  <c r="J216" i="79"/>
  <c r="J136" i="86"/>
  <c r="J150" i="86"/>
  <c r="L47" i="8"/>
  <c r="J137" i="79"/>
  <c r="J196" i="79"/>
  <c r="J118" i="86"/>
  <c r="J131" i="86"/>
  <c r="L46" i="8"/>
  <c r="J90" i="86"/>
  <c r="J113" i="86"/>
  <c r="L45" i="8"/>
  <c r="J54" i="86"/>
  <c r="J85" i="86"/>
  <c r="L44" i="8"/>
  <c r="J95" i="79"/>
  <c r="J22" i="86"/>
  <c r="J49" i="86"/>
  <c r="L43" i="8"/>
  <c r="J9" i="86"/>
  <c r="J190" i="79"/>
  <c r="J37" i="88"/>
  <c r="L40" i="8"/>
  <c r="J15" i="88"/>
  <c r="J31" i="88" s="1"/>
  <c r="L39" i="8" s="1"/>
  <c r="J12" i="88"/>
  <c r="L38" i="8"/>
  <c r="I39" i="87"/>
  <c r="J56" i="8"/>
  <c r="J55" i="8"/>
  <c r="I24" i="87"/>
  <c r="I26" i="87"/>
  <c r="I31" i="87"/>
  <c r="J54" i="8"/>
  <c r="J53" i="8"/>
  <c r="I10" i="87"/>
  <c r="I12" i="87"/>
  <c r="I17" i="87"/>
  <c r="J52" i="8"/>
  <c r="J51" i="8"/>
  <c r="I17" i="79"/>
  <c r="I174" i="86"/>
  <c r="I104" i="79"/>
  <c r="I175" i="86"/>
  <c r="I176" i="86"/>
  <c r="I62" i="79"/>
  <c r="I81" i="79"/>
  <c r="I161" i="79"/>
  <c r="I171" i="79"/>
  <c r="I177" i="86"/>
  <c r="I144" i="79"/>
  <c r="I155" i="86"/>
  <c r="I172" i="86"/>
  <c r="J48" i="8"/>
  <c r="I216" i="79"/>
  <c r="I136" i="86"/>
  <c r="I150" i="86"/>
  <c r="J47" i="8"/>
  <c r="I137" i="79"/>
  <c r="I196" i="79"/>
  <c r="I118" i="86"/>
  <c r="I131" i="86"/>
  <c r="J46" i="8"/>
  <c r="I90" i="86"/>
  <c r="I113" i="86"/>
  <c r="J45" i="8"/>
  <c r="I54" i="86"/>
  <c r="I85" i="86"/>
  <c r="J44" i="8"/>
  <c r="I95" i="79"/>
  <c r="I22" i="86"/>
  <c r="I49" i="86"/>
  <c r="J43" i="8"/>
  <c r="I9" i="86"/>
  <c r="I17" i="86" s="1"/>
  <c r="J42" i="8" s="1"/>
  <c r="I190" i="79"/>
  <c r="I37" i="88"/>
  <c r="J40" i="8"/>
  <c r="I15" i="88"/>
  <c r="I31" i="88" s="1"/>
  <c r="J39" i="8" s="1"/>
  <c r="I12" i="88"/>
  <c r="J38" i="8"/>
  <c r="H39" i="87"/>
  <c r="H56" i="8"/>
  <c r="H55" i="8"/>
  <c r="H24" i="87"/>
  <c r="H26" i="87"/>
  <c r="H31" i="87"/>
  <c r="H54" i="8"/>
  <c r="H53" i="8"/>
  <c r="H10" i="87"/>
  <c r="H12" i="87"/>
  <c r="H17" i="87"/>
  <c r="H52" i="8"/>
  <c r="H51" i="8"/>
  <c r="H17" i="79"/>
  <c r="H174" i="86"/>
  <c r="H104" i="79"/>
  <c r="H175" i="86"/>
  <c r="H176" i="86"/>
  <c r="H62" i="79"/>
  <c r="H81" i="79"/>
  <c r="H161" i="79"/>
  <c r="H171" i="79"/>
  <c r="H177" i="86"/>
  <c r="AK7" i="66" s="1"/>
  <c r="H144" i="79"/>
  <c r="H155" i="86"/>
  <c r="H172" i="86"/>
  <c r="H48" i="8"/>
  <c r="H216" i="79"/>
  <c r="H136" i="86"/>
  <c r="H150" i="86"/>
  <c r="H47" i="8"/>
  <c r="H137" i="79"/>
  <c r="H196" i="79"/>
  <c r="H118" i="86"/>
  <c r="H131" i="86"/>
  <c r="H46" i="8"/>
  <c r="H90" i="86"/>
  <c r="H113" i="86"/>
  <c r="H45" i="8"/>
  <c r="H54" i="86"/>
  <c r="H85" i="86"/>
  <c r="H44" i="8"/>
  <c r="H95" i="79"/>
  <c r="H22" i="86"/>
  <c r="H49" i="86"/>
  <c r="H43" i="8"/>
  <c r="H9" i="86"/>
  <c r="H190" i="79"/>
  <c r="H37" i="88"/>
  <c r="H40" i="8"/>
  <c r="H15" i="88"/>
  <c r="H31" i="88" s="1"/>
  <c r="H39" i="8" s="1"/>
  <c r="H12" i="88"/>
  <c r="H38" i="8"/>
  <c r="G39" i="87"/>
  <c r="F56" i="8"/>
  <c r="F55" i="8"/>
  <c r="G24" i="87"/>
  <c r="G26" i="87"/>
  <c r="G31" i="87"/>
  <c r="F54" i="8"/>
  <c r="F53" i="8"/>
  <c r="G10" i="87"/>
  <c r="G12" i="87"/>
  <c r="G17" i="87"/>
  <c r="F52" i="8"/>
  <c r="F51" i="8"/>
  <c r="G17" i="79"/>
  <c r="G174" i="86"/>
  <c r="G104" i="79"/>
  <c r="G175" i="86"/>
  <c r="G176" i="86"/>
  <c r="AK6" i="65" s="1"/>
  <c r="G62" i="79"/>
  <c r="G81" i="79"/>
  <c r="G161" i="79"/>
  <c r="G171" i="79"/>
  <c r="G177" i="86"/>
  <c r="G144" i="79"/>
  <c r="G155" i="86"/>
  <c r="G172" i="86"/>
  <c r="F48" i="8"/>
  <c r="G216" i="79"/>
  <c r="G136" i="86"/>
  <c r="G150" i="86"/>
  <c r="F47" i="8"/>
  <c r="G137" i="79"/>
  <c r="G196" i="79"/>
  <c r="G118" i="86"/>
  <c r="G131" i="86"/>
  <c r="F46" i="8"/>
  <c r="G90" i="86"/>
  <c r="G113" i="86"/>
  <c r="F45" i="8"/>
  <c r="G54" i="86"/>
  <c r="G85" i="86"/>
  <c r="F44" i="8"/>
  <c r="G95" i="79"/>
  <c r="G22" i="86"/>
  <c r="G49" i="86"/>
  <c r="F43" i="8"/>
  <c r="G9" i="86"/>
  <c r="G17" i="86" s="1"/>
  <c r="F42" i="8" s="1"/>
  <c r="G190" i="79"/>
  <c r="G37" i="88"/>
  <c r="F40" i="8"/>
  <c r="G15" i="88"/>
  <c r="G12" i="88"/>
  <c r="F38" i="8"/>
  <c r="F39" i="87"/>
  <c r="D56" i="8"/>
  <c r="D55" i="8"/>
  <c r="F24" i="87"/>
  <c r="F26" i="87"/>
  <c r="F31" i="87"/>
  <c r="D54" i="8"/>
  <c r="D53" i="8"/>
  <c r="F10" i="87"/>
  <c r="F12" i="87"/>
  <c r="F17" i="87"/>
  <c r="D52" i="8"/>
  <c r="D51" i="8"/>
  <c r="F17" i="79"/>
  <c r="F174" i="86"/>
  <c r="F104" i="79"/>
  <c r="F175" i="86"/>
  <c r="F176" i="86"/>
  <c r="F62" i="79"/>
  <c r="F81" i="79"/>
  <c r="F161" i="79"/>
  <c r="F171" i="79"/>
  <c r="F177" i="86"/>
  <c r="F144" i="79"/>
  <c r="F155" i="86"/>
  <c r="F172" i="86"/>
  <c r="D48" i="8"/>
  <c r="F216" i="79"/>
  <c r="F136" i="86"/>
  <c r="F150" i="86"/>
  <c r="D47" i="8"/>
  <c r="F137" i="79"/>
  <c r="F196" i="79"/>
  <c r="F118" i="86"/>
  <c r="F131" i="86"/>
  <c r="D46" i="8"/>
  <c r="F90" i="86"/>
  <c r="F113" i="86"/>
  <c r="D45" i="8"/>
  <c r="F54" i="86"/>
  <c r="F85" i="86"/>
  <c r="D44" i="8"/>
  <c r="F95" i="79"/>
  <c r="F22" i="86"/>
  <c r="F49" i="86"/>
  <c r="D43" i="8"/>
  <c r="F9" i="86"/>
  <c r="F190" i="79"/>
  <c r="F37" i="88"/>
  <c r="D40" i="8"/>
  <c r="F15" i="88"/>
  <c r="F31" i="88" s="1"/>
  <c r="D39" i="8" s="1"/>
  <c r="F12" i="88"/>
  <c r="D38" i="8"/>
  <c r="E37" i="87"/>
  <c r="E39" i="87"/>
  <c r="E43" i="87"/>
  <c r="B56" i="8"/>
  <c r="B55" i="8"/>
  <c r="E24" i="87"/>
  <c r="E26" i="87"/>
  <c r="E31" i="87"/>
  <c r="B54" i="8"/>
  <c r="B53" i="8"/>
  <c r="E10" i="87"/>
  <c r="E12" i="87"/>
  <c r="E17" i="87"/>
  <c r="B52" i="8"/>
  <c r="B51" i="8"/>
  <c r="E144" i="79"/>
  <c r="E155" i="86"/>
  <c r="E172" i="86"/>
  <c r="B48" i="8"/>
  <c r="E17" i="79"/>
  <c r="E90" i="86" s="1"/>
  <c r="E104" i="79"/>
  <c r="E216" i="79"/>
  <c r="E62" i="79"/>
  <c r="E137" i="79"/>
  <c r="E196" i="79"/>
  <c r="E118" i="86"/>
  <c r="E131" i="86"/>
  <c r="B46" i="8"/>
  <c r="E161" i="79"/>
  <c r="E171" i="79"/>
  <c r="E54" i="86"/>
  <c r="E85" i="86"/>
  <c r="B44" i="8"/>
  <c r="E95" i="79"/>
  <c r="E37" i="88"/>
  <c r="B40" i="8"/>
  <c r="E12" i="88"/>
  <c r="B38" i="8" s="1"/>
  <c r="A56" i="8"/>
  <c r="A55" i="8"/>
  <c r="A54" i="8"/>
  <c r="A53" i="8"/>
  <c r="A52" i="8"/>
  <c r="A49" i="8"/>
  <c r="A48" i="8"/>
  <c r="A47" i="8"/>
  <c r="A46" i="8"/>
  <c r="A45" i="8"/>
  <c r="A44" i="8"/>
  <c r="A43" i="8"/>
  <c r="A42" i="8"/>
  <c r="A40" i="8"/>
  <c r="A39" i="8"/>
  <c r="A38" i="8"/>
  <c r="F29" i="79"/>
  <c r="B44" i="64"/>
  <c r="D20" i="8" s="1"/>
  <c r="G29" i="79"/>
  <c r="B44" i="65"/>
  <c r="F20" i="8"/>
  <c r="H29" i="79"/>
  <c r="B44" i="66"/>
  <c r="H20" i="8" s="1"/>
  <c r="I29" i="79"/>
  <c r="B44" i="67"/>
  <c r="J20" i="8" s="1"/>
  <c r="J29" i="79"/>
  <c r="B44" i="68"/>
  <c r="L20" i="8" s="1"/>
  <c r="K29" i="79"/>
  <c r="B44" i="70"/>
  <c r="N20" i="8"/>
  <c r="L29" i="79"/>
  <c r="B44" i="69"/>
  <c r="P20" i="8" s="1"/>
  <c r="M29" i="79"/>
  <c r="B44" i="71"/>
  <c r="R20" i="8"/>
  <c r="N29" i="79"/>
  <c r="B44" i="72"/>
  <c r="T20" i="8" s="1"/>
  <c r="O29" i="79"/>
  <c r="B44" i="73"/>
  <c r="V20" i="8"/>
  <c r="P29" i="79"/>
  <c r="B44" i="74"/>
  <c r="X20" i="8" s="1"/>
  <c r="Q29" i="79"/>
  <c r="B44" i="75"/>
  <c r="Z20" i="8"/>
  <c r="F41" i="79"/>
  <c r="B45" i="64"/>
  <c r="D21" i="8" s="1"/>
  <c r="G41" i="79"/>
  <c r="B45" i="65"/>
  <c r="F21" i="8"/>
  <c r="H41" i="79"/>
  <c r="B45" i="66"/>
  <c r="H21" i="8" s="1"/>
  <c r="I41" i="79"/>
  <c r="B45" i="67"/>
  <c r="J21" i="8" s="1"/>
  <c r="J41" i="79"/>
  <c r="B45" i="68"/>
  <c r="L21" i="8" s="1"/>
  <c r="K41" i="79"/>
  <c r="B45" i="70"/>
  <c r="N21" i="8"/>
  <c r="L41" i="79"/>
  <c r="B45" i="69"/>
  <c r="P21" i="8" s="1"/>
  <c r="M41" i="79"/>
  <c r="B45" i="71"/>
  <c r="R21" i="8"/>
  <c r="N41" i="79"/>
  <c r="B45" i="72"/>
  <c r="T21" i="8" s="1"/>
  <c r="O41" i="79"/>
  <c r="B45" i="73"/>
  <c r="V21" i="8"/>
  <c r="P41" i="79"/>
  <c r="B45" i="74"/>
  <c r="X21" i="8" s="1"/>
  <c r="Q41" i="79"/>
  <c r="B45" i="75"/>
  <c r="Z21" i="8"/>
  <c r="F55" i="79"/>
  <c r="B46" i="64"/>
  <c r="D22" i="8" s="1"/>
  <c r="G55" i="79"/>
  <c r="B46" i="65"/>
  <c r="F22" i="8"/>
  <c r="H55" i="79"/>
  <c r="B46" i="66"/>
  <c r="H22" i="8" s="1"/>
  <c r="I55" i="79"/>
  <c r="B46" i="67"/>
  <c r="J22" i="8" s="1"/>
  <c r="J55" i="79"/>
  <c r="B46" i="68"/>
  <c r="L22" i="8" s="1"/>
  <c r="K55" i="79"/>
  <c r="B46" i="70"/>
  <c r="N22" i="8"/>
  <c r="L55" i="79"/>
  <c r="B46" i="69"/>
  <c r="P22" i="8" s="1"/>
  <c r="M55" i="79"/>
  <c r="B46" i="71"/>
  <c r="R22" i="8"/>
  <c r="N55" i="79"/>
  <c r="B46" i="72"/>
  <c r="T22" i="8" s="1"/>
  <c r="O55" i="79"/>
  <c r="B46" i="73"/>
  <c r="V22" i="8"/>
  <c r="P55" i="79"/>
  <c r="B46" i="74"/>
  <c r="X22" i="8" s="1"/>
  <c r="Q55" i="79"/>
  <c r="B46" i="75"/>
  <c r="Z22" i="8"/>
  <c r="B47" i="64"/>
  <c r="D23" i="8"/>
  <c r="B47" i="65"/>
  <c r="F23" i="8"/>
  <c r="B47" i="66"/>
  <c r="H23" i="8"/>
  <c r="B47" i="67"/>
  <c r="J23" i="8" s="1"/>
  <c r="B47" i="68"/>
  <c r="L23" i="8"/>
  <c r="B47" i="70"/>
  <c r="N23" i="8"/>
  <c r="B47" i="69"/>
  <c r="P23" i="8"/>
  <c r="B47" i="71"/>
  <c r="R23" i="8"/>
  <c r="B47" i="72"/>
  <c r="T23" i="8"/>
  <c r="B47" i="73"/>
  <c r="V23" i="8"/>
  <c r="B47" i="74"/>
  <c r="X23" i="8"/>
  <c r="B47" i="75"/>
  <c r="Z23" i="8"/>
  <c r="F71" i="79"/>
  <c r="B48" i="64"/>
  <c r="D24" i="8" s="1"/>
  <c r="G71" i="79"/>
  <c r="B48" i="65"/>
  <c r="F24" i="8"/>
  <c r="H71" i="79"/>
  <c r="B48" i="66"/>
  <c r="H24" i="8" s="1"/>
  <c r="I71" i="79"/>
  <c r="B48" i="67"/>
  <c r="J24" i="8" s="1"/>
  <c r="J71" i="79"/>
  <c r="B48" i="68"/>
  <c r="L24" i="8" s="1"/>
  <c r="K71" i="79"/>
  <c r="B48" i="70"/>
  <c r="N24" i="8"/>
  <c r="L71" i="79"/>
  <c r="B48" i="69"/>
  <c r="P24" i="8" s="1"/>
  <c r="M71" i="79"/>
  <c r="B48" i="71"/>
  <c r="R24" i="8"/>
  <c r="N71" i="79"/>
  <c r="B48" i="72"/>
  <c r="T24" i="8" s="1"/>
  <c r="O71" i="79"/>
  <c r="B48" i="73"/>
  <c r="V24" i="8"/>
  <c r="P71" i="79"/>
  <c r="B48" i="74"/>
  <c r="X24" i="8" s="1"/>
  <c r="Q71" i="79"/>
  <c r="B48" i="75"/>
  <c r="Z24" i="8"/>
  <c r="B49" i="64"/>
  <c r="D25" i="8"/>
  <c r="B49" i="65"/>
  <c r="F25" i="8"/>
  <c r="B49" i="66"/>
  <c r="H25" i="8"/>
  <c r="B49" i="67"/>
  <c r="J25" i="8" s="1"/>
  <c r="B49" i="68"/>
  <c r="L25" i="8"/>
  <c r="B49" i="70"/>
  <c r="N25" i="8"/>
  <c r="B49" i="69"/>
  <c r="P25" i="8"/>
  <c r="B49" i="71"/>
  <c r="R25" i="8"/>
  <c r="B49" i="72"/>
  <c r="T25" i="8"/>
  <c r="B49" i="73"/>
  <c r="V25" i="8"/>
  <c r="B49" i="74"/>
  <c r="X25" i="8"/>
  <c r="B49" i="75"/>
  <c r="Z25" i="8"/>
  <c r="B50" i="64"/>
  <c r="D26" i="8"/>
  <c r="B50" i="65"/>
  <c r="F26" i="8"/>
  <c r="B50" i="66"/>
  <c r="H26" i="8"/>
  <c r="B50" i="67"/>
  <c r="J26" i="8" s="1"/>
  <c r="B50" i="68"/>
  <c r="L26" i="8"/>
  <c r="B50" i="70"/>
  <c r="N26" i="8"/>
  <c r="B50" i="69"/>
  <c r="P26" i="8"/>
  <c r="B50" i="71"/>
  <c r="R26" i="8"/>
  <c r="B50" i="72"/>
  <c r="T26" i="8"/>
  <c r="B50" i="73"/>
  <c r="V26" i="8"/>
  <c r="B50" i="74"/>
  <c r="X26" i="8"/>
  <c r="B50" i="75"/>
  <c r="Z26" i="8"/>
  <c r="B51" i="64"/>
  <c r="D27" i="8"/>
  <c r="B51" i="65"/>
  <c r="F27" i="8"/>
  <c r="B51" i="66"/>
  <c r="H27" i="8"/>
  <c r="B51" i="67"/>
  <c r="J27" i="8" s="1"/>
  <c r="B51" i="68"/>
  <c r="L27" i="8"/>
  <c r="B51" i="70"/>
  <c r="N27" i="8"/>
  <c r="B51" i="69"/>
  <c r="P27" i="8"/>
  <c r="B51" i="71"/>
  <c r="R27" i="8"/>
  <c r="B51" i="72"/>
  <c r="T27" i="8"/>
  <c r="B51" i="73"/>
  <c r="V27" i="8"/>
  <c r="B51" i="74"/>
  <c r="X27" i="8"/>
  <c r="B51" i="75"/>
  <c r="Z27" i="8"/>
  <c r="B52" i="64"/>
  <c r="D28" i="8"/>
  <c r="B52" i="65"/>
  <c r="F28" i="8"/>
  <c r="B52" i="66"/>
  <c r="H28" i="8"/>
  <c r="B52" i="67"/>
  <c r="J28" i="8" s="1"/>
  <c r="B52" i="68"/>
  <c r="L28" i="8"/>
  <c r="B52" i="70"/>
  <c r="N28" i="8"/>
  <c r="B52" i="69"/>
  <c r="P28" i="8"/>
  <c r="B52" i="71"/>
  <c r="R28" i="8"/>
  <c r="B52" i="72"/>
  <c r="T28" i="8"/>
  <c r="B52" i="73"/>
  <c r="V28" i="8"/>
  <c r="B52" i="74"/>
  <c r="X28" i="8"/>
  <c r="B52" i="75"/>
  <c r="Z28" i="8"/>
  <c r="B53" i="64"/>
  <c r="D29" i="8"/>
  <c r="B53" i="65"/>
  <c r="F29" i="8"/>
  <c r="B53" i="66"/>
  <c r="H29" i="8"/>
  <c r="B53" i="67"/>
  <c r="J29" i="8" s="1"/>
  <c r="B53" i="68"/>
  <c r="L29" i="8"/>
  <c r="B53" i="70"/>
  <c r="N29" i="8"/>
  <c r="B53" i="69"/>
  <c r="P29" i="8"/>
  <c r="B53" i="71"/>
  <c r="R29" i="8"/>
  <c r="B53" i="72"/>
  <c r="T29" i="8"/>
  <c r="B53" i="73"/>
  <c r="V29" i="8"/>
  <c r="B53" i="74"/>
  <c r="X29" i="8"/>
  <c r="B53" i="75"/>
  <c r="Z29" i="8"/>
  <c r="B54" i="64"/>
  <c r="D30" i="8"/>
  <c r="B54" i="65"/>
  <c r="F30" i="8"/>
  <c r="B54" i="66"/>
  <c r="H30" i="8"/>
  <c r="B54" i="67"/>
  <c r="J30" i="8" s="1"/>
  <c r="B54" i="68"/>
  <c r="L30" i="8"/>
  <c r="B54" i="70"/>
  <c r="N30" i="8"/>
  <c r="B54" i="69"/>
  <c r="P30" i="8"/>
  <c r="B54" i="71"/>
  <c r="R30" i="8"/>
  <c r="B54" i="72"/>
  <c r="T30" i="8"/>
  <c r="B54" i="73"/>
  <c r="V30" i="8"/>
  <c r="B54" i="74"/>
  <c r="X30" i="8"/>
  <c r="B54" i="75"/>
  <c r="Z30" i="8"/>
  <c r="B55" i="64"/>
  <c r="D31" i="8"/>
  <c r="B55" i="65"/>
  <c r="F31" i="8"/>
  <c r="B55" i="66"/>
  <c r="H31" i="8"/>
  <c r="B55" i="67"/>
  <c r="J31" i="8" s="1"/>
  <c r="B55" i="68"/>
  <c r="L31" i="8"/>
  <c r="B55" i="70"/>
  <c r="N31" i="8"/>
  <c r="B55" i="69"/>
  <c r="P31" i="8"/>
  <c r="B55" i="71"/>
  <c r="R31" i="8"/>
  <c r="B55" i="72"/>
  <c r="T31" i="8"/>
  <c r="B55" i="73"/>
  <c r="V31" i="8"/>
  <c r="B55" i="74"/>
  <c r="X31" i="8"/>
  <c r="B55" i="75"/>
  <c r="Z31" i="8"/>
  <c r="F177" i="79"/>
  <c r="B56" i="64"/>
  <c r="D32" i="8"/>
  <c r="G177" i="79"/>
  <c r="B56" i="65"/>
  <c r="F32" i="8"/>
  <c r="H177" i="79"/>
  <c r="B56" i="66"/>
  <c r="H32" i="8"/>
  <c r="I177" i="79"/>
  <c r="B56" i="67"/>
  <c r="J32" i="8" s="1"/>
  <c r="J177" i="79"/>
  <c r="B56" i="68"/>
  <c r="L32" i="8"/>
  <c r="K177" i="79"/>
  <c r="B56" i="70"/>
  <c r="N32" i="8"/>
  <c r="L177" i="79"/>
  <c r="B56" i="69"/>
  <c r="P32" i="8"/>
  <c r="M177" i="79"/>
  <c r="B56" i="71"/>
  <c r="R32" i="8"/>
  <c r="N177" i="79"/>
  <c r="B56" i="72"/>
  <c r="T32" i="8"/>
  <c r="O177" i="79"/>
  <c r="B56" i="73"/>
  <c r="V32" i="8"/>
  <c r="P177" i="79"/>
  <c r="B56" i="74"/>
  <c r="X32" i="8"/>
  <c r="Q177" i="79"/>
  <c r="B56" i="75"/>
  <c r="Z32" i="8"/>
  <c r="B57" i="64"/>
  <c r="D33" i="8"/>
  <c r="B57" i="65"/>
  <c r="F33" i="8"/>
  <c r="B57" i="66"/>
  <c r="H33" i="8"/>
  <c r="B57" i="67"/>
  <c r="J33" i="8" s="1"/>
  <c r="B57" i="68"/>
  <c r="L33" i="8"/>
  <c r="B57" i="70"/>
  <c r="N33" i="8"/>
  <c r="B57" i="69"/>
  <c r="P33" i="8"/>
  <c r="B57" i="71"/>
  <c r="R33" i="8"/>
  <c r="B57" i="72"/>
  <c r="T33" i="8"/>
  <c r="B57" i="73"/>
  <c r="V33" i="8"/>
  <c r="B57" i="74"/>
  <c r="X33" i="8"/>
  <c r="B57" i="75"/>
  <c r="Z33" i="8"/>
  <c r="B58" i="64"/>
  <c r="D34" i="8"/>
  <c r="B58" i="65"/>
  <c r="F34" i="8"/>
  <c r="B58" i="66"/>
  <c r="H34" i="8"/>
  <c r="B58" i="67"/>
  <c r="J34" i="8" s="1"/>
  <c r="B58" i="68"/>
  <c r="L34" i="8"/>
  <c r="B58" i="70"/>
  <c r="N34" i="8"/>
  <c r="B58" i="69"/>
  <c r="P34" i="8"/>
  <c r="B58" i="71"/>
  <c r="R34" i="8"/>
  <c r="B58" i="72"/>
  <c r="T34" i="8"/>
  <c r="B58" i="73"/>
  <c r="V34" i="8"/>
  <c r="B58" i="74"/>
  <c r="X34" i="8"/>
  <c r="B58" i="75"/>
  <c r="Z34" i="8"/>
  <c r="B59" i="64"/>
  <c r="B59" i="65"/>
  <c r="B59" i="66"/>
  <c r="B59" i="67"/>
  <c r="B59" i="68"/>
  <c r="B59" i="70"/>
  <c r="B59" i="69"/>
  <c r="B59" i="71"/>
  <c r="B59" i="72"/>
  <c r="B59" i="73"/>
  <c r="B59" i="74"/>
  <c r="B59" i="75"/>
  <c r="B60" i="64"/>
  <c r="D36" i="8"/>
  <c r="B60" i="65"/>
  <c r="F36" i="8"/>
  <c r="B60" i="66"/>
  <c r="H36" i="8"/>
  <c r="B60" i="67"/>
  <c r="J36" i="8" s="1"/>
  <c r="B60" i="68"/>
  <c r="L36" i="8"/>
  <c r="B60" i="70"/>
  <c r="N36" i="8"/>
  <c r="B60" i="69"/>
  <c r="P36" i="8"/>
  <c r="B60" i="71"/>
  <c r="R36" i="8"/>
  <c r="B60" i="72"/>
  <c r="T36" i="8"/>
  <c r="B60" i="73"/>
  <c r="V36" i="8"/>
  <c r="B60" i="74"/>
  <c r="X36" i="8"/>
  <c r="B60" i="75"/>
  <c r="Z36" i="8"/>
  <c r="B33" i="64"/>
  <c r="D9" i="8" s="1"/>
  <c r="B33" i="65"/>
  <c r="F9" i="8" s="1"/>
  <c r="B33" i="66"/>
  <c r="H9" i="8" s="1"/>
  <c r="B33" i="67"/>
  <c r="J9" i="8" s="1"/>
  <c r="B33" i="68"/>
  <c r="L9" i="8" s="1"/>
  <c r="B33" i="70"/>
  <c r="N9" i="8" s="1"/>
  <c r="B33" i="69"/>
  <c r="P9" i="8" s="1"/>
  <c r="B33" i="71"/>
  <c r="R9" i="8" s="1"/>
  <c r="B33" i="72"/>
  <c r="T9" i="8" s="1"/>
  <c r="B33" i="73"/>
  <c r="V9" i="8" s="1"/>
  <c r="B33" i="74"/>
  <c r="X9" i="8" s="1"/>
  <c r="B33" i="75"/>
  <c r="Z9" i="8" s="1"/>
  <c r="B33" i="76"/>
  <c r="AB9" i="8" s="1"/>
  <c r="B34" i="64"/>
  <c r="D10" i="8"/>
  <c r="B34" i="65"/>
  <c r="F10" i="8" s="1"/>
  <c r="B34" i="66"/>
  <c r="H10" i="8"/>
  <c r="B34" i="67"/>
  <c r="J10" i="8" s="1"/>
  <c r="B34" i="68"/>
  <c r="L10" i="8" s="1"/>
  <c r="B34" i="70"/>
  <c r="N10" i="8"/>
  <c r="B34" i="69"/>
  <c r="P10" i="8" s="1"/>
  <c r="B34" i="71"/>
  <c r="R10" i="8"/>
  <c r="B34" i="72"/>
  <c r="T10" i="8" s="1"/>
  <c r="B34" i="73"/>
  <c r="V10" i="8" s="1"/>
  <c r="B34" i="74"/>
  <c r="X10" i="8" s="1"/>
  <c r="B34" i="75"/>
  <c r="Z10" i="8" s="1"/>
  <c r="B34" i="76"/>
  <c r="AB10" i="8" s="1"/>
  <c r="B35" i="64"/>
  <c r="D11" i="8" s="1"/>
  <c r="B35" i="65"/>
  <c r="F11" i="8" s="1"/>
  <c r="B35" i="66"/>
  <c r="H11" i="8" s="1"/>
  <c r="B35" i="67"/>
  <c r="J11" i="8" s="1"/>
  <c r="B35" i="68"/>
  <c r="L11" i="8" s="1"/>
  <c r="B35" i="70"/>
  <c r="N11" i="8"/>
  <c r="B35" i="69"/>
  <c r="P11" i="8" s="1"/>
  <c r="M9" i="24"/>
  <c r="B15" i="71" s="1"/>
  <c r="B35" i="72"/>
  <c r="T11" i="8" s="1"/>
  <c r="B35" i="73"/>
  <c r="V11" i="8" s="1"/>
  <c r="B35" i="74"/>
  <c r="X11" i="8" s="1"/>
  <c r="Q9" i="24"/>
  <c r="B15" i="75" s="1"/>
  <c r="B35" i="76"/>
  <c r="AB11" i="8" s="1"/>
  <c r="B36" i="64"/>
  <c r="D12" i="8" s="1"/>
  <c r="B36" i="67"/>
  <c r="J12" i="8" s="1"/>
  <c r="B36" i="68"/>
  <c r="L12" i="8" s="1"/>
  <c r="B36" i="70"/>
  <c r="N12" i="8" s="1"/>
  <c r="B36" i="69"/>
  <c r="P12" i="8" s="1"/>
  <c r="B36" i="71"/>
  <c r="R12" i="8" s="1"/>
  <c r="B36" i="72"/>
  <c r="T12" i="8"/>
  <c r="B36" i="73"/>
  <c r="V12" i="8" s="1"/>
  <c r="B36" i="74"/>
  <c r="X12" i="8"/>
  <c r="B36" i="75"/>
  <c r="Z12" i="8" s="1"/>
  <c r="B36" i="76"/>
  <c r="AB12" i="8"/>
  <c r="B37" i="64"/>
  <c r="D13" i="8" s="1"/>
  <c r="B37" i="65"/>
  <c r="F13" i="8"/>
  <c r="B37" i="66"/>
  <c r="H13" i="8" s="1"/>
  <c r="B37" i="67"/>
  <c r="J13" i="8" s="1"/>
  <c r="B37" i="68"/>
  <c r="L13" i="8" s="1"/>
  <c r="B37" i="70"/>
  <c r="N13" i="8"/>
  <c r="B37" i="69"/>
  <c r="P13" i="8" s="1"/>
  <c r="B37" i="71"/>
  <c r="R13" i="8" s="1"/>
  <c r="B37" i="72"/>
  <c r="T13" i="8" s="1"/>
  <c r="B37" i="73"/>
  <c r="V13" i="8"/>
  <c r="B37" i="74"/>
  <c r="X13" i="8" s="1"/>
  <c r="B37" i="75"/>
  <c r="Z13" i="8" s="1"/>
  <c r="B37" i="76"/>
  <c r="AB13" i="8" s="1"/>
  <c r="B39" i="75"/>
  <c r="Z15" i="8" s="1"/>
  <c r="B39" i="76"/>
  <c r="AB15" i="8" s="1"/>
  <c r="B38" i="64"/>
  <c r="D14" i="8" s="1"/>
  <c r="G7" i="25"/>
  <c r="B25" i="65" s="1"/>
  <c r="B38" i="66"/>
  <c r="H14" i="8" s="1"/>
  <c r="B38" i="67"/>
  <c r="J14" i="8"/>
  <c r="B38" i="68"/>
  <c r="L14" i="8" s="1"/>
  <c r="K7" i="25"/>
  <c r="B25" i="70" s="1"/>
  <c r="B38" i="69"/>
  <c r="P14" i="8" s="1"/>
  <c r="B38" i="71"/>
  <c r="R14" i="8" s="1"/>
  <c r="B38" i="72"/>
  <c r="T14" i="8" s="1"/>
  <c r="B38" i="73"/>
  <c r="V14" i="8" s="1"/>
  <c r="B38" i="74"/>
  <c r="X14" i="8" s="1"/>
  <c r="B38" i="75"/>
  <c r="Z14" i="8"/>
  <c r="B38" i="76"/>
  <c r="AB14" i="8" s="1"/>
  <c r="B40" i="64"/>
  <c r="D16" i="8"/>
  <c r="B40" i="65"/>
  <c r="F16" i="8" s="1"/>
  <c r="B40" i="66"/>
  <c r="H16" i="8" s="1"/>
  <c r="B40" i="67"/>
  <c r="J16" i="8" s="1"/>
  <c r="B40" i="68"/>
  <c r="L16" i="8"/>
  <c r="B40" i="70"/>
  <c r="N16" i="8" s="1"/>
  <c r="B40" i="69"/>
  <c r="P16" i="8" s="1"/>
  <c r="B40" i="71"/>
  <c r="R16" i="8" s="1"/>
  <c r="B40" i="72"/>
  <c r="T16" i="8"/>
  <c r="B40" i="73"/>
  <c r="V16" i="8" s="1"/>
  <c r="B40" i="74"/>
  <c r="X16" i="8" s="1"/>
  <c r="B40" i="75"/>
  <c r="Z16" i="8" s="1"/>
  <c r="F6" i="25"/>
  <c r="B23" i="64" s="1"/>
  <c r="F7" i="25"/>
  <c r="B25" i="64" s="1"/>
  <c r="F9" i="25"/>
  <c r="B26" i="64" s="1"/>
  <c r="F6" i="24"/>
  <c r="F7" i="24"/>
  <c r="B13" i="64" s="1"/>
  <c r="F8" i="24"/>
  <c r="B14" i="64" s="1"/>
  <c r="F9" i="24"/>
  <c r="F10" i="24"/>
  <c r="B43" i="64"/>
  <c r="F11" i="24" s="1"/>
  <c r="F14" i="24" s="1"/>
  <c r="G6" i="25"/>
  <c r="G9" i="25"/>
  <c r="G6" i="24"/>
  <c r="B12" i="65" s="1"/>
  <c r="G8" i="24"/>
  <c r="B14" i="65" s="1"/>
  <c r="G9" i="24"/>
  <c r="B43" i="65"/>
  <c r="G11" i="24" s="1"/>
  <c r="G14" i="24" s="1"/>
  <c r="H6" i="25"/>
  <c r="H7" i="25"/>
  <c r="B25" i="66" s="1"/>
  <c r="H9" i="25"/>
  <c r="B26" i="66" s="1"/>
  <c r="H6" i="24"/>
  <c r="H7" i="24"/>
  <c r="B13" i="66" s="1"/>
  <c r="H8" i="24"/>
  <c r="B14" i="66" s="1"/>
  <c r="H9" i="24"/>
  <c r="H10" i="24"/>
  <c r="B43" i="66"/>
  <c r="H11" i="24" s="1"/>
  <c r="H14" i="24" s="1"/>
  <c r="I6" i="25"/>
  <c r="B23" i="67" s="1"/>
  <c r="I8" i="25"/>
  <c r="I7" i="25"/>
  <c r="I9" i="25"/>
  <c r="I6" i="24"/>
  <c r="B12" i="67" s="1"/>
  <c r="I8" i="24"/>
  <c r="I9" i="24"/>
  <c r="B15" i="67" s="1"/>
  <c r="I10" i="24"/>
  <c r="B16" i="67" s="1"/>
  <c r="B43" i="67"/>
  <c r="J6" i="25"/>
  <c r="J7" i="25"/>
  <c r="J9" i="25"/>
  <c r="J6" i="24"/>
  <c r="J7" i="24"/>
  <c r="J8" i="24"/>
  <c r="B14" i="68" s="1"/>
  <c r="J9" i="24"/>
  <c r="J10" i="24"/>
  <c r="B43" i="68"/>
  <c r="J11" i="24" s="1"/>
  <c r="J14" i="24" s="1"/>
  <c r="K6" i="25"/>
  <c r="K9" i="25"/>
  <c r="B26" i="70" s="1"/>
  <c r="K6" i="24"/>
  <c r="B12" i="70" s="1"/>
  <c r="K8" i="24"/>
  <c r="K9" i="24"/>
  <c r="K10" i="24"/>
  <c r="B43" i="70"/>
  <c r="K11" i="24" s="1"/>
  <c r="K14" i="24" s="1"/>
  <c r="L6" i="25"/>
  <c r="L7" i="25"/>
  <c r="B25" i="69" s="1"/>
  <c r="L9" i="25"/>
  <c r="L6" i="24"/>
  <c r="L7" i="24"/>
  <c r="B13" i="69" s="1"/>
  <c r="L8" i="24"/>
  <c r="L9" i="24"/>
  <c r="L10" i="24"/>
  <c r="B43" i="69"/>
  <c r="L11" i="24" s="1"/>
  <c r="L14" i="24" s="1"/>
  <c r="M6" i="25"/>
  <c r="M8" i="25"/>
  <c r="M7" i="25"/>
  <c r="B25" i="71" s="1"/>
  <c r="M9" i="25"/>
  <c r="M6" i="24"/>
  <c r="M7" i="24"/>
  <c r="M8" i="24"/>
  <c r="B14" i="71" s="1"/>
  <c r="M10" i="24"/>
  <c r="B43" i="71"/>
  <c r="M11" i="24" s="1"/>
  <c r="M14" i="24" s="1"/>
  <c r="N6" i="25"/>
  <c r="N9" i="25"/>
  <c r="B26" i="72" s="1"/>
  <c r="N6" i="24"/>
  <c r="B12" i="72" s="1"/>
  <c r="N7" i="24"/>
  <c r="N8" i="24"/>
  <c r="N9" i="24"/>
  <c r="N10" i="24"/>
  <c r="B43" i="72"/>
  <c r="N11" i="24" s="1"/>
  <c r="N14" i="24" s="1"/>
  <c r="O6" i="25"/>
  <c r="O7" i="25"/>
  <c r="B25" i="73" s="1"/>
  <c r="O9" i="25"/>
  <c r="B26" i="73" s="1"/>
  <c r="O6" i="24"/>
  <c r="O7" i="24"/>
  <c r="B13" i="73" s="1"/>
  <c r="O8" i="24"/>
  <c r="B14" i="73" s="1"/>
  <c r="O9" i="24"/>
  <c r="O10" i="24"/>
  <c r="B43" i="73"/>
  <c r="O11" i="24" s="1"/>
  <c r="O14" i="24" s="1"/>
  <c r="P6" i="25"/>
  <c r="B23" i="74" s="1"/>
  <c r="P7" i="25"/>
  <c r="P9" i="25"/>
  <c r="P6" i="24"/>
  <c r="B12" i="74" s="1"/>
  <c r="P7" i="24"/>
  <c r="P8" i="24"/>
  <c r="P9" i="24"/>
  <c r="P10" i="24"/>
  <c r="B43" i="74"/>
  <c r="P11" i="24" s="1"/>
  <c r="P14" i="24" s="1"/>
  <c r="Q6" i="25"/>
  <c r="B23" i="75" s="1"/>
  <c r="Q8" i="25"/>
  <c r="Q7" i="25"/>
  <c r="B25" i="75" s="1"/>
  <c r="Q9" i="25"/>
  <c r="B26" i="75" s="1"/>
  <c r="Q6" i="24"/>
  <c r="Q7" i="24"/>
  <c r="B13" i="75" s="1"/>
  <c r="Q8" i="24"/>
  <c r="B14" i="75" s="1"/>
  <c r="Q10" i="24"/>
  <c r="B43" i="75"/>
  <c r="Q11" i="24" s="1"/>
  <c r="Q14" i="24" s="1"/>
  <c r="AF72" i="84"/>
  <c r="AF71" i="84"/>
  <c r="AF70" i="84"/>
  <c r="AF67" i="84"/>
  <c r="AF66" i="84"/>
  <c r="AF65" i="84"/>
  <c r="AA65" i="84"/>
  <c r="AP64" i="84"/>
  <c r="AF64" i="84"/>
  <c r="AA64" i="84"/>
  <c r="AP63" i="84"/>
  <c r="AA63" i="84"/>
  <c r="AP62" i="84"/>
  <c r="AF62" i="84"/>
  <c r="AA62" i="84"/>
  <c r="AP61" i="84"/>
  <c r="AK61" i="84"/>
  <c r="AF61" i="84"/>
  <c r="AA61" i="84"/>
  <c r="AP60" i="84"/>
  <c r="AK60" i="84"/>
  <c r="AF60" i="84"/>
  <c r="V60" i="84"/>
  <c r="AP59" i="84"/>
  <c r="AK59" i="84"/>
  <c r="AF59" i="84"/>
  <c r="AA59" i="84"/>
  <c r="V59" i="84"/>
  <c r="AU58" i="84"/>
  <c r="AP58" i="84"/>
  <c r="AK58" i="84"/>
  <c r="AF58" i="84"/>
  <c r="AA58" i="84"/>
  <c r="V58" i="84"/>
  <c r="Q58" i="84"/>
  <c r="AU57" i="84"/>
  <c r="AP57" i="84"/>
  <c r="AK57" i="84"/>
  <c r="AA57" i="84"/>
  <c r="V57" i="84"/>
  <c r="Q57" i="84"/>
  <c r="AU56" i="84"/>
  <c r="AP56" i="84"/>
  <c r="AK56" i="84"/>
  <c r="AF56" i="84"/>
  <c r="AA56" i="84"/>
  <c r="V56" i="84"/>
  <c r="Q56" i="84"/>
  <c r="L56" i="84"/>
  <c r="AU55" i="84"/>
  <c r="AP55" i="84"/>
  <c r="AK55" i="84"/>
  <c r="AF55" i="84"/>
  <c r="AA55" i="84"/>
  <c r="V55" i="84"/>
  <c r="Q55" i="84"/>
  <c r="L55" i="84"/>
  <c r="AU54" i="84"/>
  <c r="AP54" i="84"/>
  <c r="AK54" i="84"/>
  <c r="AF54" i="84"/>
  <c r="AA54" i="84"/>
  <c r="V54" i="84"/>
  <c r="Q54" i="84"/>
  <c r="L54" i="84"/>
  <c r="AU53" i="84"/>
  <c r="AP53" i="84"/>
  <c r="AK53" i="84"/>
  <c r="AF53" i="84"/>
  <c r="AA53" i="84"/>
  <c r="V53" i="84"/>
  <c r="Q53" i="84"/>
  <c r="L53" i="84"/>
  <c r="G53" i="84"/>
  <c r="AU52" i="84"/>
  <c r="AP52" i="84"/>
  <c r="AK52" i="84"/>
  <c r="AF52" i="84"/>
  <c r="AA52" i="84"/>
  <c r="V52" i="84"/>
  <c r="L52" i="84"/>
  <c r="G52" i="84"/>
  <c r="AU51" i="84"/>
  <c r="AP51" i="84"/>
  <c r="AK51" i="84"/>
  <c r="AA51" i="84"/>
  <c r="V51" i="84"/>
  <c r="Q51" i="84"/>
  <c r="L51" i="84"/>
  <c r="G51" i="84"/>
  <c r="AU50" i="84"/>
  <c r="AP50" i="84"/>
  <c r="AK50" i="84"/>
  <c r="AF50" i="84"/>
  <c r="V50" i="84"/>
  <c r="Q50" i="84"/>
  <c r="L50" i="84"/>
  <c r="G50" i="84"/>
  <c r="AU49" i="84"/>
  <c r="AP49" i="84"/>
  <c r="AK49" i="84"/>
  <c r="AF49" i="84"/>
  <c r="AA49" i="84"/>
  <c r="V49" i="84"/>
  <c r="Q49" i="84"/>
  <c r="L49" i="84"/>
  <c r="G49" i="84"/>
  <c r="AU48" i="84"/>
  <c r="AP48" i="84"/>
  <c r="AK48" i="84"/>
  <c r="AF48" i="84"/>
  <c r="AA48" i="84"/>
  <c r="V48" i="84"/>
  <c r="Q48" i="84"/>
  <c r="L48" i="84"/>
  <c r="G48" i="84"/>
  <c r="AU47" i="84"/>
  <c r="AP47" i="84"/>
  <c r="AK47" i="84"/>
  <c r="AF47" i="84"/>
  <c r="AA47" i="84"/>
  <c r="V47" i="84"/>
  <c r="L47" i="84"/>
  <c r="AU46" i="84"/>
  <c r="AP46" i="84"/>
  <c r="AK46" i="84"/>
  <c r="AF46" i="84"/>
  <c r="V46" i="84"/>
  <c r="Q46" i="84"/>
  <c r="L46" i="84"/>
  <c r="G46" i="84"/>
  <c r="AU45" i="84"/>
  <c r="AP45" i="84"/>
  <c r="AK45" i="84"/>
  <c r="AA45" i="84"/>
  <c r="V45" i="84"/>
  <c r="Q45" i="84"/>
  <c r="L45" i="84"/>
  <c r="G45" i="84"/>
  <c r="AU44" i="84"/>
  <c r="AP44" i="84"/>
  <c r="AK44" i="84"/>
  <c r="AF44" i="84"/>
  <c r="AA44" i="84"/>
  <c r="V44" i="84"/>
  <c r="Q44" i="84"/>
  <c r="L44" i="84"/>
  <c r="G44" i="84"/>
  <c r="AU43" i="84"/>
  <c r="AP43" i="84"/>
  <c r="AK43" i="84"/>
  <c r="AF43" i="84"/>
  <c r="AA43" i="84"/>
  <c r="V43" i="84"/>
  <c r="Q43" i="84"/>
  <c r="L43" i="84"/>
  <c r="G43" i="84"/>
  <c r="AU42" i="84"/>
  <c r="AP42" i="84"/>
  <c r="AK42" i="84"/>
  <c r="AF42" i="84"/>
  <c r="AA42" i="84"/>
  <c r="V42" i="84"/>
  <c r="Q42" i="84"/>
  <c r="L42" i="84"/>
  <c r="G42" i="84"/>
  <c r="AU41" i="84"/>
  <c r="AP41" i="84"/>
  <c r="AK41" i="84"/>
  <c r="AF41" i="84"/>
  <c r="AA41" i="84"/>
  <c r="V41" i="84"/>
  <c r="Q41" i="84"/>
  <c r="L41" i="84"/>
  <c r="G41" i="84"/>
  <c r="AU40" i="84"/>
  <c r="AP40" i="84"/>
  <c r="AK40" i="84"/>
  <c r="AA40" i="84"/>
  <c r="V40" i="84"/>
  <c r="Q40" i="84"/>
  <c r="L40" i="84"/>
  <c r="G40" i="84"/>
  <c r="AU39" i="84"/>
  <c r="AP39" i="84"/>
  <c r="AK39" i="84"/>
  <c r="AA39" i="84"/>
  <c r="V39" i="84"/>
  <c r="Q39" i="84"/>
  <c r="G39" i="84"/>
  <c r="AK38" i="84"/>
  <c r="AA38" i="84"/>
  <c r="V38" i="84"/>
  <c r="Q38" i="84"/>
  <c r="L20" i="84"/>
  <c r="G38" i="84"/>
  <c r="AU37" i="84"/>
  <c r="AP37" i="84"/>
  <c r="AK37" i="84"/>
  <c r="AA37" i="84"/>
  <c r="V37" i="84"/>
  <c r="Q37" i="84"/>
  <c r="L19" i="84"/>
  <c r="G37" i="84"/>
  <c r="AU36" i="84"/>
  <c r="AP36" i="84"/>
  <c r="AK36" i="84"/>
  <c r="AA36" i="84"/>
  <c r="V36" i="84"/>
  <c r="Q36" i="84"/>
  <c r="L18" i="84"/>
  <c r="G36" i="84"/>
  <c r="AU35" i="84"/>
  <c r="AP35" i="84"/>
  <c r="AK35" i="84"/>
  <c r="V35" i="84"/>
  <c r="L17" i="84"/>
  <c r="AU34" i="84"/>
  <c r="AP34" i="84"/>
  <c r="AK34" i="84"/>
  <c r="AF34" i="84"/>
  <c r="AA34" i="84"/>
  <c r="V34" i="84"/>
  <c r="Q34" i="84"/>
  <c r="L16" i="84"/>
  <c r="G34" i="84"/>
  <c r="AU33" i="84"/>
  <c r="AP33" i="84"/>
  <c r="AK33" i="84"/>
  <c r="AF33" i="84"/>
  <c r="AA33" i="84"/>
  <c r="V33" i="84"/>
  <c r="Q33" i="84"/>
  <c r="L15" i="84"/>
  <c r="G33" i="84"/>
  <c r="AU32" i="84"/>
  <c r="AP32" i="84"/>
  <c r="AK32" i="84"/>
  <c r="X36" i="88"/>
  <c r="AF32" i="84"/>
  <c r="AA32" i="84"/>
  <c r="V32" i="84"/>
  <c r="Q32" i="84"/>
  <c r="G32" i="84"/>
  <c r="AU31" i="84"/>
  <c r="AP31" i="84"/>
  <c r="X35" i="88"/>
  <c r="AF31" i="84"/>
  <c r="V31" i="84"/>
  <c r="Q31" i="84"/>
  <c r="L38" i="84"/>
  <c r="G31" i="84"/>
  <c r="AU30" i="84"/>
  <c r="AP30" i="84"/>
  <c r="AK30" i="84"/>
  <c r="X34" i="88"/>
  <c r="AF30" i="84"/>
  <c r="AA30" i="84"/>
  <c r="Q30" i="84"/>
  <c r="L37" i="84"/>
  <c r="G30" i="84"/>
  <c r="AU29" i="84"/>
  <c r="AP29" i="84"/>
  <c r="AK29" i="84"/>
  <c r="X33" i="88"/>
  <c r="AF29" i="84"/>
  <c r="AA29" i="84"/>
  <c r="V29" i="84"/>
  <c r="Q29" i="84"/>
  <c r="L36" i="84"/>
  <c r="G29" i="84"/>
  <c r="B29" i="84"/>
  <c r="AU28" i="84"/>
  <c r="AP28" i="84"/>
  <c r="AK28" i="84"/>
  <c r="AA28" i="84"/>
  <c r="V28" i="84"/>
  <c r="Q28" i="84"/>
  <c r="L35" i="84"/>
  <c r="G28" i="84"/>
  <c r="B28" i="84"/>
  <c r="AU27" i="84"/>
  <c r="AP27" i="84"/>
  <c r="AK27" i="84"/>
  <c r="AF27" i="84"/>
  <c r="AA27" i="84"/>
  <c r="V27" i="84"/>
  <c r="Q27" i="84"/>
  <c r="L34" i="84"/>
  <c r="G27" i="84"/>
  <c r="AU26" i="84"/>
  <c r="AP26" i="84"/>
  <c r="AK26" i="84"/>
  <c r="AF26" i="84"/>
  <c r="AA26" i="84"/>
  <c r="V26" i="84"/>
  <c r="Q26" i="84"/>
  <c r="L33" i="84"/>
  <c r="G26" i="84"/>
  <c r="B26" i="84"/>
  <c r="AU25" i="84"/>
  <c r="AP25" i="84"/>
  <c r="AK25" i="84"/>
  <c r="AF25" i="84"/>
  <c r="AA25" i="84"/>
  <c r="V25" i="84"/>
  <c r="L32" i="84"/>
  <c r="G25" i="84"/>
  <c r="AU24" i="84"/>
  <c r="AP24" i="84"/>
  <c r="AK24" i="84"/>
  <c r="AF24" i="84"/>
  <c r="AA24" i="84"/>
  <c r="V24" i="84"/>
  <c r="Q24" i="84"/>
  <c r="L31" i="84"/>
  <c r="G24" i="84"/>
  <c r="AU23" i="84"/>
  <c r="AP23" i="84"/>
  <c r="AF23" i="84"/>
  <c r="Q23" i="84"/>
  <c r="L30" i="84"/>
  <c r="G23" i="84"/>
  <c r="AU22" i="84"/>
  <c r="AP22" i="84"/>
  <c r="AK22" i="84"/>
  <c r="AF22" i="84"/>
  <c r="AA22" i="84"/>
  <c r="V22" i="84"/>
  <c r="Q22" i="84"/>
  <c r="L29" i="84"/>
  <c r="G22" i="84"/>
  <c r="B22" i="84"/>
  <c r="AU21" i="84"/>
  <c r="AP21" i="84"/>
  <c r="AK21" i="84"/>
  <c r="AF21" i="84"/>
  <c r="AA21" i="84"/>
  <c r="V21" i="84"/>
  <c r="Q21" i="84"/>
  <c r="L28" i="84"/>
  <c r="G21" i="84"/>
  <c r="AP20" i="84"/>
  <c r="AK20" i="84"/>
  <c r="AF20" i="84"/>
  <c r="AA20" i="84"/>
  <c r="V20" i="84"/>
  <c r="Q20" i="84"/>
  <c r="L27" i="84"/>
  <c r="G20" i="84"/>
  <c r="AU19" i="84"/>
  <c r="AP19" i="84"/>
  <c r="AF19" i="84"/>
  <c r="AA19" i="84"/>
  <c r="V19" i="84"/>
  <c r="Q19" i="84"/>
  <c r="L26" i="84"/>
  <c r="G19" i="84"/>
  <c r="B19" i="84"/>
  <c r="AU18" i="84"/>
  <c r="AP18" i="84"/>
  <c r="AF18" i="84"/>
  <c r="AA18" i="84"/>
  <c r="V18" i="84"/>
  <c r="Q18" i="84"/>
  <c r="L25" i="84"/>
  <c r="G18" i="84"/>
  <c r="B18" i="84"/>
  <c r="AU17" i="84"/>
  <c r="AP17" i="84"/>
  <c r="AK17" i="84"/>
  <c r="AF17" i="84"/>
  <c r="AA17" i="84"/>
  <c r="V17" i="84"/>
  <c r="Q17" i="84"/>
  <c r="L24" i="84"/>
  <c r="G17" i="84"/>
  <c r="AU16" i="84"/>
  <c r="AP16" i="84"/>
  <c r="AK16" i="84"/>
  <c r="AF16" i="84"/>
  <c r="AA16" i="84"/>
  <c r="V16" i="84"/>
  <c r="Q16" i="84"/>
  <c r="L23" i="84"/>
  <c r="G16" i="84"/>
  <c r="B16" i="84"/>
  <c r="AU15" i="84"/>
  <c r="AP15" i="84"/>
  <c r="AK15" i="84"/>
  <c r="AF15" i="84"/>
  <c r="AA15" i="84"/>
  <c r="V15" i="84"/>
  <c r="L22" i="84"/>
  <c r="G15" i="84"/>
  <c r="AU14" i="84"/>
  <c r="AP14" i="84"/>
  <c r="AK14" i="84"/>
  <c r="AF14" i="84"/>
  <c r="AA14" i="84"/>
  <c r="V14" i="84"/>
  <c r="Q14" i="84"/>
  <c r="G14" i="84"/>
  <c r="B14" i="84"/>
  <c r="AU13" i="84"/>
  <c r="AP13" i="84"/>
  <c r="AK13" i="84"/>
  <c r="AF13" i="84"/>
  <c r="AA13" i="84"/>
  <c r="V13" i="84"/>
  <c r="Q13" i="84"/>
  <c r="L13" i="84"/>
  <c r="G13" i="84"/>
  <c r="B13" i="84"/>
  <c r="AU12" i="84"/>
  <c r="AP12" i="84"/>
  <c r="AK12" i="84"/>
  <c r="AF12" i="84"/>
  <c r="AA12" i="84"/>
  <c r="V12" i="84"/>
  <c r="Q12" i="84"/>
  <c r="L12" i="84"/>
  <c r="B12" i="84"/>
  <c r="AU11" i="84"/>
  <c r="AP11" i="84"/>
  <c r="AK11" i="84"/>
  <c r="AF11" i="84"/>
  <c r="AA11" i="84"/>
  <c r="Q11" i="84"/>
  <c r="L11" i="84"/>
  <c r="G11" i="84"/>
  <c r="B11" i="84"/>
  <c r="AU10" i="84"/>
  <c r="AP10" i="84"/>
  <c r="AK10" i="84"/>
  <c r="AA10" i="84"/>
  <c r="V10" i="84"/>
  <c r="Q10" i="84"/>
  <c r="L10" i="84"/>
  <c r="G10" i="84"/>
  <c r="AU9" i="84"/>
  <c r="AP9" i="84"/>
  <c r="AK9" i="84"/>
  <c r="AF9" i="84"/>
  <c r="AA9" i="84"/>
  <c r="V9" i="84"/>
  <c r="Q9" i="84"/>
  <c r="L9" i="84"/>
  <c r="G9" i="84"/>
  <c r="AU8" i="84"/>
  <c r="AP8" i="84"/>
  <c r="AK8" i="84"/>
  <c r="AF8" i="84"/>
  <c r="V8" i="84"/>
  <c r="Q8" i="84"/>
  <c r="L8" i="84"/>
  <c r="G8" i="84"/>
  <c r="AU7" i="84"/>
  <c r="AP7" i="84"/>
  <c r="AF7" i="84"/>
  <c r="AA7" i="84"/>
  <c r="V7" i="84"/>
  <c r="Q7" i="84"/>
  <c r="L7" i="84"/>
  <c r="AU6" i="84"/>
  <c r="AP6" i="84"/>
  <c r="AK6" i="84"/>
  <c r="AF6" i="84"/>
  <c r="AA6" i="84"/>
  <c r="V6" i="84"/>
  <c r="Q6" i="84"/>
  <c r="L6" i="84"/>
  <c r="G6" i="84"/>
  <c r="AU5" i="84"/>
  <c r="AP5" i="84"/>
  <c r="AK5" i="84"/>
  <c r="AF5" i="84"/>
  <c r="AA5" i="84"/>
  <c r="V5" i="84"/>
  <c r="Q5" i="84"/>
  <c r="L5" i="84"/>
  <c r="G5" i="84"/>
  <c r="AU4" i="84"/>
  <c r="AP4" i="84"/>
  <c r="AK4" i="84"/>
  <c r="AF4" i="84"/>
  <c r="AA4" i="84"/>
  <c r="V4" i="84"/>
  <c r="Q4" i="84"/>
  <c r="L4" i="84"/>
  <c r="G4" i="84"/>
  <c r="AF72" i="83"/>
  <c r="AF71" i="83"/>
  <c r="AF70" i="83"/>
  <c r="AF69" i="83"/>
  <c r="AF67" i="83"/>
  <c r="AF66" i="83"/>
  <c r="AF65" i="83"/>
  <c r="AA65" i="83"/>
  <c r="AP64" i="83"/>
  <c r="AF64" i="83"/>
  <c r="AA64" i="83"/>
  <c r="AP63" i="83"/>
  <c r="AA63" i="83"/>
  <c r="AP62" i="83"/>
  <c r="AF62" i="83"/>
  <c r="AA62" i="83"/>
  <c r="AP61" i="83"/>
  <c r="AK61" i="83"/>
  <c r="AF61" i="83"/>
  <c r="AA61" i="83"/>
  <c r="AP60" i="83"/>
  <c r="AK60" i="83"/>
  <c r="AF60" i="83"/>
  <c r="V60" i="83"/>
  <c r="AP59" i="83"/>
  <c r="AK59" i="83"/>
  <c r="AF59" i="83"/>
  <c r="AA59" i="83"/>
  <c r="V59" i="83"/>
  <c r="AU58" i="83"/>
  <c r="AP58" i="83"/>
  <c r="AK58" i="83"/>
  <c r="AF58" i="83"/>
  <c r="AA58" i="83"/>
  <c r="V58" i="83"/>
  <c r="Q58" i="83"/>
  <c r="AU57" i="83"/>
  <c r="AP57" i="83"/>
  <c r="AK57" i="83"/>
  <c r="AA57" i="83"/>
  <c r="V57" i="83"/>
  <c r="Q57" i="83"/>
  <c r="AU56" i="83"/>
  <c r="AP56" i="83"/>
  <c r="AK56" i="83"/>
  <c r="AF56" i="83"/>
  <c r="AA56" i="83"/>
  <c r="V56" i="83"/>
  <c r="Q56" i="83"/>
  <c r="L56" i="83"/>
  <c r="AU55" i="83"/>
  <c r="AP55" i="83"/>
  <c r="AK55" i="83"/>
  <c r="AF55" i="83"/>
  <c r="AA55" i="83"/>
  <c r="V55" i="83"/>
  <c r="Q55" i="83"/>
  <c r="L55" i="83"/>
  <c r="AU54" i="83"/>
  <c r="AP54" i="83"/>
  <c r="AK54" i="83"/>
  <c r="AF54" i="83"/>
  <c r="AA54" i="83"/>
  <c r="V54" i="83"/>
  <c r="Q54" i="83"/>
  <c r="L54" i="83"/>
  <c r="AU53" i="83"/>
  <c r="AP53" i="83"/>
  <c r="AK53" i="83"/>
  <c r="AF53" i="83"/>
  <c r="AA53" i="83"/>
  <c r="V53" i="83"/>
  <c r="Q53" i="83"/>
  <c r="L53" i="83"/>
  <c r="G53" i="83"/>
  <c r="AU52" i="83"/>
  <c r="AP52" i="83"/>
  <c r="AK52" i="83"/>
  <c r="AF52" i="83"/>
  <c r="AA52" i="83"/>
  <c r="V52" i="83"/>
  <c r="L52" i="83"/>
  <c r="G52" i="83"/>
  <c r="AU51" i="83"/>
  <c r="AP51" i="83"/>
  <c r="AK51" i="83"/>
  <c r="AA51" i="83"/>
  <c r="V51" i="83"/>
  <c r="Q51" i="83"/>
  <c r="L51" i="83"/>
  <c r="G51" i="83"/>
  <c r="AU50" i="83"/>
  <c r="AP50" i="83"/>
  <c r="AK50" i="83"/>
  <c r="AF50" i="83"/>
  <c r="V50" i="83"/>
  <c r="Q50" i="83"/>
  <c r="L50" i="83"/>
  <c r="G50" i="83"/>
  <c r="AU49" i="83"/>
  <c r="AP49" i="83"/>
  <c r="AK49" i="83"/>
  <c r="AF49" i="83"/>
  <c r="AA49" i="83"/>
  <c r="V49" i="83"/>
  <c r="Q49" i="83"/>
  <c r="L49" i="83"/>
  <c r="G49" i="83"/>
  <c r="AU48" i="83"/>
  <c r="AP48" i="83"/>
  <c r="AK48" i="83"/>
  <c r="AF48" i="83"/>
  <c r="AA48" i="83"/>
  <c r="V48" i="83"/>
  <c r="Q48" i="83"/>
  <c r="L48" i="83"/>
  <c r="G48" i="83"/>
  <c r="AU47" i="83"/>
  <c r="AP47" i="83"/>
  <c r="AK47" i="83"/>
  <c r="AF47" i="83"/>
  <c r="AA47" i="83"/>
  <c r="V47" i="83"/>
  <c r="L47" i="83"/>
  <c r="AU46" i="83"/>
  <c r="AP46" i="83"/>
  <c r="AK46" i="83"/>
  <c r="AF46" i="83"/>
  <c r="V46" i="83"/>
  <c r="Q46" i="83"/>
  <c r="L46" i="83"/>
  <c r="G46" i="83"/>
  <c r="AU45" i="83"/>
  <c r="AP45" i="83"/>
  <c r="AK45" i="83"/>
  <c r="AA45" i="83"/>
  <c r="V45" i="83"/>
  <c r="Q45" i="83"/>
  <c r="L45" i="83"/>
  <c r="G45" i="83"/>
  <c r="AU44" i="83"/>
  <c r="AP44" i="83"/>
  <c r="AK44" i="83"/>
  <c r="AF44" i="83"/>
  <c r="AA44" i="83"/>
  <c r="V44" i="83"/>
  <c r="Q44" i="83"/>
  <c r="L44" i="83"/>
  <c r="G44" i="83"/>
  <c r="AU43" i="83"/>
  <c r="AP43" i="83"/>
  <c r="AK43" i="83"/>
  <c r="AF43" i="83"/>
  <c r="AA43" i="83"/>
  <c r="V43" i="83"/>
  <c r="Q43" i="83"/>
  <c r="L43" i="83"/>
  <c r="G43" i="83"/>
  <c r="AU42" i="83"/>
  <c r="AP42" i="83"/>
  <c r="AK42" i="83"/>
  <c r="AF42" i="83"/>
  <c r="AA42" i="83"/>
  <c r="V42" i="83"/>
  <c r="Q42" i="83"/>
  <c r="L42" i="83"/>
  <c r="G42" i="83"/>
  <c r="AU41" i="83"/>
  <c r="AP41" i="83"/>
  <c r="AK41" i="83"/>
  <c r="AF41" i="83"/>
  <c r="AA41" i="83"/>
  <c r="V41" i="83"/>
  <c r="Q41" i="83"/>
  <c r="L41" i="83"/>
  <c r="G41" i="83"/>
  <c r="AU40" i="83"/>
  <c r="AP40" i="83"/>
  <c r="AK40" i="83"/>
  <c r="AA40" i="83"/>
  <c r="V40" i="83"/>
  <c r="Q40" i="83"/>
  <c r="L40" i="83"/>
  <c r="G40" i="83"/>
  <c r="AU39" i="83"/>
  <c r="AP39" i="83"/>
  <c r="AK39" i="83"/>
  <c r="AA39" i="83"/>
  <c r="V39" i="83"/>
  <c r="Q39" i="83"/>
  <c r="G39" i="83"/>
  <c r="AK38" i="83"/>
  <c r="AA38" i="83"/>
  <c r="V38" i="83"/>
  <c r="Q38" i="83"/>
  <c r="L20" i="83"/>
  <c r="G38" i="83"/>
  <c r="AU37" i="83"/>
  <c r="AP37" i="83"/>
  <c r="AK37" i="83"/>
  <c r="AA37" i="83"/>
  <c r="V37" i="83"/>
  <c r="Q37" i="83"/>
  <c r="L19" i="83"/>
  <c r="G37" i="83"/>
  <c r="AU36" i="83"/>
  <c r="AP36" i="83"/>
  <c r="AK36" i="83"/>
  <c r="AA36" i="83"/>
  <c r="V36" i="83"/>
  <c r="Q36" i="83"/>
  <c r="L18" i="83"/>
  <c r="G36" i="83"/>
  <c r="AU35" i="83"/>
  <c r="AP35" i="83"/>
  <c r="AK35" i="83"/>
  <c r="V35" i="83"/>
  <c r="L17" i="83"/>
  <c r="AU34" i="83"/>
  <c r="AP34" i="83"/>
  <c r="AK34" i="83"/>
  <c r="AF34" i="83"/>
  <c r="AA34" i="83"/>
  <c r="V34" i="83"/>
  <c r="Q34" i="83"/>
  <c r="L16" i="83"/>
  <c r="G34" i="83"/>
  <c r="AU33" i="83"/>
  <c r="AP33" i="83"/>
  <c r="AK33" i="83"/>
  <c r="AF33" i="83"/>
  <c r="AA33" i="83"/>
  <c r="V33" i="83"/>
  <c r="Q33" i="83"/>
  <c r="L15" i="83"/>
  <c r="G33" i="83"/>
  <c r="AU32" i="83"/>
  <c r="AP32" i="83"/>
  <c r="AK32" i="83"/>
  <c r="W36" i="88"/>
  <c r="AF32" i="83"/>
  <c r="AA32" i="83"/>
  <c r="V32" i="83"/>
  <c r="Q32" i="83"/>
  <c r="G32" i="83"/>
  <c r="AU31" i="83"/>
  <c r="AP31" i="83"/>
  <c r="W35" i="88"/>
  <c r="AF31" i="83"/>
  <c r="V31" i="83"/>
  <c r="Q31" i="83"/>
  <c r="L38" i="83"/>
  <c r="G31" i="83"/>
  <c r="AU30" i="83"/>
  <c r="AP30" i="83"/>
  <c r="AK30" i="83"/>
  <c r="W34" i="88"/>
  <c r="AF30" i="83"/>
  <c r="AA30" i="83"/>
  <c r="Q30" i="83"/>
  <c r="L37" i="83"/>
  <c r="G30" i="83"/>
  <c r="AU29" i="83"/>
  <c r="AP29" i="83"/>
  <c r="AK29" i="83"/>
  <c r="W33" i="88"/>
  <c r="AF29" i="83" s="1"/>
  <c r="AA29" i="83"/>
  <c r="V29" i="83"/>
  <c r="Q29" i="83"/>
  <c r="L36" i="83"/>
  <c r="G29" i="83"/>
  <c r="B29" i="83"/>
  <c r="AU28" i="83"/>
  <c r="AP28" i="83"/>
  <c r="AK28" i="83"/>
  <c r="AA28" i="83"/>
  <c r="V28" i="83"/>
  <c r="Q28" i="83"/>
  <c r="L35" i="83"/>
  <c r="G28" i="83"/>
  <c r="B28" i="83"/>
  <c r="AU27" i="83"/>
  <c r="AP27" i="83"/>
  <c r="AK27" i="83"/>
  <c r="AF27" i="83"/>
  <c r="AA27" i="83"/>
  <c r="V27" i="83"/>
  <c r="Q27" i="83"/>
  <c r="L34" i="83"/>
  <c r="G27" i="83"/>
  <c r="AU26" i="83"/>
  <c r="AP26" i="83"/>
  <c r="AK26" i="83"/>
  <c r="AF26" i="83"/>
  <c r="AA26" i="83"/>
  <c r="V26" i="83"/>
  <c r="Q26" i="83"/>
  <c r="L33" i="83"/>
  <c r="G26" i="83"/>
  <c r="AU25" i="83"/>
  <c r="AP25" i="83"/>
  <c r="AK25" i="83"/>
  <c r="AF25" i="83"/>
  <c r="AA25" i="83"/>
  <c r="V25" i="83"/>
  <c r="L32" i="83"/>
  <c r="G25" i="83"/>
  <c r="AU24" i="83"/>
  <c r="AP24" i="83"/>
  <c r="AK24" i="83"/>
  <c r="AF24" i="83"/>
  <c r="AA24" i="83"/>
  <c r="V24" i="83"/>
  <c r="Q24" i="83"/>
  <c r="L31" i="83"/>
  <c r="G24" i="83"/>
  <c r="AU23" i="83"/>
  <c r="AP23" i="83"/>
  <c r="AF23" i="83"/>
  <c r="Q23" i="83"/>
  <c r="L30" i="83"/>
  <c r="G23" i="83"/>
  <c r="B23" i="83"/>
  <c r="AU22" i="83"/>
  <c r="AP22" i="83"/>
  <c r="AK22" i="83"/>
  <c r="AF22" i="83"/>
  <c r="AA22" i="83"/>
  <c r="V22" i="83"/>
  <c r="Q22" i="83"/>
  <c r="L29" i="83"/>
  <c r="G22" i="83"/>
  <c r="B22" i="83"/>
  <c r="AU21" i="83"/>
  <c r="AP21" i="83"/>
  <c r="AK21" i="83"/>
  <c r="AF21" i="83"/>
  <c r="AA21" i="83"/>
  <c r="V21" i="83"/>
  <c r="Q21" i="83"/>
  <c r="L28" i="83"/>
  <c r="G21" i="83"/>
  <c r="AP20" i="83"/>
  <c r="AK20" i="83"/>
  <c r="AF20" i="83"/>
  <c r="AA20" i="83"/>
  <c r="V20" i="83"/>
  <c r="Q20" i="83"/>
  <c r="L27" i="83"/>
  <c r="G20" i="83"/>
  <c r="AU19" i="83"/>
  <c r="AP19" i="83"/>
  <c r="AF19" i="83"/>
  <c r="AA19" i="83"/>
  <c r="V19" i="83"/>
  <c r="Q19" i="83"/>
  <c r="L26" i="83"/>
  <c r="G19" i="83"/>
  <c r="B19" i="83"/>
  <c r="AU18" i="83"/>
  <c r="AP18" i="83"/>
  <c r="AF18" i="83"/>
  <c r="AA18" i="83"/>
  <c r="V18" i="83"/>
  <c r="Q18" i="83"/>
  <c r="L25" i="83"/>
  <c r="G18" i="83"/>
  <c r="B18" i="83"/>
  <c r="AU17" i="83"/>
  <c r="AP17" i="83"/>
  <c r="AK17" i="83"/>
  <c r="AF17" i="83"/>
  <c r="AA17" i="83"/>
  <c r="V17" i="83"/>
  <c r="Q17" i="83"/>
  <c r="L24" i="83"/>
  <c r="G17" i="83"/>
  <c r="AU16" i="83"/>
  <c r="AP16" i="83"/>
  <c r="AK16" i="83"/>
  <c r="AF16" i="83"/>
  <c r="AA16" i="83"/>
  <c r="V16" i="83"/>
  <c r="Q16" i="83"/>
  <c r="L23" i="83"/>
  <c r="G16" i="83"/>
  <c r="B16" i="83"/>
  <c r="AU15" i="83"/>
  <c r="AP15" i="83"/>
  <c r="AK15" i="83"/>
  <c r="AF15" i="83"/>
  <c r="AA15" i="83"/>
  <c r="V15" i="83"/>
  <c r="L22" i="83"/>
  <c r="G15" i="83"/>
  <c r="AU14" i="83"/>
  <c r="AP14" i="83"/>
  <c r="AK14" i="83"/>
  <c r="AF14" i="83"/>
  <c r="AA14" i="83"/>
  <c r="V14" i="83"/>
  <c r="Q14" i="83"/>
  <c r="G14" i="83"/>
  <c r="B14" i="83"/>
  <c r="AU13" i="83"/>
  <c r="AP13" i="83"/>
  <c r="AK13" i="83"/>
  <c r="AF13" i="83"/>
  <c r="AA13" i="83"/>
  <c r="V13" i="83"/>
  <c r="Q13" i="83"/>
  <c r="L13" i="83"/>
  <c r="G13" i="83"/>
  <c r="B13" i="83"/>
  <c r="AU12" i="83"/>
  <c r="AP12" i="83"/>
  <c r="AK12" i="83"/>
  <c r="AF12" i="83"/>
  <c r="AA12" i="83"/>
  <c r="V12" i="83"/>
  <c r="Q12" i="83"/>
  <c r="L12" i="83"/>
  <c r="B12" i="83"/>
  <c r="AU11" i="83"/>
  <c r="AP11" i="83"/>
  <c r="AK11" i="83"/>
  <c r="AF11" i="83"/>
  <c r="AA11" i="83"/>
  <c r="Q11" i="83"/>
  <c r="L11" i="83"/>
  <c r="G11" i="83"/>
  <c r="B11" i="83"/>
  <c r="AU10" i="83"/>
  <c r="AP10" i="83"/>
  <c r="AK10" i="83"/>
  <c r="AA10" i="83"/>
  <c r="V10" i="83"/>
  <c r="Q10" i="83"/>
  <c r="L10" i="83"/>
  <c r="G10" i="83"/>
  <c r="AU9" i="83"/>
  <c r="AP9" i="83"/>
  <c r="AK9" i="83"/>
  <c r="AF9" i="83"/>
  <c r="AA9" i="83"/>
  <c r="V9" i="83"/>
  <c r="Q9" i="83"/>
  <c r="L9" i="83"/>
  <c r="G9" i="83"/>
  <c r="AU8" i="83"/>
  <c r="AP8" i="83"/>
  <c r="AK8" i="83"/>
  <c r="AF8" i="83"/>
  <c r="V8" i="83"/>
  <c r="Q8" i="83"/>
  <c r="L8" i="83"/>
  <c r="G8" i="83"/>
  <c r="AU7" i="83"/>
  <c r="AP7" i="83"/>
  <c r="AK7" i="83"/>
  <c r="AF7" i="83"/>
  <c r="AA7" i="83"/>
  <c r="V7" i="83"/>
  <c r="Q7" i="83"/>
  <c r="L7" i="83"/>
  <c r="AU6" i="83"/>
  <c r="AP6" i="83"/>
  <c r="AF6" i="83"/>
  <c r="AA6" i="83"/>
  <c r="V6" i="83"/>
  <c r="Q6" i="83"/>
  <c r="L6" i="83"/>
  <c r="G6" i="83"/>
  <c r="AU5" i="83"/>
  <c r="AP5" i="83"/>
  <c r="AK5" i="83"/>
  <c r="AF5" i="83"/>
  <c r="AA5" i="83"/>
  <c r="V5" i="83"/>
  <c r="Q5" i="83"/>
  <c r="L5" i="83"/>
  <c r="G5" i="83"/>
  <c r="AU4" i="83"/>
  <c r="AP4" i="83"/>
  <c r="AK4" i="83"/>
  <c r="AF4" i="83"/>
  <c r="AA4" i="83"/>
  <c r="V4" i="83"/>
  <c r="Q4" i="83"/>
  <c r="L4" i="83"/>
  <c r="G4" i="83"/>
  <c r="AF72" i="82"/>
  <c r="AF71" i="82"/>
  <c r="AF70" i="82"/>
  <c r="AF69" i="82"/>
  <c r="AF67" i="82"/>
  <c r="AF66" i="82"/>
  <c r="AF65" i="82"/>
  <c r="AA65" i="82"/>
  <c r="AP64" i="82"/>
  <c r="AF64" i="82"/>
  <c r="AA64" i="82"/>
  <c r="AP63" i="82"/>
  <c r="AA63" i="82"/>
  <c r="AP62" i="82"/>
  <c r="AF62" i="82"/>
  <c r="AA62" i="82"/>
  <c r="AP61" i="82"/>
  <c r="AK61" i="82"/>
  <c r="AF61" i="82"/>
  <c r="AA61" i="82"/>
  <c r="AP60" i="82"/>
  <c r="AK60" i="82"/>
  <c r="AF60" i="82"/>
  <c r="V60" i="82"/>
  <c r="AP59" i="82"/>
  <c r="AK59" i="82"/>
  <c r="AF59" i="82"/>
  <c r="AA59" i="82"/>
  <c r="V59" i="82"/>
  <c r="AU58" i="82"/>
  <c r="AP58" i="82"/>
  <c r="AK58" i="82"/>
  <c r="AF58" i="82"/>
  <c r="AA58" i="82"/>
  <c r="V58" i="82"/>
  <c r="Q58" i="82"/>
  <c r="AU57" i="82"/>
  <c r="AP57" i="82"/>
  <c r="AK57" i="82"/>
  <c r="AA57" i="82"/>
  <c r="V57" i="82"/>
  <c r="Q57" i="82"/>
  <c r="AU56" i="82"/>
  <c r="AP56" i="82"/>
  <c r="AK56" i="82"/>
  <c r="AF56" i="82"/>
  <c r="AA56" i="82"/>
  <c r="V56" i="82"/>
  <c r="Q56" i="82"/>
  <c r="L56" i="82"/>
  <c r="AU55" i="82"/>
  <c r="AP55" i="82"/>
  <c r="AK55" i="82"/>
  <c r="AF55" i="82"/>
  <c r="AA55" i="82"/>
  <c r="V55" i="82"/>
  <c r="Q55" i="82"/>
  <c r="L55" i="82"/>
  <c r="AU54" i="82"/>
  <c r="AP54" i="82"/>
  <c r="AK54" i="82"/>
  <c r="AF54" i="82"/>
  <c r="AA54" i="82"/>
  <c r="V54" i="82"/>
  <c r="Q54" i="82"/>
  <c r="L54" i="82"/>
  <c r="AU53" i="82"/>
  <c r="AP53" i="82"/>
  <c r="AK53" i="82"/>
  <c r="AF53" i="82"/>
  <c r="AA53" i="82"/>
  <c r="V53" i="82"/>
  <c r="Q53" i="82"/>
  <c r="L53" i="82"/>
  <c r="G53" i="82"/>
  <c r="AU52" i="82"/>
  <c r="AP52" i="82"/>
  <c r="AK52" i="82"/>
  <c r="AF52" i="82"/>
  <c r="AA52" i="82"/>
  <c r="V52" i="82"/>
  <c r="L52" i="82"/>
  <c r="G52" i="82"/>
  <c r="AU51" i="82"/>
  <c r="AP51" i="82"/>
  <c r="AK51" i="82"/>
  <c r="AA51" i="82"/>
  <c r="V51" i="82"/>
  <c r="Q51" i="82"/>
  <c r="L51" i="82"/>
  <c r="G51" i="82"/>
  <c r="AU50" i="82"/>
  <c r="AP50" i="82"/>
  <c r="AK50" i="82"/>
  <c r="AF50" i="82"/>
  <c r="V50" i="82"/>
  <c r="Q50" i="82"/>
  <c r="L50" i="82"/>
  <c r="G50" i="82"/>
  <c r="AU49" i="82"/>
  <c r="AP49" i="82"/>
  <c r="AK49" i="82"/>
  <c r="AF49" i="82"/>
  <c r="AA49" i="82"/>
  <c r="V49" i="82"/>
  <c r="Q49" i="82"/>
  <c r="L49" i="82"/>
  <c r="G49" i="82"/>
  <c r="AU48" i="82"/>
  <c r="AP48" i="82"/>
  <c r="AK48" i="82"/>
  <c r="AF48" i="82"/>
  <c r="AA48" i="82"/>
  <c r="V48" i="82"/>
  <c r="Q48" i="82"/>
  <c r="L48" i="82"/>
  <c r="G48" i="82"/>
  <c r="AU47" i="82"/>
  <c r="AP47" i="82"/>
  <c r="AK47" i="82"/>
  <c r="AF47" i="82"/>
  <c r="AA47" i="82"/>
  <c r="V47" i="82"/>
  <c r="L47" i="82"/>
  <c r="AU46" i="82"/>
  <c r="AP46" i="82"/>
  <c r="AK46" i="82"/>
  <c r="AF46" i="82"/>
  <c r="V46" i="82"/>
  <c r="Q46" i="82"/>
  <c r="L46" i="82"/>
  <c r="G46" i="82"/>
  <c r="AU45" i="82"/>
  <c r="AP45" i="82"/>
  <c r="AK45" i="82"/>
  <c r="AA45" i="82"/>
  <c r="V45" i="82"/>
  <c r="Q45" i="82"/>
  <c r="L45" i="82"/>
  <c r="G45" i="82"/>
  <c r="AU44" i="82"/>
  <c r="AP44" i="82"/>
  <c r="AK44" i="82"/>
  <c r="AF44" i="82"/>
  <c r="AA44" i="82"/>
  <c r="V44" i="82"/>
  <c r="Q44" i="82"/>
  <c r="L44" i="82"/>
  <c r="G44" i="82"/>
  <c r="AU43" i="82"/>
  <c r="AP43" i="82"/>
  <c r="AK43" i="82"/>
  <c r="AF43" i="82"/>
  <c r="AA43" i="82"/>
  <c r="V43" i="82"/>
  <c r="Q43" i="82"/>
  <c r="L43" i="82"/>
  <c r="G43" i="82"/>
  <c r="AU42" i="82"/>
  <c r="AP42" i="82"/>
  <c r="AK42" i="82"/>
  <c r="AF42" i="82"/>
  <c r="AA42" i="82"/>
  <c r="V42" i="82"/>
  <c r="Q42" i="82"/>
  <c r="L42" i="82"/>
  <c r="G42" i="82"/>
  <c r="AU41" i="82"/>
  <c r="AP41" i="82"/>
  <c r="AK41" i="82"/>
  <c r="AF41" i="82"/>
  <c r="AA41" i="82"/>
  <c r="V41" i="82"/>
  <c r="Q41" i="82"/>
  <c r="L41" i="82"/>
  <c r="G41" i="82"/>
  <c r="AU40" i="82"/>
  <c r="AP40" i="82"/>
  <c r="AK40" i="82"/>
  <c r="AA40" i="82"/>
  <c r="V40" i="82"/>
  <c r="Q40" i="82"/>
  <c r="L40" i="82"/>
  <c r="G40" i="82"/>
  <c r="AU39" i="82"/>
  <c r="AP39" i="82"/>
  <c r="AK39" i="82"/>
  <c r="AA39" i="82"/>
  <c r="V39" i="82"/>
  <c r="Q39" i="82"/>
  <c r="G39" i="82"/>
  <c r="AK38" i="82"/>
  <c r="AA38" i="82"/>
  <c r="V38" i="82"/>
  <c r="Q38" i="82"/>
  <c r="L20" i="82"/>
  <c r="G38" i="82"/>
  <c r="AU37" i="82"/>
  <c r="AP37" i="82"/>
  <c r="AK37" i="82"/>
  <c r="AA37" i="82"/>
  <c r="V37" i="82"/>
  <c r="Q37" i="82"/>
  <c r="L19" i="82"/>
  <c r="G37" i="82"/>
  <c r="AU36" i="82"/>
  <c r="AP36" i="82"/>
  <c r="AK36" i="82"/>
  <c r="AA36" i="82"/>
  <c r="V36" i="82"/>
  <c r="Q36" i="82"/>
  <c r="L18" i="82"/>
  <c r="G36" i="82"/>
  <c r="AU35" i="82"/>
  <c r="AP35" i="82"/>
  <c r="AK35" i="82"/>
  <c r="V35" i="82"/>
  <c r="L17" i="82"/>
  <c r="AU34" i="82"/>
  <c r="AP34" i="82"/>
  <c r="AK34" i="82"/>
  <c r="AF34" i="82"/>
  <c r="AA34" i="82"/>
  <c r="V34" i="82"/>
  <c r="Q34" i="82"/>
  <c r="L16" i="82"/>
  <c r="G34" i="82"/>
  <c r="AU33" i="82"/>
  <c r="AP33" i="82"/>
  <c r="AK33" i="82"/>
  <c r="AF33" i="82"/>
  <c r="AA33" i="82"/>
  <c r="V33" i="82"/>
  <c r="Q33" i="82"/>
  <c r="L15" i="82"/>
  <c r="G33" i="82"/>
  <c r="AU32" i="82"/>
  <c r="AP32" i="82"/>
  <c r="AK32" i="82"/>
  <c r="V36" i="88"/>
  <c r="AF32" i="82"/>
  <c r="AA32" i="82"/>
  <c r="V32" i="82"/>
  <c r="Q32" i="82"/>
  <c r="G32" i="82"/>
  <c r="AU31" i="82"/>
  <c r="AP31" i="82"/>
  <c r="V35" i="88"/>
  <c r="AF31" i="82"/>
  <c r="V31" i="82"/>
  <c r="Q31" i="82"/>
  <c r="L38" i="82"/>
  <c r="G31" i="82"/>
  <c r="AU30" i="82"/>
  <c r="AP30" i="82"/>
  <c r="AK30" i="82"/>
  <c r="V34" i="88"/>
  <c r="AF30" i="82"/>
  <c r="AA30" i="82"/>
  <c r="Q30" i="82"/>
  <c r="L37" i="82"/>
  <c r="G30" i="82"/>
  <c r="AU29" i="82"/>
  <c r="AP29" i="82"/>
  <c r="AK29" i="82"/>
  <c r="V33" i="88"/>
  <c r="AF29" i="82" s="1"/>
  <c r="AA29" i="82"/>
  <c r="V29" i="82"/>
  <c r="Q29" i="82"/>
  <c r="L36" i="82"/>
  <c r="G29" i="82"/>
  <c r="B29" i="82"/>
  <c r="AU28" i="82"/>
  <c r="AP28" i="82"/>
  <c r="AK28" i="82"/>
  <c r="AA28" i="82"/>
  <c r="V28" i="82"/>
  <c r="Q28" i="82"/>
  <c r="L35" i="82"/>
  <c r="G28" i="82"/>
  <c r="B28" i="82"/>
  <c r="AU27" i="82"/>
  <c r="AP27" i="82"/>
  <c r="AK27" i="82"/>
  <c r="AF27" i="82"/>
  <c r="AA27" i="82"/>
  <c r="V27" i="82"/>
  <c r="Q27" i="82"/>
  <c r="L34" i="82"/>
  <c r="G27" i="82"/>
  <c r="AU26" i="82"/>
  <c r="AP26" i="82"/>
  <c r="AK26" i="82"/>
  <c r="AF26" i="82"/>
  <c r="AA26" i="82"/>
  <c r="V26" i="82"/>
  <c r="Q26" i="82"/>
  <c r="L33" i="82"/>
  <c r="G26" i="82"/>
  <c r="B26" i="82"/>
  <c r="AU25" i="82"/>
  <c r="AP25" i="82"/>
  <c r="AK25" i="82"/>
  <c r="AF25" i="82"/>
  <c r="AA25" i="82"/>
  <c r="V25" i="82"/>
  <c r="L32" i="82"/>
  <c r="G25" i="82"/>
  <c r="B25" i="82"/>
  <c r="AU24" i="82"/>
  <c r="AP24" i="82"/>
  <c r="AK24" i="82"/>
  <c r="AF24" i="82"/>
  <c r="AA24" i="82"/>
  <c r="V24" i="82"/>
  <c r="Q24" i="82"/>
  <c r="L31" i="82"/>
  <c r="G24" i="82"/>
  <c r="AU23" i="82"/>
  <c r="AP23" i="82"/>
  <c r="AF23" i="82"/>
  <c r="Q23" i="82"/>
  <c r="L30" i="82"/>
  <c r="G23" i="82"/>
  <c r="AU22" i="82"/>
  <c r="AP22" i="82"/>
  <c r="AK22" i="82"/>
  <c r="AF22" i="82"/>
  <c r="AA22" i="82"/>
  <c r="V22" i="82"/>
  <c r="Q22" i="82"/>
  <c r="L29" i="82"/>
  <c r="G22" i="82"/>
  <c r="B22" i="82"/>
  <c r="AU21" i="82"/>
  <c r="AP21" i="82"/>
  <c r="AK21" i="82"/>
  <c r="AF21" i="82"/>
  <c r="AA21" i="82"/>
  <c r="V21" i="82"/>
  <c r="Q21" i="82"/>
  <c r="L28" i="82"/>
  <c r="G21" i="82"/>
  <c r="AP20" i="82"/>
  <c r="AK20" i="82"/>
  <c r="AF20" i="82"/>
  <c r="AA20" i="82"/>
  <c r="V20" i="82"/>
  <c r="Q20" i="82"/>
  <c r="L27" i="82"/>
  <c r="G20" i="82"/>
  <c r="AU19" i="82"/>
  <c r="AP19" i="82"/>
  <c r="AF19" i="82"/>
  <c r="AA19" i="82"/>
  <c r="V19" i="82"/>
  <c r="Q19" i="82"/>
  <c r="L26" i="82"/>
  <c r="G19" i="82"/>
  <c r="B19" i="82"/>
  <c r="AU18" i="82"/>
  <c r="AP18" i="82"/>
  <c r="AF18" i="82"/>
  <c r="AA18" i="82"/>
  <c r="V18" i="82"/>
  <c r="Q18" i="82"/>
  <c r="L25" i="82"/>
  <c r="G18" i="82"/>
  <c r="B18" i="82"/>
  <c r="AU17" i="82"/>
  <c r="AP17" i="82"/>
  <c r="AK17" i="82"/>
  <c r="AF17" i="82"/>
  <c r="AA17" i="82"/>
  <c r="V17" i="82"/>
  <c r="Q17" i="82"/>
  <c r="L24" i="82"/>
  <c r="G17" i="82"/>
  <c r="AU16" i="82"/>
  <c r="AP16" i="82"/>
  <c r="AK16" i="82"/>
  <c r="AF16" i="82"/>
  <c r="AA16" i="82"/>
  <c r="V16" i="82"/>
  <c r="Q16" i="82"/>
  <c r="L23" i="82"/>
  <c r="G16" i="82"/>
  <c r="AU15" i="82"/>
  <c r="AP15" i="82"/>
  <c r="AK15" i="82"/>
  <c r="AF15" i="82"/>
  <c r="AA15" i="82"/>
  <c r="V15" i="82"/>
  <c r="L22" i="82"/>
  <c r="G15" i="82"/>
  <c r="AU14" i="82"/>
  <c r="AP14" i="82"/>
  <c r="AK14" i="82"/>
  <c r="AF14" i="82"/>
  <c r="AA14" i="82"/>
  <c r="V14" i="82"/>
  <c r="Q14" i="82"/>
  <c r="G14" i="82"/>
  <c r="AU13" i="82"/>
  <c r="AP13" i="82"/>
  <c r="AK13" i="82"/>
  <c r="AF13" i="82"/>
  <c r="AA13" i="82"/>
  <c r="V13" i="82"/>
  <c r="Q13" i="82"/>
  <c r="L13" i="82"/>
  <c r="G13" i="82"/>
  <c r="B13" i="82"/>
  <c r="AU12" i="82"/>
  <c r="AP12" i="82"/>
  <c r="AK12" i="82"/>
  <c r="AA12" i="82"/>
  <c r="V12" i="82"/>
  <c r="Q12" i="82"/>
  <c r="L12" i="82"/>
  <c r="B12" i="82"/>
  <c r="AU11" i="82"/>
  <c r="AP11" i="82"/>
  <c r="AK11" i="82"/>
  <c r="AF11" i="82"/>
  <c r="AA11" i="82"/>
  <c r="Q11" i="82"/>
  <c r="L11" i="82"/>
  <c r="G11" i="82"/>
  <c r="B11" i="82"/>
  <c r="AU10" i="82"/>
  <c r="AP10" i="82"/>
  <c r="AK10" i="82"/>
  <c r="AA10" i="82"/>
  <c r="V10" i="82"/>
  <c r="Q10" i="82"/>
  <c r="L10" i="82"/>
  <c r="G10" i="82"/>
  <c r="AU9" i="82"/>
  <c r="AP9" i="82"/>
  <c r="AK9" i="82"/>
  <c r="AF9" i="82"/>
  <c r="AA9" i="82"/>
  <c r="V9" i="82"/>
  <c r="Q9" i="82"/>
  <c r="L9" i="82"/>
  <c r="G9" i="82"/>
  <c r="AU8" i="82"/>
  <c r="AP8" i="82"/>
  <c r="AK8" i="82"/>
  <c r="AF8" i="82"/>
  <c r="V8" i="82"/>
  <c r="Q8" i="82"/>
  <c r="L8" i="82"/>
  <c r="G8" i="82"/>
  <c r="AU7" i="82"/>
  <c r="AP7" i="82"/>
  <c r="AF7" i="82"/>
  <c r="AA7" i="82"/>
  <c r="V7" i="82"/>
  <c r="Q7" i="82"/>
  <c r="L7" i="82"/>
  <c r="AU6" i="82"/>
  <c r="AP6" i="82"/>
  <c r="AK6" i="82"/>
  <c r="AF6" i="82"/>
  <c r="AA6" i="82"/>
  <c r="V6" i="82"/>
  <c r="Q6" i="82"/>
  <c r="L6" i="82"/>
  <c r="G6" i="82"/>
  <c r="AU5" i="82"/>
  <c r="AP5" i="82"/>
  <c r="AK5" i="82"/>
  <c r="AF5" i="82"/>
  <c r="AA5" i="82"/>
  <c r="V5" i="82"/>
  <c r="Q5" i="82"/>
  <c r="L5" i="82"/>
  <c r="G5" i="82"/>
  <c r="AU4" i="82"/>
  <c r="AP4" i="82"/>
  <c r="AK4" i="82"/>
  <c r="AF4" i="82"/>
  <c r="AA4" i="82"/>
  <c r="V4" i="82"/>
  <c r="Q4" i="82"/>
  <c r="L4" i="82"/>
  <c r="G4" i="82"/>
  <c r="AF72" i="81"/>
  <c r="AF71" i="81"/>
  <c r="AF70" i="81"/>
  <c r="AF69" i="81"/>
  <c r="AF67" i="81"/>
  <c r="AF66" i="81"/>
  <c r="AF65" i="81"/>
  <c r="AA65" i="81"/>
  <c r="AP64" i="81"/>
  <c r="AF64" i="81"/>
  <c r="AA64" i="81"/>
  <c r="AP63" i="81"/>
  <c r="AA63" i="81"/>
  <c r="AP62" i="81"/>
  <c r="AF62" i="81"/>
  <c r="AA62" i="81"/>
  <c r="AP61" i="81"/>
  <c r="AK61" i="81"/>
  <c r="AF61" i="81"/>
  <c r="AA61" i="81"/>
  <c r="AP60" i="81"/>
  <c r="AK60" i="81"/>
  <c r="AF60" i="81"/>
  <c r="V60" i="81"/>
  <c r="AP59" i="81"/>
  <c r="AK59" i="81"/>
  <c r="AF59" i="81"/>
  <c r="AA59" i="81"/>
  <c r="V59" i="81"/>
  <c r="AU58" i="81"/>
  <c r="AP58" i="81"/>
  <c r="AK58" i="81"/>
  <c r="AF58" i="81"/>
  <c r="AA58" i="81"/>
  <c r="V58" i="81"/>
  <c r="Q58" i="81"/>
  <c r="AU57" i="81"/>
  <c r="AP57" i="81"/>
  <c r="AK57" i="81"/>
  <c r="AA57" i="81"/>
  <c r="V57" i="81"/>
  <c r="Q57" i="81"/>
  <c r="AU56" i="81"/>
  <c r="AP56" i="81"/>
  <c r="AK56" i="81"/>
  <c r="AF56" i="81"/>
  <c r="AA56" i="81"/>
  <c r="V56" i="81"/>
  <c r="Q56" i="81"/>
  <c r="L56" i="81"/>
  <c r="AU55" i="81"/>
  <c r="AP55" i="81"/>
  <c r="AK55" i="81"/>
  <c r="AF55" i="81"/>
  <c r="AA55" i="81"/>
  <c r="V55" i="81"/>
  <c r="Q55" i="81"/>
  <c r="L55" i="81"/>
  <c r="AU54" i="81"/>
  <c r="AP54" i="81"/>
  <c r="AK54" i="81"/>
  <c r="AF54" i="81"/>
  <c r="AA54" i="81"/>
  <c r="V54" i="81"/>
  <c r="Q54" i="81"/>
  <c r="L54" i="81"/>
  <c r="AU53" i="81"/>
  <c r="AP53" i="81"/>
  <c r="AK53" i="81"/>
  <c r="AF53" i="81"/>
  <c r="AA53" i="81"/>
  <c r="V53" i="81"/>
  <c r="Q53" i="81"/>
  <c r="L53" i="81"/>
  <c r="G53" i="81"/>
  <c r="AU52" i="81"/>
  <c r="AP52" i="81"/>
  <c r="AK52" i="81"/>
  <c r="AF52" i="81"/>
  <c r="AA52" i="81"/>
  <c r="V52" i="81"/>
  <c r="L52" i="81"/>
  <c r="G52" i="81"/>
  <c r="AU51" i="81"/>
  <c r="AP51" i="81"/>
  <c r="AK51" i="81"/>
  <c r="AA51" i="81"/>
  <c r="V51" i="81"/>
  <c r="Q51" i="81"/>
  <c r="L51" i="81"/>
  <c r="G51" i="81"/>
  <c r="AU50" i="81"/>
  <c r="AP50" i="81"/>
  <c r="AK50" i="81"/>
  <c r="AF50" i="81"/>
  <c r="V50" i="81"/>
  <c r="Q50" i="81"/>
  <c r="L50" i="81"/>
  <c r="G50" i="81"/>
  <c r="AU49" i="81"/>
  <c r="AP49" i="81"/>
  <c r="AK49" i="81"/>
  <c r="AF49" i="81"/>
  <c r="AA49" i="81"/>
  <c r="V49" i="81"/>
  <c r="Q49" i="81"/>
  <c r="L49" i="81"/>
  <c r="G49" i="81"/>
  <c r="AU48" i="81"/>
  <c r="AP48" i="81"/>
  <c r="AK48" i="81"/>
  <c r="AF48" i="81"/>
  <c r="AA48" i="81"/>
  <c r="V48" i="81"/>
  <c r="Q48" i="81"/>
  <c r="L48" i="81"/>
  <c r="G48" i="81"/>
  <c r="AU47" i="81"/>
  <c r="AP47" i="81"/>
  <c r="AK47" i="81"/>
  <c r="AF47" i="81"/>
  <c r="AA47" i="81"/>
  <c r="V47" i="81"/>
  <c r="L47" i="81"/>
  <c r="AU46" i="81"/>
  <c r="AP46" i="81"/>
  <c r="AK46" i="81"/>
  <c r="AF46" i="81"/>
  <c r="V46" i="81"/>
  <c r="Q46" i="81"/>
  <c r="L46" i="81"/>
  <c r="G46" i="81"/>
  <c r="AU45" i="81"/>
  <c r="AP45" i="81"/>
  <c r="AK45" i="81"/>
  <c r="AA45" i="81"/>
  <c r="V45" i="81"/>
  <c r="Q45" i="81"/>
  <c r="L45" i="81"/>
  <c r="G45" i="81"/>
  <c r="AU44" i="81"/>
  <c r="AP44" i="81"/>
  <c r="AK44" i="81"/>
  <c r="AF44" i="81"/>
  <c r="AA44" i="81"/>
  <c r="V44" i="81"/>
  <c r="Q44" i="81"/>
  <c r="L44" i="81"/>
  <c r="G44" i="81"/>
  <c r="AU43" i="81"/>
  <c r="AP43" i="81"/>
  <c r="AK43" i="81"/>
  <c r="AF43" i="81"/>
  <c r="AA43" i="81"/>
  <c r="V43" i="81"/>
  <c r="Q43" i="81"/>
  <c r="L43" i="81"/>
  <c r="G43" i="81"/>
  <c r="AU42" i="81"/>
  <c r="AP42" i="81"/>
  <c r="AK42" i="81"/>
  <c r="AF42" i="81"/>
  <c r="AA42" i="81"/>
  <c r="V42" i="81"/>
  <c r="Q42" i="81"/>
  <c r="L42" i="81"/>
  <c r="G42" i="81"/>
  <c r="AU41" i="81"/>
  <c r="AP41" i="81"/>
  <c r="AK41" i="81"/>
  <c r="AF41" i="81"/>
  <c r="AA41" i="81"/>
  <c r="V41" i="81"/>
  <c r="Q41" i="81"/>
  <c r="L41" i="81"/>
  <c r="G41" i="81"/>
  <c r="AU40" i="81"/>
  <c r="AP40" i="81"/>
  <c r="AK40" i="81"/>
  <c r="AA40" i="81"/>
  <c r="V40" i="81"/>
  <c r="Q40" i="81"/>
  <c r="L40" i="81"/>
  <c r="G40" i="81"/>
  <c r="AU39" i="81"/>
  <c r="AP39" i="81"/>
  <c r="AK39" i="81"/>
  <c r="AA39" i="81"/>
  <c r="V39" i="81"/>
  <c r="Q39" i="81"/>
  <c r="G39" i="81"/>
  <c r="AK38" i="81"/>
  <c r="AA38" i="81"/>
  <c r="V38" i="81"/>
  <c r="Q38" i="81"/>
  <c r="L20" i="81"/>
  <c r="G38" i="81"/>
  <c r="AU37" i="81"/>
  <c r="AP37" i="81"/>
  <c r="AK37" i="81"/>
  <c r="AA37" i="81"/>
  <c r="V37" i="81"/>
  <c r="Q37" i="81"/>
  <c r="L19" i="81"/>
  <c r="G37" i="81"/>
  <c r="AU36" i="81"/>
  <c r="AP36" i="81"/>
  <c r="AK36" i="81"/>
  <c r="AA36" i="81"/>
  <c r="V36" i="81"/>
  <c r="Q36" i="81"/>
  <c r="L18" i="81"/>
  <c r="G36" i="81"/>
  <c r="AU35" i="81"/>
  <c r="AP35" i="81"/>
  <c r="AK35" i="81"/>
  <c r="V35" i="81"/>
  <c r="L17" i="81"/>
  <c r="AU34" i="81"/>
  <c r="AP34" i="81"/>
  <c r="AK34" i="81"/>
  <c r="AF34" i="81"/>
  <c r="AA34" i="81"/>
  <c r="V34" i="81"/>
  <c r="Q34" i="81"/>
  <c r="L16" i="81"/>
  <c r="G34" i="81"/>
  <c r="AU33" i="81"/>
  <c r="AP33" i="81"/>
  <c r="AK33" i="81"/>
  <c r="AF33" i="81"/>
  <c r="AA33" i="81"/>
  <c r="V33" i="81"/>
  <c r="Q33" i="81"/>
  <c r="L15" i="81"/>
  <c r="G33" i="81"/>
  <c r="AU32" i="81"/>
  <c r="AP32" i="81"/>
  <c r="AK32" i="81"/>
  <c r="U36" i="88"/>
  <c r="AF32" i="81"/>
  <c r="AA32" i="81"/>
  <c r="V32" i="81"/>
  <c r="Q32" i="81"/>
  <c r="G32" i="81"/>
  <c r="AU31" i="81"/>
  <c r="AP31" i="81"/>
  <c r="U35" i="88"/>
  <c r="AF31" i="81"/>
  <c r="V31" i="81"/>
  <c r="Q31" i="81"/>
  <c r="L38" i="81"/>
  <c r="G31" i="81"/>
  <c r="AU30" i="81"/>
  <c r="AP30" i="81"/>
  <c r="AK30" i="81"/>
  <c r="U34" i="88"/>
  <c r="AF30" i="81"/>
  <c r="AA30" i="81"/>
  <c r="Q30" i="81"/>
  <c r="L37" i="81"/>
  <c r="G30" i="81"/>
  <c r="AU29" i="81"/>
  <c r="AP29" i="81"/>
  <c r="AK29" i="81"/>
  <c r="U33" i="88"/>
  <c r="AF29" i="81" s="1"/>
  <c r="AA29" i="81"/>
  <c r="V29" i="81"/>
  <c r="Q29" i="81"/>
  <c r="L36" i="81"/>
  <c r="G29" i="81"/>
  <c r="B29" i="81"/>
  <c r="AU28" i="81"/>
  <c r="AP28" i="81"/>
  <c r="AK28" i="81"/>
  <c r="AA28" i="81"/>
  <c r="V28" i="81"/>
  <c r="Q28" i="81"/>
  <c r="L35" i="81"/>
  <c r="G28" i="81"/>
  <c r="B28" i="81"/>
  <c r="AU27" i="81"/>
  <c r="AP27" i="81"/>
  <c r="AK27" i="81"/>
  <c r="AF27" i="81"/>
  <c r="AA27" i="81"/>
  <c r="V27" i="81"/>
  <c r="Q27" i="81"/>
  <c r="L34" i="81"/>
  <c r="G27" i="81"/>
  <c r="AU26" i="81"/>
  <c r="AP26" i="81"/>
  <c r="AK26" i="81"/>
  <c r="AF26" i="81"/>
  <c r="AA26" i="81"/>
  <c r="V26" i="81"/>
  <c r="Q26" i="81"/>
  <c r="L33" i="81"/>
  <c r="G26" i="81"/>
  <c r="B26" i="81"/>
  <c r="AU25" i="81"/>
  <c r="AP25" i="81"/>
  <c r="AK25" i="81"/>
  <c r="AF25" i="81"/>
  <c r="AA25" i="81"/>
  <c r="V25" i="81"/>
  <c r="L32" i="81"/>
  <c r="G25" i="81"/>
  <c r="AU24" i="81"/>
  <c r="AP24" i="81"/>
  <c r="AK24" i="81"/>
  <c r="AF24" i="81"/>
  <c r="AA24" i="81"/>
  <c r="V24" i="81"/>
  <c r="Q24" i="81"/>
  <c r="L31" i="81"/>
  <c r="G24" i="81"/>
  <c r="AU23" i="81"/>
  <c r="AP23" i="81"/>
  <c r="AF23" i="81"/>
  <c r="Q23" i="81"/>
  <c r="L30" i="81"/>
  <c r="G23" i="81"/>
  <c r="AU22" i="81"/>
  <c r="AP22" i="81"/>
  <c r="AK22" i="81"/>
  <c r="AF22" i="81"/>
  <c r="AA22" i="81"/>
  <c r="V22" i="81"/>
  <c r="Q22" i="81"/>
  <c r="L29" i="81"/>
  <c r="G22" i="81"/>
  <c r="B22" i="81"/>
  <c r="AU21" i="81"/>
  <c r="AP21" i="81"/>
  <c r="AK21" i="81"/>
  <c r="AF21" i="81"/>
  <c r="AA21" i="81"/>
  <c r="V21" i="81"/>
  <c r="Q21" i="81"/>
  <c r="L28" i="81"/>
  <c r="G21" i="81"/>
  <c r="AP20" i="81"/>
  <c r="AK20" i="81"/>
  <c r="AF20" i="81"/>
  <c r="AA20" i="81"/>
  <c r="V20" i="81"/>
  <c r="Q20" i="81"/>
  <c r="L27" i="81"/>
  <c r="G20" i="81"/>
  <c r="AU19" i="81"/>
  <c r="AP19" i="81"/>
  <c r="AF19" i="81"/>
  <c r="AA19" i="81"/>
  <c r="V19" i="81"/>
  <c r="Q19" i="81"/>
  <c r="L26" i="81"/>
  <c r="G19" i="81"/>
  <c r="B19" i="81"/>
  <c r="AU18" i="81"/>
  <c r="AP18" i="81"/>
  <c r="AF18" i="81"/>
  <c r="AA18" i="81"/>
  <c r="V18" i="81"/>
  <c r="Q18" i="81"/>
  <c r="L25" i="81"/>
  <c r="G18" i="81"/>
  <c r="B18" i="81"/>
  <c r="AU17" i="81"/>
  <c r="AP17" i="81"/>
  <c r="AK17" i="81"/>
  <c r="AF17" i="81"/>
  <c r="AA17" i="81"/>
  <c r="V17" i="81"/>
  <c r="Q17" i="81"/>
  <c r="L24" i="81"/>
  <c r="G17" i="81"/>
  <c r="AU16" i="81"/>
  <c r="AP16" i="81"/>
  <c r="AK16" i="81"/>
  <c r="AF16" i="81"/>
  <c r="AA16" i="81"/>
  <c r="V16" i="81"/>
  <c r="Q16" i="81"/>
  <c r="L23" i="81"/>
  <c r="G16" i="81"/>
  <c r="B16" i="81"/>
  <c r="AU15" i="81"/>
  <c r="AP15" i="81"/>
  <c r="AK15" i="81"/>
  <c r="AF15" i="81"/>
  <c r="AA15" i="81"/>
  <c r="V15" i="81"/>
  <c r="L22" i="81"/>
  <c r="G15" i="81"/>
  <c r="B15" i="81"/>
  <c r="AU14" i="81"/>
  <c r="AP14" i="81"/>
  <c r="AK14" i="81"/>
  <c r="AF14" i="81"/>
  <c r="AA14" i="81"/>
  <c r="V14" i="81"/>
  <c r="Q14" i="81"/>
  <c r="G14" i="81"/>
  <c r="B14" i="81"/>
  <c r="AU13" i="81"/>
  <c r="AP13" i="81"/>
  <c r="AK13" i="81"/>
  <c r="AF13" i="81"/>
  <c r="AA13" i="81"/>
  <c r="V13" i="81"/>
  <c r="Q13" i="81"/>
  <c r="L13" i="81"/>
  <c r="G13" i="81"/>
  <c r="B13" i="81"/>
  <c r="AU12" i="81"/>
  <c r="AP12" i="81"/>
  <c r="AK12" i="81"/>
  <c r="AF12" i="81"/>
  <c r="AA12" i="81"/>
  <c r="V12" i="81"/>
  <c r="Q12" i="81"/>
  <c r="L12" i="81"/>
  <c r="AU11" i="81"/>
  <c r="AP11" i="81"/>
  <c r="AK11" i="81"/>
  <c r="AF11" i="81"/>
  <c r="AA11" i="81"/>
  <c r="Q11" i="81"/>
  <c r="L11" i="81"/>
  <c r="G11" i="81"/>
  <c r="B11" i="81"/>
  <c r="AU10" i="81"/>
  <c r="AP10" i="81"/>
  <c r="AK10" i="81"/>
  <c r="AA10" i="81"/>
  <c r="V10" i="81"/>
  <c r="Q10" i="81"/>
  <c r="L10" i="81"/>
  <c r="G10" i="81"/>
  <c r="AU9" i="81"/>
  <c r="AP9" i="81"/>
  <c r="AK9" i="81"/>
  <c r="AF9" i="81"/>
  <c r="AA9" i="81"/>
  <c r="V9" i="81"/>
  <c r="Q9" i="81"/>
  <c r="L9" i="81"/>
  <c r="G9" i="81"/>
  <c r="AU8" i="81"/>
  <c r="AP8" i="81"/>
  <c r="AK8" i="81"/>
  <c r="AF8" i="81"/>
  <c r="V8" i="81"/>
  <c r="Q8" i="81"/>
  <c r="L8" i="81"/>
  <c r="G8" i="81"/>
  <c r="AU7" i="81"/>
  <c r="AP7" i="81"/>
  <c r="AK7" i="81"/>
  <c r="AF7" i="81"/>
  <c r="AA7" i="81"/>
  <c r="V7" i="81"/>
  <c r="Q7" i="81"/>
  <c r="L7" i="81"/>
  <c r="AU6" i="81"/>
  <c r="AP6" i="81"/>
  <c r="AK6" i="81"/>
  <c r="AF6" i="81"/>
  <c r="AA6" i="81"/>
  <c r="V6" i="81"/>
  <c r="Q6" i="81"/>
  <c r="L6" i="81"/>
  <c r="G6" i="81"/>
  <c r="AU5" i="81"/>
  <c r="AP5" i="81"/>
  <c r="AK5" i="81"/>
  <c r="AF5" i="81"/>
  <c r="AA5" i="81"/>
  <c r="V5" i="81"/>
  <c r="Q5" i="81"/>
  <c r="L5" i="81"/>
  <c r="G5" i="81"/>
  <c r="AU4" i="81"/>
  <c r="AP4" i="81"/>
  <c r="AK4" i="81"/>
  <c r="AF4" i="81"/>
  <c r="AA4" i="81"/>
  <c r="V4" i="81"/>
  <c r="Q4" i="81"/>
  <c r="L4" i="81"/>
  <c r="G4" i="81"/>
  <c r="AF72" i="80"/>
  <c r="AF71" i="80"/>
  <c r="AF70" i="80"/>
  <c r="AF69" i="80"/>
  <c r="AF67" i="80"/>
  <c r="AF66" i="80"/>
  <c r="AF65" i="80"/>
  <c r="AA65" i="80"/>
  <c r="AP64" i="80"/>
  <c r="AF64" i="80"/>
  <c r="AA64" i="80"/>
  <c r="AP63" i="80"/>
  <c r="AA63" i="80"/>
  <c r="AP62" i="80"/>
  <c r="AF62" i="80"/>
  <c r="AA62" i="80"/>
  <c r="AP61" i="80"/>
  <c r="AK61" i="80"/>
  <c r="AF61" i="80"/>
  <c r="AA61" i="80"/>
  <c r="AP60" i="80"/>
  <c r="AK60" i="80"/>
  <c r="AF60" i="80"/>
  <c r="V60" i="80"/>
  <c r="AP59" i="80"/>
  <c r="AK59" i="80"/>
  <c r="AF59" i="80"/>
  <c r="AA59" i="80"/>
  <c r="V59" i="80"/>
  <c r="AU58" i="80"/>
  <c r="AP58" i="80"/>
  <c r="AK58" i="80"/>
  <c r="AF58" i="80"/>
  <c r="AA58" i="80"/>
  <c r="V58" i="80"/>
  <c r="Q58" i="80"/>
  <c r="AU57" i="80"/>
  <c r="AP57" i="80"/>
  <c r="AK57" i="80"/>
  <c r="AA57" i="80"/>
  <c r="V57" i="80"/>
  <c r="Q57" i="80"/>
  <c r="AU56" i="80"/>
  <c r="AP56" i="80"/>
  <c r="AK56" i="80"/>
  <c r="AF56" i="80"/>
  <c r="AA56" i="80"/>
  <c r="V56" i="80"/>
  <c r="Q56" i="80"/>
  <c r="L56" i="80"/>
  <c r="AU55" i="80"/>
  <c r="AP55" i="80"/>
  <c r="AK55" i="80"/>
  <c r="AF55" i="80"/>
  <c r="AA55" i="80"/>
  <c r="V55" i="80"/>
  <c r="Q55" i="80"/>
  <c r="L55" i="80"/>
  <c r="AU54" i="80"/>
  <c r="AP54" i="80"/>
  <c r="AK54" i="80"/>
  <c r="AF54" i="80"/>
  <c r="AA54" i="80"/>
  <c r="V54" i="80"/>
  <c r="Q54" i="80"/>
  <c r="L54" i="80"/>
  <c r="AU53" i="80"/>
  <c r="AP53" i="80"/>
  <c r="AK53" i="80"/>
  <c r="AF53" i="80"/>
  <c r="AA53" i="80"/>
  <c r="V53" i="80"/>
  <c r="Q53" i="80"/>
  <c r="L53" i="80"/>
  <c r="G53" i="80"/>
  <c r="AU52" i="80"/>
  <c r="AP52" i="80"/>
  <c r="AK52" i="80"/>
  <c r="AF52" i="80"/>
  <c r="AA52" i="80"/>
  <c r="V52" i="80"/>
  <c r="L52" i="80"/>
  <c r="G52" i="80"/>
  <c r="AU51" i="80"/>
  <c r="AP51" i="80"/>
  <c r="AK51" i="80"/>
  <c r="AA51" i="80"/>
  <c r="V51" i="80"/>
  <c r="Q51" i="80"/>
  <c r="L51" i="80"/>
  <c r="G51" i="80"/>
  <c r="AU50" i="80"/>
  <c r="AP50" i="80"/>
  <c r="AK50" i="80"/>
  <c r="AF50" i="80"/>
  <c r="V50" i="80"/>
  <c r="Q50" i="80"/>
  <c r="L50" i="80"/>
  <c r="G50" i="80"/>
  <c r="AU49" i="80"/>
  <c r="AP49" i="80"/>
  <c r="AK49" i="80"/>
  <c r="AF49" i="80"/>
  <c r="AA49" i="80"/>
  <c r="V49" i="80"/>
  <c r="Q49" i="80"/>
  <c r="L49" i="80"/>
  <c r="G49" i="80"/>
  <c r="AU48" i="80"/>
  <c r="AP48" i="80"/>
  <c r="AK48" i="80"/>
  <c r="AF48" i="80"/>
  <c r="AA48" i="80"/>
  <c r="V48" i="80"/>
  <c r="Q48" i="80"/>
  <c r="L48" i="80"/>
  <c r="G48" i="80"/>
  <c r="AU47" i="80"/>
  <c r="AP47" i="80"/>
  <c r="AK47" i="80"/>
  <c r="AF47" i="80"/>
  <c r="AA47" i="80"/>
  <c r="V47" i="80"/>
  <c r="L47" i="80"/>
  <c r="AU46" i="80"/>
  <c r="AP46" i="80"/>
  <c r="AK46" i="80"/>
  <c r="AF46" i="80"/>
  <c r="V46" i="80"/>
  <c r="Q46" i="80"/>
  <c r="L46" i="80"/>
  <c r="G46" i="80"/>
  <c r="AU45" i="80"/>
  <c r="AP45" i="80"/>
  <c r="AK45" i="80"/>
  <c r="AA45" i="80"/>
  <c r="V45" i="80"/>
  <c r="Q45" i="80"/>
  <c r="L45" i="80"/>
  <c r="G45" i="80"/>
  <c r="AU44" i="80"/>
  <c r="AP44" i="80"/>
  <c r="AK44" i="80"/>
  <c r="AF44" i="80"/>
  <c r="AA44" i="80"/>
  <c r="V44" i="80"/>
  <c r="Q44" i="80"/>
  <c r="L44" i="80"/>
  <c r="G44" i="80"/>
  <c r="AU43" i="80"/>
  <c r="AP43" i="80"/>
  <c r="AK43" i="80"/>
  <c r="AF43" i="80"/>
  <c r="AA43" i="80"/>
  <c r="V43" i="80"/>
  <c r="Q43" i="80"/>
  <c r="L43" i="80"/>
  <c r="G43" i="80"/>
  <c r="AU42" i="80"/>
  <c r="AP42" i="80"/>
  <c r="AK42" i="80"/>
  <c r="AF42" i="80"/>
  <c r="AA42" i="80"/>
  <c r="V42" i="80"/>
  <c r="Q42" i="80"/>
  <c r="L42" i="80"/>
  <c r="G42" i="80"/>
  <c r="AU41" i="80"/>
  <c r="AP41" i="80"/>
  <c r="AK41" i="80"/>
  <c r="AF41" i="80"/>
  <c r="AA41" i="80"/>
  <c r="V41" i="80"/>
  <c r="Q41" i="80"/>
  <c r="L41" i="80"/>
  <c r="G41" i="80"/>
  <c r="AU40" i="80"/>
  <c r="AP40" i="80"/>
  <c r="AK40" i="80"/>
  <c r="AA40" i="80"/>
  <c r="V40" i="80"/>
  <c r="Q40" i="80"/>
  <c r="L40" i="80"/>
  <c r="G40" i="80"/>
  <c r="AU39" i="80"/>
  <c r="AP39" i="80"/>
  <c r="AK39" i="80"/>
  <c r="AA39" i="80"/>
  <c r="V39" i="80"/>
  <c r="Q39" i="80"/>
  <c r="G39" i="80"/>
  <c r="AK38" i="80"/>
  <c r="AA38" i="80"/>
  <c r="V38" i="80"/>
  <c r="Q38" i="80"/>
  <c r="L20" i="80"/>
  <c r="G38" i="80"/>
  <c r="AU37" i="80"/>
  <c r="AP37" i="80"/>
  <c r="AK37" i="80"/>
  <c r="AA37" i="80"/>
  <c r="V37" i="80"/>
  <c r="Q37" i="80"/>
  <c r="L19" i="80"/>
  <c r="G37" i="80"/>
  <c r="AU36" i="80"/>
  <c r="AP36" i="80"/>
  <c r="AK36" i="80"/>
  <c r="AA36" i="80"/>
  <c r="V36" i="80"/>
  <c r="Q36" i="80"/>
  <c r="L18" i="80"/>
  <c r="G36" i="80"/>
  <c r="AU35" i="80"/>
  <c r="AP35" i="80"/>
  <c r="AK35" i="80"/>
  <c r="V35" i="80"/>
  <c r="L17" i="80"/>
  <c r="AU34" i="80"/>
  <c r="AP34" i="80"/>
  <c r="AK34" i="80"/>
  <c r="AF34" i="80"/>
  <c r="AA34" i="80"/>
  <c r="V34" i="80"/>
  <c r="Q34" i="80"/>
  <c r="L16" i="80"/>
  <c r="G34" i="80"/>
  <c r="AU33" i="80"/>
  <c r="AP33" i="80"/>
  <c r="AK33" i="80"/>
  <c r="AF33" i="80"/>
  <c r="AA33" i="80"/>
  <c r="V33" i="80"/>
  <c r="Q33" i="80"/>
  <c r="L15" i="80"/>
  <c r="G33" i="80"/>
  <c r="AU32" i="80"/>
  <c r="AP32" i="80"/>
  <c r="AK32" i="80"/>
  <c r="T36" i="88"/>
  <c r="AF32" i="80"/>
  <c r="AA32" i="80"/>
  <c r="V32" i="80"/>
  <c r="Q32" i="80"/>
  <c r="G32" i="80"/>
  <c r="AU31" i="80"/>
  <c r="AP31" i="80"/>
  <c r="T35" i="88"/>
  <c r="AF31" i="80"/>
  <c r="V31" i="80"/>
  <c r="Q31" i="80"/>
  <c r="L38" i="80"/>
  <c r="G31" i="80"/>
  <c r="AU30" i="80"/>
  <c r="AP30" i="80"/>
  <c r="AK30" i="80"/>
  <c r="T34" i="88"/>
  <c r="AF30" i="80"/>
  <c r="AA30" i="80"/>
  <c r="Q30" i="80"/>
  <c r="L37" i="80"/>
  <c r="G30" i="80"/>
  <c r="AU29" i="80"/>
  <c r="AP29" i="80"/>
  <c r="AK29" i="80"/>
  <c r="T33" i="88"/>
  <c r="AF29" i="80" s="1"/>
  <c r="AA29" i="80"/>
  <c r="V29" i="80"/>
  <c r="Q29" i="80"/>
  <c r="L36" i="80"/>
  <c r="G29" i="80"/>
  <c r="B29" i="80"/>
  <c r="AU28" i="80"/>
  <c r="AP28" i="80"/>
  <c r="AK28" i="80"/>
  <c r="AA28" i="80"/>
  <c r="V28" i="80"/>
  <c r="Q28" i="80"/>
  <c r="L35" i="80"/>
  <c r="G28" i="80"/>
  <c r="B28" i="80"/>
  <c r="AU27" i="80"/>
  <c r="AP27" i="80"/>
  <c r="AK27" i="80"/>
  <c r="AF27" i="80"/>
  <c r="AA27" i="80"/>
  <c r="V27" i="80"/>
  <c r="Q27" i="80"/>
  <c r="L34" i="80"/>
  <c r="G27" i="80"/>
  <c r="AU26" i="80"/>
  <c r="AP26" i="80"/>
  <c r="AK26" i="80"/>
  <c r="AF26" i="80"/>
  <c r="AA26" i="80"/>
  <c r="V26" i="80"/>
  <c r="Q26" i="80"/>
  <c r="L33" i="80"/>
  <c r="G26" i="80"/>
  <c r="AU25" i="80"/>
  <c r="AP25" i="80"/>
  <c r="AK25" i="80"/>
  <c r="AF25" i="80"/>
  <c r="AA25" i="80"/>
  <c r="V25" i="80"/>
  <c r="L32" i="80"/>
  <c r="G25" i="80"/>
  <c r="AU24" i="80"/>
  <c r="AP24" i="80"/>
  <c r="AK24" i="80"/>
  <c r="AF24" i="80"/>
  <c r="AA24" i="80"/>
  <c r="V24" i="80"/>
  <c r="Q24" i="80"/>
  <c r="L31" i="80"/>
  <c r="G24" i="80"/>
  <c r="B24" i="80"/>
  <c r="AU23" i="80"/>
  <c r="AP23" i="80"/>
  <c r="AF23" i="80"/>
  <c r="Q23" i="80"/>
  <c r="L30" i="80"/>
  <c r="G23" i="80"/>
  <c r="AU22" i="80"/>
  <c r="AP22" i="80"/>
  <c r="AK22" i="80"/>
  <c r="AF22" i="80"/>
  <c r="AA22" i="80"/>
  <c r="V22" i="80"/>
  <c r="Q22" i="80"/>
  <c r="L29" i="80"/>
  <c r="G22" i="80"/>
  <c r="B22" i="80"/>
  <c r="AU21" i="80"/>
  <c r="AP21" i="80"/>
  <c r="AK21" i="80"/>
  <c r="AF21" i="80"/>
  <c r="AA21" i="80"/>
  <c r="V21" i="80"/>
  <c r="Q21" i="80"/>
  <c r="L28" i="80"/>
  <c r="G21" i="80"/>
  <c r="AP20" i="80"/>
  <c r="AK20" i="80"/>
  <c r="AF20" i="80"/>
  <c r="AA20" i="80"/>
  <c r="V20" i="80"/>
  <c r="Q20" i="80"/>
  <c r="L27" i="80"/>
  <c r="G20" i="80"/>
  <c r="AU19" i="80"/>
  <c r="AP19" i="80"/>
  <c r="AF19" i="80"/>
  <c r="AA19" i="80"/>
  <c r="V19" i="80"/>
  <c r="Q19" i="80"/>
  <c r="L26" i="80"/>
  <c r="G19" i="80"/>
  <c r="B19" i="80"/>
  <c r="AU18" i="80"/>
  <c r="AP18" i="80"/>
  <c r="AF18" i="80"/>
  <c r="AA18" i="80"/>
  <c r="V18" i="80"/>
  <c r="Q18" i="80"/>
  <c r="L25" i="80"/>
  <c r="G18" i="80"/>
  <c r="B18" i="80"/>
  <c r="AU17" i="80"/>
  <c r="AP17" i="80"/>
  <c r="AK17" i="80"/>
  <c r="AF17" i="80"/>
  <c r="AA17" i="80"/>
  <c r="V17" i="80"/>
  <c r="Q17" i="80"/>
  <c r="L24" i="80"/>
  <c r="G17" i="80"/>
  <c r="AU16" i="80"/>
  <c r="AP16" i="80"/>
  <c r="AK16" i="80"/>
  <c r="AF16" i="80"/>
  <c r="AA16" i="80"/>
  <c r="V16" i="80"/>
  <c r="Q16" i="80"/>
  <c r="L23" i="80"/>
  <c r="G16" i="80"/>
  <c r="B16" i="80"/>
  <c r="AU15" i="80"/>
  <c r="AP15" i="80"/>
  <c r="AK15" i="80"/>
  <c r="AF15" i="80"/>
  <c r="AA15" i="80"/>
  <c r="V15" i="80"/>
  <c r="L22" i="80"/>
  <c r="G15" i="80"/>
  <c r="AU14" i="80"/>
  <c r="AP14" i="80"/>
  <c r="AK14" i="80"/>
  <c r="AF14" i="80"/>
  <c r="AA14" i="80"/>
  <c r="V14" i="80"/>
  <c r="Q14" i="80"/>
  <c r="G14" i="80"/>
  <c r="B14" i="80"/>
  <c r="AU13" i="80"/>
  <c r="AP13" i="80"/>
  <c r="AK13" i="80"/>
  <c r="AF13" i="80"/>
  <c r="AA13" i="80"/>
  <c r="V13" i="80"/>
  <c r="Q13" i="80"/>
  <c r="L13" i="80"/>
  <c r="G13" i="80"/>
  <c r="B13" i="80"/>
  <c r="AU12" i="80"/>
  <c r="AP12" i="80"/>
  <c r="AK12" i="80"/>
  <c r="AF12" i="80"/>
  <c r="AA12" i="80"/>
  <c r="V12" i="80"/>
  <c r="Q12" i="80"/>
  <c r="L12" i="80"/>
  <c r="AU11" i="80"/>
  <c r="AP11" i="80"/>
  <c r="AK11" i="80"/>
  <c r="AF11" i="80"/>
  <c r="AA11" i="80"/>
  <c r="Q11" i="80"/>
  <c r="L11" i="80"/>
  <c r="G11" i="80"/>
  <c r="B11" i="80"/>
  <c r="AU10" i="80"/>
  <c r="AP10" i="80"/>
  <c r="AK10" i="80"/>
  <c r="AA10" i="80"/>
  <c r="V10" i="80"/>
  <c r="Q10" i="80"/>
  <c r="L10" i="80"/>
  <c r="G10" i="80"/>
  <c r="AU9" i="80"/>
  <c r="AP9" i="80"/>
  <c r="AK9" i="80"/>
  <c r="AF9" i="80"/>
  <c r="AA9" i="80"/>
  <c r="V9" i="80"/>
  <c r="Q9" i="80"/>
  <c r="L9" i="80"/>
  <c r="G9" i="80"/>
  <c r="AU8" i="80"/>
  <c r="AP8" i="80"/>
  <c r="AK8" i="80"/>
  <c r="AF8" i="80"/>
  <c r="V8" i="80"/>
  <c r="Q8" i="80"/>
  <c r="L8" i="80"/>
  <c r="G8" i="80"/>
  <c r="AU7" i="80"/>
  <c r="AP7" i="80"/>
  <c r="AF7" i="80"/>
  <c r="AA7" i="80"/>
  <c r="V7" i="80"/>
  <c r="Q7" i="80"/>
  <c r="L7" i="80"/>
  <c r="AU6" i="80"/>
  <c r="AP6" i="80"/>
  <c r="AF6" i="80"/>
  <c r="AA6" i="80"/>
  <c r="V6" i="80"/>
  <c r="Q6" i="80"/>
  <c r="L6" i="80"/>
  <c r="G6" i="80"/>
  <c r="AU5" i="80"/>
  <c r="AP5" i="80"/>
  <c r="AK5" i="80"/>
  <c r="AF5" i="80"/>
  <c r="AA5" i="80"/>
  <c r="V5" i="80"/>
  <c r="Q5" i="80"/>
  <c r="L5" i="80"/>
  <c r="G5" i="80"/>
  <c r="AU4" i="80"/>
  <c r="AP4" i="80"/>
  <c r="AK4" i="80"/>
  <c r="AF4" i="80"/>
  <c r="AA4" i="80"/>
  <c r="V4" i="80"/>
  <c r="Q4" i="80"/>
  <c r="L4" i="80"/>
  <c r="G4" i="80"/>
  <c r="AF72" i="77"/>
  <c r="AF71" i="77"/>
  <c r="AF70" i="77"/>
  <c r="AF69" i="77"/>
  <c r="AF67" i="77"/>
  <c r="AF66" i="77"/>
  <c r="AF65" i="77"/>
  <c r="AA65" i="77"/>
  <c r="AP64" i="77"/>
  <c r="AF64" i="77"/>
  <c r="AA64" i="77"/>
  <c r="AP63" i="77"/>
  <c r="AA63" i="77"/>
  <c r="AP62" i="77"/>
  <c r="AF62" i="77"/>
  <c r="AA62" i="77"/>
  <c r="AP61" i="77"/>
  <c r="AK61" i="77"/>
  <c r="AF61" i="77"/>
  <c r="AA61" i="77"/>
  <c r="AP60" i="77"/>
  <c r="AK60" i="77"/>
  <c r="AF60" i="77"/>
  <c r="V60" i="77"/>
  <c r="AP59" i="77"/>
  <c r="AK59" i="77"/>
  <c r="AF59" i="77"/>
  <c r="AA59" i="77"/>
  <c r="V59" i="77"/>
  <c r="AU58" i="77"/>
  <c r="AP58" i="77"/>
  <c r="AK58" i="77"/>
  <c r="AF58" i="77"/>
  <c r="AA58" i="77"/>
  <c r="V58" i="77"/>
  <c r="Q58" i="77"/>
  <c r="AU57" i="77"/>
  <c r="AP57" i="77"/>
  <c r="AK57" i="77"/>
  <c r="AA57" i="77"/>
  <c r="V57" i="77"/>
  <c r="Q57" i="77"/>
  <c r="AU56" i="77"/>
  <c r="AP56" i="77"/>
  <c r="AK56" i="77"/>
  <c r="AF56" i="77"/>
  <c r="AA56" i="77"/>
  <c r="V56" i="77"/>
  <c r="Q56" i="77"/>
  <c r="L56" i="77"/>
  <c r="AU55" i="77"/>
  <c r="AP55" i="77"/>
  <c r="AK55" i="77"/>
  <c r="AF55" i="77"/>
  <c r="AA55" i="77"/>
  <c r="V55" i="77"/>
  <c r="Q55" i="77"/>
  <c r="L55" i="77"/>
  <c r="AU54" i="77"/>
  <c r="AP54" i="77"/>
  <c r="AK54" i="77"/>
  <c r="AF54" i="77"/>
  <c r="AA54" i="77"/>
  <c r="V54" i="77"/>
  <c r="Q54" i="77"/>
  <c r="L54" i="77"/>
  <c r="AU53" i="77"/>
  <c r="AP53" i="77"/>
  <c r="AK53" i="77"/>
  <c r="AF53" i="77"/>
  <c r="AA53" i="77"/>
  <c r="V53" i="77"/>
  <c r="Q53" i="77"/>
  <c r="L53" i="77"/>
  <c r="G53" i="77"/>
  <c r="AU52" i="77"/>
  <c r="AP52" i="77"/>
  <c r="AK52" i="77"/>
  <c r="AF52" i="77"/>
  <c r="AA52" i="77"/>
  <c r="V52" i="77"/>
  <c r="L52" i="77"/>
  <c r="G52" i="77"/>
  <c r="AU51" i="77"/>
  <c r="AP51" i="77"/>
  <c r="AK51" i="77"/>
  <c r="AA51" i="77"/>
  <c r="V51" i="77"/>
  <c r="Q51" i="77"/>
  <c r="L51" i="77"/>
  <c r="G51" i="77"/>
  <c r="AU50" i="77"/>
  <c r="AP50" i="77"/>
  <c r="AK50" i="77"/>
  <c r="AF50" i="77"/>
  <c r="V50" i="77"/>
  <c r="Q50" i="77"/>
  <c r="L50" i="77"/>
  <c r="G50" i="77"/>
  <c r="AU49" i="77"/>
  <c r="AP49" i="77"/>
  <c r="AK49" i="77"/>
  <c r="AF49" i="77"/>
  <c r="AA49" i="77"/>
  <c r="V49" i="77"/>
  <c r="Q49" i="77"/>
  <c r="L49" i="77"/>
  <c r="G49" i="77"/>
  <c r="AU48" i="77"/>
  <c r="AP48" i="77"/>
  <c r="AK48" i="77"/>
  <c r="AF48" i="77"/>
  <c r="AA48" i="77"/>
  <c r="V48" i="77"/>
  <c r="Q48" i="77"/>
  <c r="L48" i="77"/>
  <c r="G48" i="77"/>
  <c r="AU47" i="77"/>
  <c r="AP47" i="77"/>
  <c r="AK47" i="77"/>
  <c r="AF47" i="77"/>
  <c r="AA47" i="77"/>
  <c r="V47" i="77"/>
  <c r="L47" i="77"/>
  <c r="AU46" i="77"/>
  <c r="AP46" i="77"/>
  <c r="AK46" i="77"/>
  <c r="AF46" i="77"/>
  <c r="V46" i="77"/>
  <c r="Q46" i="77"/>
  <c r="L46" i="77"/>
  <c r="G46" i="77"/>
  <c r="AU45" i="77"/>
  <c r="AP45" i="77"/>
  <c r="AK45" i="77"/>
  <c r="AA45" i="77"/>
  <c r="V45" i="77"/>
  <c r="Q45" i="77"/>
  <c r="L45" i="77"/>
  <c r="G45" i="77"/>
  <c r="AU44" i="77"/>
  <c r="AP44" i="77"/>
  <c r="AK44" i="77"/>
  <c r="AF44" i="77"/>
  <c r="AA44" i="77"/>
  <c r="V44" i="77"/>
  <c r="Q44" i="77"/>
  <c r="L44" i="77"/>
  <c r="G44" i="77"/>
  <c r="AU43" i="77"/>
  <c r="AP43" i="77"/>
  <c r="AK43" i="77"/>
  <c r="AF43" i="77"/>
  <c r="AA43" i="77"/>
  <c r="V43" i="77"/>
  <c r="Q43" i="77"/>
  <c r="L43" i="77"/>
  <c r="G43" i="77"/>
  <c r="AU42" i="77"/>
  <c r="AP42" i="77"/>
  <c r="AK42" i="77"/>
  <c r="AF42" i="77"/>
  <c r="AA42" i="77"/>
  <c r="V42" i="77"/>
  <c r="Q42" i="77"/>
  <c r="L42" i="77"/>
  <c r="G42" i="77"/>
  <c r="AU41" i="77"/>
  <c r="AP41" i="77"/>
  <c r="AK41" i="77"/>
  <c r="AF41" i="77"/>
  <c r="AA41" i="77"/>
  <c r="V41" i="77"/>
  <c r="Q41" i="77"/>
  <c r="L41" i="77"/>
  <c r="G41" i="77"/>
  <c r="AU40" i="77"/>
  <c r="AP40" i="77"/>
  <c r="AK40" i="77"/>
  <c r="AA40" i="77"/>
  <c r="V40" i="77"/>
  <c r="Q40" i="77"/>
  <c r="L40" i="77"/>
  <c r="G40" i="77"/>
  <c r="AU39" i="77"/>
  <c r="AP39" i="77"/>
  <c r="AK39" i="77"/>
  <c r="AA39" i="77"/>
  <c r="V39" i="77"/>
  <c r="Q39" i="77"/>
  <c r="G39" i="77"/>
  <c r="AK38" i="77"/>
  <c r="AA38" i="77"/>
  <c r="V38" i="77"/>
  <c r="Q38" i="77"/>
  <c r="L20" i="77"/>
  <c r="G38" i="77"/>
  <c r="AU37" i="77"/>
  <c r="AP37" i="77"/>
  <c r="AK37" i="77"/>
  <c r="AA37" i="77"/>
  <c r="V37" i="77"/>
  <c r="Q37" i="77"/>
  <c r="L19" i="77"/>
  <c r="G37" i="77"/>
  <c r="AU36" i="77"/>
  <c r="AP36" i="77"/>
  <c r="AK36" i="77"/>
  <c r="AA36" i="77"/>
  <c r="V36" i="77"/>
  <c r="Q36" i="77"/>
  <c r="L18" i="77"/>
  <c r="G36" i="77"/>
  <c r="AU35" i="77"/>
  <c r="AP35" i="77"/>
  <c r="AK35" i="77"/>
  <c r="V35" i="77"/>
  <c r="L17" i="77"/>
  <c r="AU34" i="77"/>
  <c r="AP34" i="77"/>
  <c r="AK34" i="77"/>
  <c r="AF34" i="77"/>
  <c r="AA34" i="77"/>
  <c r="V34" i="77"/>
  <c r="Q34" i="77"/>
  <c r="L16" i="77"/>
  <c r="G34" i="77"/>
  <c r="AU33" i="77"/>
  <c r="AP33" i="77"/>
  <c r="AK33" i="77"/>
  <c r="AF33" i="77"/>
  <c r="AA33" i="77"/>
  <c r="V33" i="77"/>
  <c r="Q33" i="77"/>
  <c r="L15" i="77"/>
  <c r="G33" i="77"/>
  <c r="AU32" i="77"/>
  <c r="AP32" i="77"/>
  <c r="AK32" i="77"/>
  <c r="S36" i="88"/>
  <c r="AF32" i="77"/>
  <c r="AA32" i="77"/>
  <c r="V32" i="77"/>
  <c r="Q32" i="77"/>
  <c r="G32" i="77"/>
  <c r="B32" i="77"/>
  <c r="AD8" i="8" s="1"/>
  <c r="AU31" i="77"/>
  <c r="AP31" i="77"/>
  <c r="S35" i="88"/>
  <c r="AF31" i="77"/>
  <c r="V31" i="77"/>
  <c r="Q31" i="77"/>
  <c r="L38" i="77"/>
  <c r="G31" i="77"/>
  <c r="AU30" i="77"/>
  <c r="AP30" i="77"/>
  <c r="AK30" i="77"/>
  <c r="S34" i="88"/>
  <c r="AF30" i="77"/>
  <c r="AA30" i="77"/>
  <c r="Q30" i="77"/>
  <c r="L37" i="77"/>
  <c r="G30" i="77"/>
  <c r="AU29" i="77"/>
  <c r="AP29" i="77"/>
  <c r="AK29" i="77"/>
  <c r="S33" i="88"/>
  <c r="AF29" i="77" s="1"/>
  <c r="AA29" i="77"/>
  <c r="V29" i="77"/>
  <c r="Q29" i="77"/>
  <c r="L36" i="77"/>
  <c r="G29" i="77"/>
  <c r="B29" i="77"/>
  <c r="AU28" i="77"/>
  <c r="AP28" i="77"/>
  <c r="AK28" i="77"/>
  <c r="AA28" i="77"/>
  <c r="V28" i="77"/>
  <c r="Q28" i="77"/>
  <c r="L35" i="77"/>
  <c r="G28" i="77"/>
  <c r="B28" i="77"/>
  <c r="AU27" i="77"/>
  <c r="AP27" i="77"/>
  <c r="AK27" i="77"/>
  <c r="AF27" i="77"/>
  <c r="AA27" i="77"/>
  <c r="V27" i="77"/>
  <c r="Q27" i="77"/>
  <c r="L34" i="77"/>
  <c r="G27" i="77"/>
  <c r="AU26" i="77"/>
  <c r="AP26" i="77"/>
  <c r="AK26" i="77"/>
  <c r="AF26" i="77"/>
  <c r="AA26" i="77"/>
  <c r="V26" i="77"/>
  <c r="Q26" i="77"/>
  <c r="L33" i="77"/>
  <c r="G26" i="77"/>
  <c r="B26" i="77"/>
  <c r="AU25" i="77"/>
  <c r="AP25" i="77"/>
  <c r="AK25" i="77"/>
  <c r="AF25" i="77"/>
  <c r="AA25" i="77"/>
  <c r="V25" i="77"/>
  <c r="L32" i="77"/>
  <c r="G25" i="77"/>
  <c r="B25" i="77"/>
  <c r="AU24" i="77"/>
  <c r="AP24" i="77"/>
  <c r="AK24" i="77"/>
  <c r="AF24" i="77"/>
  <c r="AA24" i="77"/>
  <c r="V24" i="77"/>
  <c r="Q24" i="77"/>
  <c r="L31" i="77"/>
  <c r="G24" i="77"/>
  <c r="AU23" i="77"/>
  <c r="AP23" i="77"/>
  <c r="AF23" i="77"/>
  <c r="Q23" i="77"/>
  <c r="L30" i="77"/>
  <c r="G23" i="77"/>
  <c r="AU22" i="77"/>
  <c r="AP22" i="77"/>
  <c r="AK22" i="77"/>
  <c r="AF22" i="77"/>
  <c r="AA22" i="77"/>
  <c r="V22" i="77"/>
  <c r="Q22" i="77"/>
  <c r="L29" i="77"/>
  <c r="G22" i="77"/>
  <c r="B22" i="77"/>
  <c r="AU21" i="77"/>
  <c r="AP21" i="77"/>
  <c r="AK21" i="77"/>
  <c r="AF21" i="77"/>
  <c r="AA21" i="77"/>
  <c r="V21" i="77"/>
  <c r="Q21" i="77"/>
  <c r="L28" i="77"/>
  <c r="G21" i="77"/>
  <c r="AP20" i="77"/>
  <c r="AK20" i="77"/>
  <c r="AF20" i="77"/>
  <c r="AA20" i="77"/>
  <c r="V20" i="77"/>
  <c r="Q20" i="77"/>
  <c r="L27" i="77"/>
  <c r="G20" i="77"/>
  <c r="AU19" i="77"/>
  <c r="AP19" i="77"/>
  <c r="AF19" i="77"/>
  <c r="AA19" i="77"/>
  <c r="V19" i="77"/>
  <c r="Q19" i="77"/>
  <c r="L26" i="77"/>
  <c r="G19" i="77"/>
  <c r="B19" i="77"/>
  <c r="AU18" i="77"/>
  <c r="AP18" i="77"/>
  <c r="AF18" i="77"/>
  <c r="AA18" i="77"/>
  <c r="V18" i="77"/>
  <c r="Q18" i="77"/>
  <c r="L25" i="77"/>
  <c r="G18" i="77"/>
  <c r="B18" i="77"/>
  <c r="AU17" i="77"/>
  <c r="AP17" i="77"/>
  <c r="AK17" i="77"/>
  <c r="AF17" i="77"/>
  <c r="AA17" i="77"/>
  <c r="V17" i="77"/>
  <c r="Q17" i="77"/>
  <c r="L24" i="77"/>
  <c r="G17" i="77"/>
  <c r="AU16" i="77"/>
  <c r="AP16" i="77"/>
  <c r="AK16" i="77"/>
  <c r="AF16" i="77"/>
  <c r="AA16" i="77"/>
  <c r="V16" i="77"/>
  <c r="Q16" i="77"/>
  <c r="L23" i="77"/>
  <c r="G16" i="77"/>
  <c r="AU15" i="77"/>
  <c r="AP15" i="77"/>
  <c r="AK15" i="77"/>
  <c r="AF15" i="77"/>
  <c r="AA15" i="77"/>
  <c r="V15" i="77"/>
  <c r="L22" i="77"/>
  <c r="G15" i="77"/>
  <c r="B15" i="77"/>
  <c r="AU14" i="77"/>
  <c r="AP14" i="77"/>
  <c r="AK14" i="77"/>
  <c r="AF14" i="77"/>
  <c r="AA14" i="77"/>
  <c r="V14" i="77"/>
  <c r="Q14" i="77"/>
  <c r="G14" i="77"/>
  <c r="AU13" i="77"/>
  <c r="AP13" i="77"/>
  <c r="AK13" i="77"/>
  <c r="AF13" i="77"/>
  <c r="AA13" i="77"/>
  <c r="V13" i="77"/>
  <c r="Q13" i="77"/>
  <c r="L13" i="77"/>
  <c r="G13" i="77"/>
  <c r="B13" i="77"/>
  <c r="AU12" i="77"/>
  <c r="AP12" i="77"/>
  <c r="AK12" i="77"/>
  <c r="AA12" i="77"/>
  <c r="V12" i="77"/>
  <c r="Q12" i="77"/>
  <c r="L12" i="77"/>
  <c r="AU11" i="77"/>
  <c r="AP11" i="77"/>
  <c r="AK11" i="77"/>
  <c r="AF11" i="77"/>
  <c r="AA11" i="77"/>
  <c r="Q11" i="77"/>
  <c r="L11" i="77"/>
  <c r="G11" i="77"/>
  <c r="B11" i="77"/>
  <c r="AU10" i="77"/>
  <c r="AP10" i="77"/>
  <c r="AK10" i="77"/>
  <c r="AA10" i="77"/>
  <c r="V10" i="77"/>
  <c r="Q10" i="77"/>
  <c r="L10" i="77"/>
  <c r="G10" i="77"/>
  <c r="AU9" i="77"/>
  <c r="AP9" i="77"/>
  <c r="AK9" i="77"/>
  <c r="AF9" i="77"/>
  <c r="AA9" i="77"/>
  <c r="V9" i="77"/>
  <c r="Q9" i="77"/>
  <c r="L9" i="77"/>
  <c r="G9" i="77"/>
  <c r="AU8" i="77"/>
  <c r="AP8" i="77"/>
  <c r="AK8" i="77"/>
  <c r="AF8" i="77"/>
  <c r="V8" i="77"/>
  <c r="Q8" i="77"/>
  <c r="L8" i="77"/>
  <c r="G8" i="77"/>
  <c r="AU7" i="77"/>
  <c r="AP7" i="77"/>
  <c r="AF7" i="77"/>
  <c r="AA7" i="77"/>
  <c r="V7" i="77"/>
  <c r="Q7" i="77"/>
  <c r="L7" i="77"/>
  <c r="AU6" i="77"/>
  <c r="AP6" i="77"/>
  <c r="AF6" i="77"/>
  <c r="AA6" i="77"/>
  <c r="V6" i="77"/>
  <c r="Q6" i="77"/>
  <c r="L6" i="77"/>
  <c r="G6" i="77"/>
  <c r="AU5" i="77"/>
  <c r="AP5" i="77"/>
  <c r="AK5" i="77"/>
  <c r="AF5" i="77"/>
  <c r="AA5" i="77"/>
  <c r="V5" i="77"/>
  <c r="Q5" i="77"/>
  <c r="L5" i="77"/>
  <c r="G5" i="77"/>
  <c r="AU4" i="77"/>
  <c r="AP4" i="77"/>
  <c r="AK4" i="77"/>
  <c r="AF4" i="77"/>
  <c r="AA4" i="77"/>
  <c r="V4" i="77"/>
  <c r="Q4" i="77"/>
  <c r="L4" i="77"/>
  <c r="G4" i="77"/>
  <c r="AF72" i="76"/>
  <c r="AF71" i="76"/>
  <c r="AF70" i="76"/>
  <c r="AF69" i="76"/>
  <c r="AF67" i="76"/>
  <c r="AF66" i="76"/>
  <c r="AF65" i="76"/>
  <c r="AA65" i="76"/>
  <c r="AP64" i="76"/>
  <c r="AF64" i="76"/>
  <c r="AA64" i="76"/>
  <c r="AP63" i="76"/>
  <c r="AA63" i="76"/>
  <c r="AP62" i="76"/>
  <c r="AF62" i="76"/>
  <c r="AA62" i="76"/>
  <c r="AP61" i="76"/>
  <c r="AK61" i="76"/>
  <c r="AF61" i="76"/>
  <c r="AA61" i="76"/>
  <c r="AP60" i="76"/>
  <c r="AK60" i="76"/>
  <c r="AF60" i="76"/>
  <c r="V60" i="76"/>
  <c r="AP59" i="76"/>
  <c r="AK59" i="76"/>
  <c r="AF59" i="76"/>
  <c r="AA59" i="76"/>
  <c r="V59" i="76"/>
  <c r="AU58" i="76"/>
  <c r="AP58" i="76"/>
  <c r="AK58" i="76"/>
  <c r="AF58" i="76"/>
  <c r="AA58" i="76"/>
  <c r="V58" i="76"/>
  <c r="Q58" i="76"/>
  <c r="AU57" i="76"/>
  <c r="AP57" i="76"/>
  <c r="AK57" i="76"/>
  <c r="AA57" i="76"/>
  <c r="V57" i="76"/>
  <c r="Q57" i="76"/>
  <c r="AU56" i="76"/>
  <c r="AP56" i="76"/>
  <c r="AK56" i="76"/>
  <c r="AF56" i="76"/>
  <c r="AA56" i="76"/>
  <c r="V56" i="76"/>
  <c r="Q56" i="76"/>
  <c r="L56" i="76"/>
  <c r="AU55" i="76"/>
  <c r="AP55" i="76"/>
  <c r="AK55" i="76"/>
  <c r="AF55" i="76"/>
  <c r="AA55" i="76"/>
  <c r="V55" i="76"/>
  <c r="Q55" i="76"/>
  <c r="L55" i="76"/>
  <c r="AU54" i="76"/>
  <c r="AP54" i="76"/>
  <c r="AK54" i="76"/>
  <c r="AF54" i="76"/>
  <c r="AA54" i="76"/>
  <c r="V54" i="76"/>
  <c r="Q54" i="76"/>
  <c r="L54" i="76"/>
  <c r="AU53" i="76"/>
  <c r="AP53" i="76"/>
  <c r="AK53" i="76"/>
  <c r="AF53" i="76"/>
  <c r="AA53" i="76"/>
  <c r="V53" i="76"/>
  <c r="Q53" i="76"/>
  <c r="L53" i="76"/>
  <c r="G53" i="76"/>
  <c r="AU52" i="76"/>
  <c r="AP52" i="76"/>
  <c r="AK52" i="76"/>
  <c r="AF52" i="76"/>
  <c r="AA52" i="76"/>
  <c r="V52" i="76"/>
  <c r="L52" i="76"/>
  <c r="G52" i="76"/>
  <c r="AU51" i="76"/>
  <c r="AP51" i="76"/>
  <c r="AK51" i="76"/>
  <c r="AA51" i="76"/>
  <c r="V51" i="76"/>
  <c r="Q51" i="76"/>
  <c r="L51" i="76"/>
  <c r="G51" i="76"/>
  <c r="AU50" i="76"/>
  <c r="AP50" i="76"/>
  <c r="AK50" i="76"/>
  <c r="AF50" i="76"/>
  <c r="V50" i="76"/>
  <c r="Q50" i="76"/>
  <c r="L50" i="76"/>
  <c r="G50" i="76"/>
  <c r="AU49" i="76"/>
  <c r="AP49" i="76"/>
  <c r="AK49" i="76"/>
  <c r="AF49" i="76"/>
  <c r="AA49" i="76"/>
  <c r="V49" i="76"/>
  <c r="Q49" i="76"/>
  <c r="L49" i="76"/>
  <c r="G49" i="76"/>
  <c r="AU48" i="76"/>
  <c r="AP48" i="76"/>
  <c r="AK48" i="76"/>
  <c r="AF48" i="76"/>
  <c r="AA48" i="76"/>
  <c r="V48" i="76"/>
  <c r="Q48" i="76"/>
  <c r="L48" i="76"/>
  <c r="G48" i="76"/>
  <c r="AU47" i="76"/>
  <c r="AP47" i="76"/>
  <c r="AK47" i="76"/>
  <c r="AF47" i="76"/>
  <c r="AA47" i="76"/>
  <c r="V47" i="76"/>
  <c r="L47" i="76"/>
  <c r="AU46" i="76"/>
  <c r="AP46" i="76"/>
  <c r="AK46" i="76"/>
  <c r="AF46" i="76"/>
  <c r="V46" i="76"/>
  <c r="Q46" i="76"/>
  <c r="L46" i="76"/>
  <c r="G46" i="76"/>
  <c r="AU45" i="76"/>
  <c r="AP45" i="76"/>
  <c r="AK45" i="76"/>
  <c r="AA45" i="76"/>
  <c r="V45" i="76"/>
  <c r="Q45" i="76"/>
  <c r="L45" i="76"/>
  <c r="G45" i="76"/>
  <c r="AU44" i="76"/>
  <c r="AP44" i="76"/>
  <c r="AK44" i="76"/>
  <c r="AF44" i="76"/>
  <c r="AA44" i="76"/>
  <c r="V44" i="76"/>
  <c r="Q44" i="76"/>
  <c r="L44" i="76"/>
  <c r="G44" i="76"/>
  <c r="AU43" i="76"/>
  <c r="AP43" i="76"/>
  <c r="AK43" i="76"/>
  <c r="AF43" i="76"/>
  <c r="AA43" i="76"/>
  <c r="V43" i="76"/>
  <c r="Q43" i="76"/>
  <c r="L43" i="76"/>
  <c r="G43" i="76"/>
  <c r="AU42" i="76"/>
  <c r="AP42" i="76"/>
  <c r="AK42" i="76"/>
  <c r="AF42" i="76"/>
  <c r="AA42" i="76"/>
  <c r="V42" i="76"/>
  <c r="Q42" i="76"/>
  <c r="L42" i="76"/>
  <c r="G42" i="76"/>
  <c r="AU41" i="76"/>
  <c r="AP41" i="76"/>
  <c r="AK41" i="76"/>
  <c r="AF41" i="76"/>
  <c r="AA41" i="76"/>
  <c r="V41" i="76"/>
  <c r="Q41" i="76"/>
  <c r="L41" i="76"/>
  <c r="G41" i="76"/>
  <c r="AU40" i="76"/>
  <c r="AP40" i="76"/>
  <c r="AK40" i="76"/>
  <c r="AA40" i="76"/>
  <c r="V40" i="76"/>
  <c r="Q40" i="76"/>
  <c r="L40" i="76"/>
  <c r="G40" i="76"/>
  <c r="AU39" i="76"/>
  <c r="AP39" i="76"/>
  <c r="AK39" i="76"/>
  <c r="AA39" i="76"/>
  <c r="V39" i="76"/>
  <c r="Q39" i="76"/>
  <c r="G39" i="76"/>
  <c r="AK38" i="76"/>
  <c r="AA38" i="76"/>
  <c r="V38" i="76"/>
  <c r="Q38" i="76"/>
  <c r="L20" i="76"/>
  <c r="G38" i="76"/>
  <c r="AU37" i="76"/>
  <c r="AP37" i="76"/>
  <c r="AK37" i="76"/>
  <c r="AA37" i="76"/>
  <c r="V37" i="76"/>
  <c r="Q37" i="76"/>
  <c r="L19" i="76"/>
  <c r="G37" i="76"/>
  <c r="AU36" i="76"/>
  <c r="AP36" i="76"/>
  <c r="AK36" i="76"/>
  <c r="AA36" i="76"/>
  <c r="V36" i="76"/>
  <c r="Q36" i="76"/>
  <c r="L18" i="76"/>
  <c r="G36" i="76"/>
  <c r="AU35" i="76"/>
  <c r="AP35" i="76"/>
  <c r="AK35" i="76"/>
  <c r="V35" i="76"/>
  <c r="L17" i="76"/>
  <c r="AU34" i="76"/>
  <c r="AP34" i="76"/>
  <c r="AK34" i="76"/>
  <c r="AF34" i="76"/>
  <c r="AA34" i="76"/>
  <c r="V34" i="76"/>
  <c r="Q34" i="76"/>
  <c r="L16" i="76"/>
  <c r="G34" i="76"/>
  <c r="AU33" i="76"/>
  <c r="AP33" i="76"/>
  <c r="AK33" i="76"/>
  <c r="AF33" i="76"/>
  <c r="AA33" i="76"/>
  <c r="V33" i="76"/>
  <c r="Q33" i="76"/>
  <c r="L15" i="76"/>
  <c r="G33" i="76"/>
  <c r="AU32" i="76"/>
  <c r="AP32" i="76"/>
  <c r="AK32" i="76"/>
  <c r="R36" i="88"/>
  <c r="AF32" i="76"/>
  <c r="AA32" i="76"/>
  <c r="V32" i="76"/>
  <c r="Q32" i="76"/>
  <c r="G32" i="76"/>
  <c r="B32" i="76"/>
  <c r="AU31" i="76"/>
  <c r="AP31" i="76"/>
  <c r="R35" i="88"/>
  <c r="AF31" i="76"/>
  <c r="V31" i="76"/>
  <c r="Q31" i="76"/>
  <c r="L38" i="76"/>
  <c r="G31" i="76"/>
  <c r="AU30" i="76"/>
  <c r="AP30" i="76"/>
  <c r="AK30" i="76"/>
  <c r="R34" i="88"/>
  <c r="AF30" i="76"/>
  <c r="AA30" i="76"/>
  <c r="Q30" i="76"/>
  <c r="L37" i="76"/>
  <c r="G30" i="76"/>
  <c r="AU29" i="76"/>
  <c r="AP29" i="76"/>
  <c r="AK29" i="76"/>
  <c r="R33" i="88"/>
  <c r="AF29" i="76"/>
  <c r="AA29" i="76"/>
  <c r="V29" i="76"/>
  <c r="Q29" i="76"/>
  <c r="L36" i="76"/>
  <c r="G29" i="76"/>
  <c r="B29" i="76"/>
  <c r="AU28" i="76"/>
  <c r="AP28" i="76"/>
  <c r="AK28" i="76"/>
  <c r="AA28" i="76"/>
  <c r="V28" i="76"/>
  <c r="Q28" i="76"/>
  <c r="L35" i="76"/>
  <c r="G28" i="76"/>
  <c r="B28" i="76"/>
  <c r="AU27" i="76"/>
  <c r="AP27" i="76"/>
  <c r="AK27" i="76"/>
  <c r="AF27" i="76"/>
  <c r="AA27" i="76"/>
  <c r="V27" i="76"/>
  <c r="Q27" i="76"/>
  <c r="L34" i="76"/>
  <c r="G27" i="76"/>
  <c r="AU26" i="76"/>
  <c r="AP26" i="76"/>
  <c r="AK26" i="76"/>
  <c r="AF26" i="76"/>
  <c r="AA26" i="76"/>
  <c r="V26" i="76"/>
  <c r="Q26" i="76"/>
  <c r="L33" i="76"/>
  <c r="G26" i="76"/>
  <c r="B26" i="76"/>
  <c r="AU25" i="76"/>
  <c r="AP25" i="76"/>
  <c r="AK25" i="76"/>
  <c r="AF25" i="76"/>
  <c r="AA25" i="76"/>
  <c r="V25" i="76"/>
  <c r="L32" i="76"/>
  <c r="G25" i="76"/>
  <c r="AU24" i="76"/>
  <c r="AP24" i="76"/>
  <c r="AK24" i="76"/>
  <c r="AF24" i="76"/>
  <c r="AA24" i="76"/>
  <c r="V24" i="76"/>
  <c r="Q24" i="76"/>
  <c r="L31" i="76"/>
  <c r="G24" i="76"/>
  <c r="AU23" i="76"/>
  <c r="AP23" i="76"/>
  <c r="AF23" i="76"/>
  <c r="Q23" i="76"/>
  <c r="L30" i="76"/>
  <c r="G23" i="76"/>
  <c r="AU22" i="76"/>
  <c r="AP22" i="76"/>
  <c r="AK22" i="76"/>
  <c r="AF22" i="76"/>
  <c r="AA22" i="76"/>
  <c r="V22" i="76"/>
  <c r="Q22" i="76"/>
  <c r="L29" i="76"/>
  <c r="G22" i="76"/>
  <c r="B22" i="76"/>
  <c r="AU21" i="76"/>
  <c r="AP21" i="76"/>
  <c r="AK21" i="76"/>
  <c r="AF21" i="76"/>
  <c r="AA21" i="76"/>
  <c r="V21" i="76"/>
  <c r="Q21" i="76"/>
  <c r="L28" i="76"/>
  <c r="G21" i="76"/>
  <c r="AP20" i="76"/>
  <c r="AK20" i="76"/>
  <c r="AF20" i="76"/>
  <c r="AA20" i="76"/>
  <c r="V20" i="76"/>
  <c r="Q20" i="76"/>
  <c r="L27" i="76"/>
  <c r="G20" i="76"/>
  <c r="AU19" i="76"/>
  <c r="AP19" i="76"/>
  <c r="AF19" i="76"/>
  <c r="AA19" i="76"/>
  <c r="V19" i="76"/>
  <c r="Q19" i="76"/>
  <c r="L26" i="76"/>
  <c r="G19" i="76"/>
  <c r="B19" i="76"/>
  <c r="AU18" i="76"/>
  <c r="AP18" i="76"/>
  <c r="AF18" i="76"/>
  <c r="AA18" i="76"/>
  <c r="V18" i="76"/>
  <c r="Q18" i="76"/>
  <c r="L25" i="76"/>
  <c r="G18" i="76"/>
  <c r="B18" i="76"/>
  <c r="AU17" i="76"/>
  <c r="AP17" i="76"/>
  <c r="AK17" i="76"/>
  <c r="AF17" i="76"/>
  <c r="AA17" i="76"/>
  <c r="V17" i="76"/>
  <c r="Q17" i="76"/>
  <c r="L24" i="76"/>
  <c r="G17" i="76"/>
  <c r="AU16" i="76"/>
  <c r="AP16" i="76"/>
  <c r="AK16" i="76"/>
  <c r="AF16" i="76"/>
  <c r="AA16" i="76"/>
  <c r="V16" i="76"/>
  <c r="Q16" i="76"/>
  <c r="L23" i="76"/>
  <c r="G16" i="76"/>
  <c r="B16" i="76"/>
  <c r="AU15" i="76"/>
  <c r="AP15" i="76"/>
  <c r="AK15" i="76"/>
  <c r="AF15" i="76"/>
  <c r="AA15" i="76"/>
  <c r="V15" i="76"/>
  <c r="L22" i="76"/>
  <c r="G15" i="76"/>
  <c r="B15" i="76"/>
  <c r="AU14" i="76"/>
  <c r="AP14" i="76"/>
  <c r="AK14" i="76"/>
  <c r="AF14" i="76"/>
  <c r="AA14" i="76"/>
  <c r="V14" i="76"/>
  <c r="Q14" i="76"/>
  <c r="G14" i="76"/>
  <c r="B14" i="76"/>
  <c r="AU13" i="76"/>
  <c r="AP13" i="76"/>
  <c r="AK13" i="76"/>
  <c r="AF13" i="76"/>
  <c r="AA13" i="76"/>
  <c r="V13" i="76"/>
  <c r="Q13" i="76"/>
  <c r="L13" i="76"/>
  <c r="G13" i="76"/>
  <c r="AU12" i="76"/>
  <c r="AP12" i="76"/>
  <c r="AK12" i="76"/>
  <c r="AF12" i="76"/>
  <c r="AA12" i="76"/>
  <c r="V12" i="76"/>
  <c r="Q12" i="76"/>
  <c r="L12" i="76"/>
  <c r="AU11" i="76"/>
  <c r="AP11" i="76"/>
  <c r="AK11" i="76"/>
  <c r="AF11" i="76"/>
  <c r="AA11" i="76"/>
  <c r="Q11" i="76"/>
  <c r="L11" i="76"/>
  <c r="G11" i="76"/>
  <c r="B11" i="76"/>
  <c r="AU10" i="76"/>
  <c r="AP10" i="76"/>
  <c r="AK10" i="76"/>
  <c r="AA10" i="76"/>
  <c r="V10" i="76"/>
  <c r="Q10" i="76"/>
  <c r="L10" i="76"/>
  <c r="G10" i="76"/>
  <c r="AU9" i="76"/>
  <c r="AP9" i="76"/>
  <c r="AK9" i="76"/>
  <c r="AF9" i="76"/>
  <c r="AA9" i="76"/>
  <c r="V9" i="76"/>
  <c r="Q9" i="76"/>
  <c r="L9" i="76"/>
  <c r="G9" i="76"/>
  <c r="AU8" i="76"/>
  <c r="AP8" i="76"/>
  <c r="AK8" i="76"/>
  <c r="AF8" i="76"/>
  <c r="V8" i="76"/>
  <c r="Q8" i="76"/>
  <c r="L8" i="76"/>
  <c r="G8" i="76"/>
  <c r="AU7" i="76"/>
  <c r="AP7" i="76"/>
  <c r="AF7" i="76"/>
  <c r="AA7" i="76"/>
  <c r="V7" i="76"/>
  <c r="Q7" i="76"/>
  <c r="L7" i="76"/>
  <c r="AU6" i="76"/>
  <c r="AP6" i="76"/>
  <c r="AK6" i="76"/>
  <c r="AF6" i="76"/>
  <c r="AA6" i="76"/>
  <c r="V6" i="76"/>
  <c r="Q6" i="76"/>
  <c r="L6" i="76"/>
  <c r="G6" i="76"/>
  <c r="AU5" i="76"/>
  <c r="AP5" i="76"/>
  <c r="AK5" i="76"/>
  <c r="AF5" i="76"/>
  <c r="AA5" i="76"/>
  <c r="V5" i="76"/>
  <c r="Q5" i="76"/>
  <c r="L5" i="76"/>
  <c r="G5" i="76"/>
  <c r="AU4" i="76"/>
  <c r="AP4" i="76"/>
  <c r="AK4" i="76"/>
  <c r="AF4" i="76"/>
  <c r="AA4" i="76"/>
  <c r="V4" i="76"/>
  <c r="Q4" i="76"/>
  <c r="L4" i="76"/>
  <c r="G4" i="76"/>
  <c r="AF72" i="75"/>
  <c r="AF71" i="75"/>
  <c r="AF70" i="75"/>
  <c r="AF69" i="75"/>
  <c r="AF67" i="75"/>
  <c r="AF66" i="75"/>
  <c r="AF65" i="75"/>
  <c r="AA65" i="75"/>
  <c r="AP64" i="75"/>
  <c r="AF64" i="75"/>
  <c r="AA64" i="75"/>
  <c r="AP63" i="75"/>
  <c r="AA63" i="75"/>
  <c r="AP62" i="75"/>
  <c r="AF62" i="75"/>
  <c r="AA62" i="75"/>
  <c r="AP61" i="75"/>
  <c r="AK61" i="75"/>
  <c r="AF61" i="75"/>
  <c r="AA61" i="75"/>
  <c r="AP60" i="75"/>
  <c r="AK60" i="75"/>
  <c r="AF60" i="75"/>
  <c r="V60" i="75"/>
  <c r="AP59" i="75"/>
  <c r="AK59" i="75"/>
  <c r="AF59" i="75"/>
  <c r="AA59" i="75"/>
  <c r="V59" i="75"/>
  <c r="AU58" i="75"/>
  <c r="AP58" i="75"/>
  <c r="AK58" i="75"/>
  <c r="AF58" i="75"/>
  <c r="AA58" i="75"/>
  <c r="V58" i="75"/>
  <c r="Q58" i="75"/>
  <c r="AU57" i="75"/>
  <c r="AP57" i="75"/>
  <c r="AK57" i="75"/>
  <c r="AA57" i="75"/>
  <c r="V57" i="75"/>
  <c r="Q57" i="75"/>
  <c r="AU56" i="75"/>
  <c r="AP56" i="75"/>
  <c r="AK56" i="75"/>
  <c r="AF56" i="75"/>
  <c r="AA56" i="75"/>
  <c r="V56" i="75"/>
  <c r="Q56" i="75"/>
  <c r="L56" i="75"/>
  <c r="AU55" i="75"/>
  <c r="AP55" i="75"/>
  <c r="AK55" i="75"/>
  <c r="AF55" i="75"/>
  <c r="AA55" i="75"/>
  <c r="V55" i="75"/>
  <c r="Q55" i="75"/>
  <c r="L55" i="75"/>
  <c r="AU54" i="75"/>
  <c r="AP54" i="75"/>
  <c r="AK54" i="75"/>
  <c r="AF54" i="75"/>
  <c r="AA54" i="75"/>
  <c r="V54" i="75"/>
  <c r="Q54" i="75"/>
  <c r="L54" i="75"/>
  <c r="AU53" i="75"/>
  <c r="AP53" i="75"/>
  <c r="AK53" i="75"/>
  <c r="AF53" i="75"/>
  <c r="AA53" i="75"/>
  <c r="V53" i="75"/>
  <c r="Q53" i="75"/>
  <c r="L53" i="75"/>
  <c r="G53" i="75"/>
  <c r="AU52" i="75"/>
  <c r="AP52" i="75"/>
  <c r="AK52" i="75"/>
  <c r="AF52" i="75"/>
  <c r="AA52" i="75"/>
  <c r="V52" i="75"/>
  <c r="L52" i="75"/>
  <c r="G52" i="75"/>
  <c r="AU51" i="75"/>
  <c r="AP51" i="75"/>
  <c r="AK51" i="75"/>
  <c r="AA51" i="75"/>
  <c r="V51" i="75"/>
  <c r="Q51" i="75"/>
  <c r="L51" i="75"/>
  <c r="G51" i="75"/>
  <c r="AU50" i="75"/>
  <c r="AP50" i="75"/>
  <c r="AK50" i="75"/>
  <c r="AF50" i="75"/>
  <c r="V50" i="75"/>
  <c r="Q50" i="75"/>
  <c r="L50" i="75"/>
  <c r="G50" i="75"/>
  <c r="AU49" i="75"/>
  <c r="AP49" i="75"/>
  <c r="AK49" i="75"/>
  <c r="AF49" i="75"/>
  <c r="AA49" i="75"/>
  <c r="V49" i="75"/>
  <c r="Q49" i="75"/>
  <c r="L49" i="75"/>
  <c r="G49" i="75"/>
  <c r="AU48" i="75"/>
  <c r="AP48" i="75"/>
  <c r="AK48" i="75"/>
  <c r="AF48" i="75"/>
  <c r="AA48" i="75"/>
  <c r="V48" i="75"/>
  <c r="Q48" i="75"/>
  <c r="L48" i="75"/>
  <c r="G48" i="75"/>
  <c r="AU47" i="75"/>
  <c r="AP47" i="75"/>
  <c r="AK47" i="75"/>
  <c r="AF47" i="75"/>
  <c r="AA47" i="75"/>
  <c r="V47" i="75"/>
  <c r="L47" i="75"/>
  <c r="AU46" i="75"/>
  <c r="AP46" i="75"/>
  <c r="AK46" i="75"/>
  <c r="AF46" i="75"/>
  <c r="V46" i="75"/>
  <c r="Q46" i="75"/>
  <c r="L46" i="75"/>
  <c r="G46" i="75"/>
  <c r="AU45" i="75"/>
  <c r="AP45" i="75"/>
  <c r="AK45" i="75"/>
  <c r="AA45" i="75"/>
  <c r="V45" i="75"/>
  <c r="Q45" i="75"/>
  <c r="L45" i="75"/>
  <c r="G45" i="75"/>
  <c r="AU44" i="75"/>
  <c r="AP44" i="75"/>
  <c r="AK44" i="75"/>
  <c r="AF44" i="75"/>
  <c r="AA44" i="75"/>
  <c r="V44" i="75"/>
  <c r="Q44" i="75"/>
  <c r="L44" i="75"/>
  <c r="G44" i="75"/>
  <c r="AU43" i="75"/>
  <c r="AP43" i="75"/>
  <c r="AK43" i="75"/>
  <c r="AF43" i="75"/>
  <c r="AA43" i="75"/>
  <c r="V43" i="75"/>
  <c r="Q43" i="75"/>
  <c r="L43" i="75"/>
  <c r="G43" i="75"/>
  <c r="AU42" i="75"/>
  <c r="AP42" i="75"/>
  <c r="AK42" i="75"/>
  <c r="AF42" i="75"/>
  <c r="AA42" i="75"/>
  <c r="V42" i="75"/>
  <c r="Q42" i="75"/>
  <c r="L42" i="75"/>
  <c r="G42" i="75"/>
  <c r="AU41" i="75"/>
  <c r="AP41" i="75"/>
  <c r="AK41" i="75"/>
  <c r="AF41" i="75"/>
  <c r="AA41" i="75"/>
  <c r="V41" i="75"/>
  <c r="Q41" i="75"/>
  <c r="L41" i="75"/>
  <c r="G41" i="75"/>
  <c r="AU40" i="75"/>
  <c r="AP40" i="75"/>
  <c r="AK40" i="75"/>
  <c r="AA40" i="75"/>
  <c r="V40" i="75"/>
  <c r="Q40" i="75"/>
  <c r="L40" i="75"/>
  <c r="G40" i="75"/>
  <c r="AU39" i="75"/>
  <c r="AP39" i="75"/>
  <c r="AK39" i="75"/>
  <c r="AA39" i="75"/>
  <c r="V39" i="75"/>
  <c r="Q39" i="75"/>
  <c r="G39" i="75"/>
  <c r="AK38" i="75"/>
  <c r="AA38" i="75"/>
  <c r="V38" i="75"/>
  <c r="Q38" i="75"/>
  <c r="L20" i="75"/>
  <c r="G38" i="75"/>
  <c r="AU37" i="75"/>
  <c r="AP37" i="75"/>
  <c r="AK37" i="75"/>
  <c r="AA37" i="75"/>
  <c r="V37" i="75"/>
  <c r="Q37" i="75"/>
  <c r="L19" i="75"/>
  <c r="G37" i="75"/>
  <c r="AU36" i="75"/>
  <c r="AP36" i="75"/>
  <c r="AK36" i="75"/>
  <c r="AA36" i="75"/>
  <c r="V36" i="75"/>
  <c r="Q36" i="75"/>
  <c r="L18" i="75"/>
  <c r="G36" i="75"/>
  <c r="AU35" i="75"/>
  <c r="AP35" i="75"/>
  <c r="AK35" i="75"/>
  <c r="V35" i="75"/>
  <c r="L17" i="75"/>
  <c r="AU34" i="75"/>
  <c r="AP34" i="75"/>
  <c r="AK34" i="75"/>
  <c r="AF34" i="75"/>
  <c r="AA34" i="75"/>
  <c r="V34" i="75"/>
  <c r="Q34" i="75"/>
  <c r="L16" i="75"/>
  <c r="G34" i="75"/>
  <c r="AU33" i="75"/>
  <c r="AP33" i="75"/>
  <c r="AK33" i="75"/>
  <c r="AF33" i="75"/>
  <c r="AA33" i="75"/>
  <c r="V33" i="75"/>
  <c r="Q33" i="75"/>
  <c r="L15" i="75"/>
  <c r="G33" i="75"/>
  <c r="AU32" i="75"/>
  <c r="AP32" i="75"/>
  <c r="AK32" i="75"/>
  <c r="Q36" i="88"/>
  <c r="AF32" i="75"/>
  <c r="AA32" i="75"/>
  <c r="V32" i="75"/>
  <c r="Q32" i="75"/>
  <c r="G32" i="75"/>
  <c r="B32" i="75"/>
  <c r="Z8" i="8" s="1"/>
  <c r="AU31" i="75"/>
  <c r="AP31" i="75"/>
  <c r="Q35" i="88"/>
  <c r="AF31" i="75"/>
  <c r="V31" i="75"/>
  <c r="Q31" i="75"/>
  <c r="L38" i="75"/>
  <c r="G31" i="75"/>
  <c r="AU30" i="75"/>
  <c r="AP30" i="75"/>
  <c r="AK30" i="75"/>
  <c r="Q34" i="88"/>
  <c r="AF30" i="75"/>
  <c r="AA30" i="75"/>
  <c r="Q30" i="75"/>
  <c r="L37" i="75"/>
  <c r="G30" i="75"/>
  <c r="AU29" i="75"/>
  <c r="AP29" i="75"/>
  <c r="AK29" i="75"/>
  <c r="Q33" i="88"/>
  <c r="AF29" i="75" s="1"/>
  <c r="AA29" i="75"/>
  <c r="V29" i="75"/>
  <c r="Q29" i="75"/>
  <c r="L36" i="75"/>
  <c r="G29" i="75"/>
  <c r="B29" i="75"/>
  <c r="AU28" i="75"/>
  <c r="AP28" i="75"/>
  <c r="AK28" i="75"/>
  <c r="AA28" i="75"/>
  <c r="V28" i="75"/>
  <c r="Q28" i="75"/>
  <c r="L35" i="75"/>
  <c r="G28" i="75"/>
  <c r="B28" i="75"/>
  <c r="AU27" i="75"/>
  <c r="AP27" i="75"/>
  <c r="AK27" i="75"/>
  <c r="AF27" i="75"/>
  <c r="AA27" i="75"/>
  <c r="V27" i="75"/>
  <c r="Q27" i="75"/>
  <c r="L34" i="75"/>
  <c r="G27" i="75"/>
  <c r="AU26" i="75"/>
  <c r="AP26" i="75"/>
  <c r="AK26" i="75"/>
  <c r="AF26" i="75"/>
  <c r="AA26" i="75"/>
  <c r="V26" i="75"/>
  <c r="Q26" i="75"/>
  <c r="L33" i="75"/>
  <c r="G26" i="75"/>
  <c r="AU25" i="75"/>
  <c r="AP25" i="75"/>
  <c r="AK25" i="75"/>
  <c r="AF25" i="75"/>
  <c r="AA25" i="75"/>
  <c r="V25" i="75"/>
  <c r="L32" i="75"/>
  <c r="G25" i="75"/>
  <c r="AU24" i="75"/>
  <c r="AP24" i="75"/>
  <c r="AK24" i="75"/>
  <c r="AF24" i="75"/>
  <c r="AA24" i="75"/>
  <c r="V24" i="75"/>
  <c r="Q24" i="75"/>
  <c r="L31" i="75"/>
  <c r="G24" i="75"/>
  <c r="B24" i="75"/>
  <c r="AU23" i="75"/>
  <c r="AP23" i="75"/>
  <c r="AF23" i="75"/>
  <c r="Q23" i="75"/>
  <c r="L30" i="75"/>
  <c r="G23" i="75"/>
  <c r="AU22" i="75"/>
  <c r="AP22" i="75"/>
  <c r="AK22" i="75"/>
  <c r="AF22" i="75"/>
  <c r="AA22" i="75"/>
  <c r="V22" i="75"/>
  <c r="Q22" i="75"/>
  <c r="L29" i="75"/>
  <c r="G22" i="75"/>
  <c r="B22" i="75"/>
  <c r="AU21" i="75"/>
  <c r="AP21" i="75"/>
  <c r="AK21" i="75"/>
  <c r="AF21" i="75"/>
  <c r="AA21" i="75"/>
  <c r="V21" i="75"/>
  <c r="Q21" i="75"/>
  <c r="L28" i="75"/>
  <c r="G21" i="75"/>
  <c r="AP20" i="75"/>
  <c r="AK20" i="75"/>
  <c r="AF20" i="75"/>
  <c r="AA20" i="75"/>
  <c r="V20" i="75"/>
  <c r="Q20" i="75"/>
  <c r="L27" i="75"/>
  <c r="G20" i="75"/>
  <c r="AU19" i="75"/>
  <c r="AP19" i="75"/>
  <c r="AF19" i="75"/>
  <c r="AA19" i="75"/>
  <c r="V19" i="75"/>
  <c r="Q19" i="75"/>
  <c r="L26" i="75"/>
  <c r="G19" i="75"/>
  <c r="B19" i="75"/>
  <c r="AU18" i="75"/>
  <c r="AP18" i="75"/>
  <c r="AF18" i="75"/>
  <c r="AA18" i="75"/>
  <c r="V18" i="75"/>
  <c r="Q18" i="75"/>
  <c r="L25" i="75"/>
  <c r="G18" i="75"/>
  <c r="B18" i="75"/>
  <c r="AU17" i="75"/>
  <c r="AP17" i="75"/>
  <c r="AK17" i="75"/>
  <c r="AF17" i="75"/>
  <c r="AA17" i="75"/>
  <c r="V17" i="75"/>
  <c r="Q17" i="75"/>
  <c r="L24" i="75"/>
  <c r="G17" i="75"/>
  <c r="AU16" i="75"/>
  <c r="AP16" i="75"/>
  <c r="AK16" i="75"/>
  <c r="AF16" i="75"/>
  <c r="AA16" i="75"/>
  <c r="V16" i="75"/>
  <c r="Q16" i="75"/>
  <c r="L23" i="75"/>
  <c r="G16" i="75"/>
  <c r="B16" i="75"/>
  <c r="AU15" i="75"/>
  <c r="AP15" i="75"/>
  <c r="AK15" i="75"/>
  <c r="AF15" i="75"/>
  <c r="AA15" i="75"/>
  <c r="V15" i="75"/>
  <c r="L22" i="75"/>
  <c r="G15" i="75"/>
  <c r="AU14" i="75"/>
  <c r="AP14" i="75"/>
  <c r="AK14" i="75"/>
  <c r="AF14" i="75"/>
  <c r="AA14" i="75"/>
  <c r="V14" i="75"/>
  <c r="Q14" i="75"/>
  <c r="G14" i="75"/>
  <c r="AU13" i="75"/>
  <c r="AP13" i="75"/>
  <c r="AK13" i="75"/>
  <c r="AF13" i="75"/>
  <c r="AA13" i="75"/>
  <c r="V13" i="75"/>
  <c r="Q13" i="75"/>
  <c r="L13" i="75"/>
  <c r="G13" i="75"/>
  <c r="AU12" i="75"/>
  <c r="AP12" i="75"/>
  <c r="AK12" i="75"/>
  <c r="AF12" i="75"/>
  <c r="AA12" i="75"/>
  <c r="V12" i="75"/>
  <c r="Q12" i="75"/>
  <c r="L12" i="75"/>
  <c r="B12" i="75"/>
  <c r="AU11" i="75"/>
  <c r="AP11" i="75"/>
  <c r="AK11" i="75"/>
  <c r="AF11" i="75"/>
  <c r="AA11" i="75"/>
  <c r="Q11" i="75"/>
  <c r="L11" i="75"/>
  <c r="G11" i="75"/>
  <c r="B11" i="75"/>
  <c r="AU10" i="75"/>
  <c r="AP10" i="75"/>
  <c r="AK10" i="75"/>
  <c r="AA10" i="75"/>
  <c r="V10" i="75"/>
  <c r="Q10" i="75"/>
  <c r="L10" i="75"/>
  <c r="G10" i="75"/>
  <c r="AU9" i="75"/>
  <c r="AP9" i="75"/>
  <c r="AK9" i="75"/>
  <c r="AF9" i="75"/>
  <c r="AA9" i="75"/>
  <c r="V9" i="75"/>
  <c r="Q9" i="75"/>
  <c r="L9" i="75"/>
  <c r="G9" i="75"/>
  <c r="AU8" i="75"/>
  <c r="AP8" i="75"/>
  <c r="AK8" i="75"/>
  <c r="AF8" i="75"/>
  <c r="V8" i="75"/>
  <c r="Q8" i="75"/>
  <c r="L8" i="75"/>
  <c r="G8" i="75"/>
  <c r="AU7" i="75"/>
  <c r="AP7" i="75"/>
  <c r="AF7" i="75"/>
  <c r="AA7" i="75"/>
  <c r="V7" i="75"/>
  <c r="Q7" i="75"/>
  <c r="L7" i="75"/>
  <c r="AU6" i="75"/>
  <c r="AP6" i="75"/>
  <c r="AK6" i="75"/>
  <c r="AF6" i="75"/>
  <c r="AA6" i="75"/>
  <c r="V6" i="75"/>
  <c r="Q6" i="75"/>
  <c r="L6" i="75"/>
  <c r="G6" i="75"/>
  <c r="AU5" i="75"/>
  <c r="AP5" i="75"/>
  <c r="AK5" i="75"/>
  <c r="AF5" i="75"/>
  <c r="AA5" i="75"/>
  <c r="V5" i="75"/>
  <c r="Q5" i="75"/>
  <c r="L5" i="75"/>
  <c r="G5" i="75"/>
  <c r="AU4" i="75"/>
  <c r="AP4" i="75"/>
  <c r="AK4" i="75"/>
  <c r="AF4" i="75"/>
  <c r="AA4" i="75"/>
  <c r="V4" i="75"/>
  <c r="Q4" i="75"/>
  <c r="L4" i="75"/>
  <c r="G4" i="75"/>
  <c r="AF72" i="74"/>
  <c r="AF71" i="74"/>
  <c r="AF70" i="74"/>
  <c r="AF69" i="74"/>
  <c r="AF67" i="74"/>
  <c r="AF66" i="74"/>
  <c r="AF65" i="74"/>
  <c r="AA65" i="74"/>
  <c r="AP64" i="74"/>
  <c r="AF64" i="74"/>
  <c r="AA64" i="74"/>
  <c r="AP63" i="74"/>
  <c r="AA63" i="74"/>
  <c r="AP62" i="74"/>
  <c r="AF62" i="74"/>
  <c r="AA62" i="74"/>
  <c r="AP61" i="74"/>
  <c r="AK61" i="74"/>
  <c r="AF61" i="74"/>
  <c r="AA61" i="74"/>
  <c r="AP60" i="74"/>
  <c r="AK60" i="74"/>
  <c r="AF60" i="74"/>
  <c r="V60" i="74"/>
  <c r="AP59" i="74"/>
  <c r="AK59" i="74"/>
  <c r="AF59" i="74"/>
  <c r="AA59" i="74"/>
  <c r="V59" i="74"/>
  <c r="AU58" i="74"/>
  <c r="AP58" i="74"/>
  <c r="AK58" i="74"/>
  <c r="AF58" i="74"/>
  <c r="AA58" i="74"/>
  <c r="V58" i="74"/>
  <c r="Q58" i="74"/>
  <c r="AU57" i="74"/>
  <c r="AP57" i="74"/>
  <c r="AK57" i="74"/>
  <c r="AA57" i="74"/>
  <c r="V57" i="74"/>
  <c r="Q57" i="74"/>
  <c r="AU56" i="74"/>
  <c r="AP56" i="74"/>
  <c r="AK56" i="74"/>
  <c r="AF56" i="74"/>
  <c r="AA56" i="74"/>
  <c r="V56" i="74"/>
  <c r="Q56" i="74"/>
  <c r="L56" i="74"/>
  <c r="AU55" i="74"/>
  <c r="AP55" i="74"/>
  <c r="AK55" i="74"/>
  <c r="AF55" i="74"/>
  <c r="AA55" i="74"/>
  <c r="V55" i="74"/>
  <c r="Q55" i="74"/>
  <c r="L55" i="74"/>
  <c r="AU54" i="74"/>
  <c r="AP54" i="74"/>
  <c r="AK54" i="74"/>
  <c r="AF54" i="74"/>
  <c r="AA54" i="74"/>
  <c r="V54" i="74"/>
  <c r="Q54" i="74"/>
  <c r="L54" i="74"/>
  <c r="AU53" i="74"/>
  <c r="AP53" i="74"/>
  <c r="AK53" i="74"/>
  <c r="AF53" i="74"/>
  <c r="AA53" i="74"/>
  <c r="V53" i="74"/>
  <c r="Q53" i="74"/>
  <c r="L53" i="74"/>
  <c r="G53" i="74"/>
  <c r="AU52" i="74"/>
  <c r="AP52" i="74"/>
  <c r="AK52" i="74"/>
  <c r="AF52" i="74"/>
  <c r="AA52" i="74"/>
  <c r="V52" i="74"/>
  <c r="L52" i="74"/>
  <c r="G52" i="74"/>
  <c r="AU51" i="74"/>
  <c r="AP51" i="74"/>
  <c r="AK51" i="74"/>
  <c r="AA51" i="74"/>
  <c r="V51" i="74"/>
  <c r="Q51" i="74"/>
  <c r="L51" i="74"/>
  <c r="G51" i="74"/>
  <c r="AU50" i="74"/>
  <c r="AP50" i="74"/>
  <c r="AK50" i="74"/>
  <c r="AF50" i="74"/>
  <c r="V50" i="74"/>
  <c r="Q50" i="74"/>
  <c r="L50" i="74"/>
  <c r="G50" i="74"/>
  <c r="AU49" i="74"/>
  <c r="AP49" i="74"/>
  <c r="AK49" i="74"/>
  <c r="AF49" i="74"/>
  <c r="AA49" i="74"/>
  <c r="V49" i="74"/>
  <c r="Q49" i="74"/>
  <c r="L49" i="74"/>
  <c r="G49" i="74"/>
  <c r="AU48" i="74"/>
  <c r="AP48" i="74"/>
  <c r="AK48" i="74"/>
  <c r="AF48" i="74"/>
  <c r="AA48" i="74"/>
  <c r="V48" i="74"/>
  <c r="Q48" i="74"/>
  <c r="L48" i="74"/>
  <c r="G48" i="74"/>
  <c r="AU47" i="74"/>
  <c r="AP47" i="74"/>
  <c r="AK47" i="74"/>
  <c r="AF47" i="74"/>
  <c r="AA47" i="74"/>
  <c r="V47" i="74"/>
  <c r="L47" i="74"/>
  <c r="AU46" i="74"/>
  <c r="AP46" i="74"/>
  <c r="AK46" i="74"/>
  <c r="AF46" i="74"/>
  <c r="V46" i="74"/>
  <c r="Q46" i="74"/>
  <c r="L46" i="74"/>
  <c r="G46" i="74"/>
  <c r="AU45" i="74"/>
  <c r="AP45" i="74"/>
  <c r="AK45" i="74"/>
  <c r="AA45" i="74"/>
  <c r="V45" i="74"/>
  <c r="Q45" i="74"/>
  <c r="L45" i="74"/>
  <c r="G45" i="74"/>
  <c r="AU44" i="74"/>
  <c r="AP44" i="74"/>
  <c r="AK44" i="74"/>
  <c r="AF44" i="74"/>
  <c r="AA44" i="74"/>
  <c r="V44" i="74"/>
  <c r="Q44" i="74"/>
  <c r="L44" i="74"/>
  <c r="G44" i="74"/>
  <c r="AU43" i="74"/>
  <c r="AP43" i="74"/>
  <c r="AK43" i="74"/>
  <c r="AF43" i="74"/>
  <c r="AA43" i="74"/>
  <c r="V43" i="74"/>
  <c r="Q43" i="74"/>
  <c r="L43" i="74"/>
  <c r="G43" i="74"/>
  <c r="AU42" i="74"/>
  <c r="AP42" i="74"/>
  <c r="AK42" i="74"/>
  <c r="AF42" i="74"/>
  <c r="AA42" i="74"/>
  <c r="V42" i="74"/>
  <c r="Q42" i="74"/>
  <c r="L42" i="74"/>
  <c r="G42" i="74"/>
  <c r="AU41" i="74"/>
  <c r="AP41" i="74"/>
  <c r="AK41" i="74"/>
  <c r="AF41" i="74"/>
  <c r="AA41" i="74"/>
  <c r="V41" i="74"/>
  <c r="Q41" i="74"/>
  <c r="L41" i="74"/>
  <c r="G41" i="74"/>
  <c r="AU40" i="74"/>
  <c r="AP40" i="74"/>
  <c r="AK40" i="74"/>
  <c r="AA40" i="74"/>
  <c r="V40" i="74"/>
  <c r="Q40" i="74"/>
  <c r="L40" i="74"/>
  <c r="G40" i="74"/>
  <c r="AU39" i="74"/>
  <c r="AP39" i="74"/>
  <c r="AK39" i="74"/>
  <c r="AA39" i="74"/>
  <c r="V39" i="74"/>
  <c r="Q39" i="74"/>
  <c r="G39" i="74"/>
  <c r="AK38" i="74"/>
  <c r="AA38" i="74"/>
  <c r="V38" i="74"/>
  <c r="Q38" i="74"/>
  <c r="L20" i="74"/>
  <c r="G38" i="74"/>
  <c r="AU37" i="74"/>
  <c r="AP37" i="74"/>
  <c r="AK37" i="74"/>
  <c r="AA37" i="74"/>
  <c r="V37" i="74"/>
  <c r="Q37" i="74"/>
  <c r="L19" i="74"/>
  <c r="G37" i="74"/>
  <c r="AU36" i="74"/>
  <c r="AP36" i="74"/>
  <c r="AK36" i="74"/>
  <c r="AA36" i="74"/>
  <c r="V36" i="74"/>
  <c r="Q36" i="74"/>
  <c r="L18" i="74"/>
  <c r="G36" i="74"/>
  <c r="AU35" i="74"/>
  <c r="AP35" i="74"/>
  <c r="AK35" i="74"/>
  <c r="V35" i="74"/>
  <c r="L17" i="74"/>
  <c r="AU34" i="74"/>
  <c r="AP34" i="74"/>
  <c r="AK34" i="74"/>
  <c r="AF34" i="74"/>
  <c r="AA34" i="74"/>
  <c r="V34" i="74"/>
  <c r="Q34" i="74"/>
  <c r="L16" i="74"/>
  <c r="G34" i="74"/>
  <c r="AU33" i="74"/>
  <c r="AP33" i="74"/>
  <c r="AK33" i="74"/>
  <c r="AF33" i="74"/>
  <c r="AA33" i="74"/>
  <c r="V33" i="74"/>
  <c r="Q33" i="74"/>
  <c r="L15" i="74"/>
  <c r="G33" i="74"/>
  <c r="AU32" i="74"/>
  <c r="AP32" i="74"/>
  <c r="AK32" i="74"/>
  <c r="P36" i="88"/>
  <c r="AF32" i="74"/>
  <c r="AA32" i="74"/>
  <c r="V32" i="74"/>
  <c r="Q32" i="74"/>
  <c r="G32" i="74"/>
  <c r="B32" i="74"/>
  <c r="AU31" i="74"/>
  <c r="AP31" i="74"/>
  <c r="P35" i="88"/>
  <c r="AF31" i="74"/>
  <c r="V31" i="74"/>
  <c r="Q31" i="74"/>
  <c r="L38" i="74"/>
  <c r="G31" i="74"/>
  <c r="AU30" i="74"/>
  <c r="AP30" i="74"/>
  <c r="AK30" i="74"/>
  <c r="P34" i="88"/>
  <c r="AF30" i="74"/>
  <c r="AA30" i="74"/>
  <c r="Q30" i="74"/>
  <c r="L37" i="74"/>
  <c r="G30" i="74"/>
  <c r="AU29" i="74"/>
  <c r="AP29" i="74"/>
  <c r="AK29" i="74"/>
  <c r="P33" i="88"/>
  <c r="AF29" i="74" s="1"/>
  <c r="AA29" i="74"/>
  <c r="V29" i="74"/>
  <c r="Q29" i="74"/>
  <c r="L36" i="74"/>
  <c r="G29" i="74"/>
  <c r="B29" i="74"/>
  <c r="AU28" i="74"/>
  <c r="AP28" i="74"/>
  <c r="AK28" i="74"/>
  <c r="AA28" i="74"/>
  <c r="V28" i="74"/>
  <c r="Q28" i="74"/>
  <c r="L35" i="74"/>
  <c r="G28" i="74"/>
  <c r="B28" i="74"/>
  <c r="AU27" i="74"/>
  <c r="AP27" i="74"/>
  <c r="AK27" i="74"/>
  <c r="AF27" i="74"/>
  <c r="AA27" i="74"/>
  <c r="V27" i="74"/>
  <c r="Q27" i="74"/>
  <c r="L34" i="74"/>
  <c r="G27" i="74"/>
  <c r="AU26" i="74"/>
  <c r="AP26" i="74"/>
  <c r="AK26" i="74"/>
  <c r="AF26" i="74"/>
  <c r="AA26" i="74"/>
  <c r="V26" i="74"/>
  <c r="Q26" i="74"/>
  <c r="L33" i="74"/>
  <c r="G26" i="74"/>
  <c r="B26" i="74"/>
  <c r="AU25" i="74"/>
  <c r="AP25" i="74"/>
  <c r="AK25" i="74"/>
  <c r="AF25" i="74"/>
  <c r="AA25" i="74"/>
  <c r="V25" i="74"/>
  <c r="L32" i="74"/>
  <c r="G25" i="74"/>
  <c r="B25" i="74"/>
  <c r="AU24" i="74"/>
  <c r="AP24" i="74"/>
  <c r="AK24" i="74"/>
  <c r="AF24" i="74"/>
  <c r="AA24" i="74"/>
  <c r="V24" i="74"/>
  <c r="Q24" i="74"/>
  <c r="L31" i="74"/>
  <c r="G24" i="74"/>
  <c r="AU23" i="74"/>
  <c r="AP23" i="74"/>
  <c r="AF23" i="74"/>
  <c r="Q23" i="74"/>
  <c r="L30" i="74"/>
  <c r="G23" i="74"/>
  <c r="AU22" i="74"/>
  <c r="AP22" i="74"/>
  <c r="AK22" i="74"/>
  <c r="AF22" i="74"/>
  <c r="AA22" i="74"/>
  <c r="V22" i="74"/>
  <c r="Q22" i="74"/>
  <c r="L29" i="74"/>
  <c r="G22" i="74"/>
  <c r="B22" i="74"/>
  <c r="AU21" i="74"/>
  <c r="AP21" i="74"/>
  <c r="AK21" i="74"/>
  <c r="AF21" i="74"/>
  <c r="AA21" i="74"/>
  <c r="V21" i="74"/>
  <c r="Q21" i="74"/>
  <c r="L28" i="74"/>
  <c r="G21" i="74"/>
  <c r="AP20" i="74"/>
  <c r="AK20" i="74"/>
  <c r="AF20" i="74"/>
  <c r="AA20" i="74"/>
  <c r="V20" i="74"/>
  <c r="Q20" i="74"/>
  <c r="L27" i="74"/>
  <c r="G20" i="74"/>
  <c r="AU19" i="74"/>
  <c r="AP19" i="74"/>
  <c r="AF19" i="74"/>
  <c r="AA19" i="74"/>
  <c r="V19" i="74"/>
  <c r="Q19" i="74"/>
  <c r="L26" i="74"/>
  <c r="G19" i="74"/>
  <c r="B19" i="74"/>
  <c r="AU18" i="74"/>
  <c r="AP18" i="74"/>
  <c r="AF18" i="74"/>
  <c r="AA18" i="74"/>
  <c r="V18" i="74"/>
  <c r="Q18" i="74"/>
  <c r="L25" i="74"/>
  <c r="G18" i="74"/>
  <c r="B18" i="74"/>
  <c r="AU17" i="74"/>
  <c r="AP17" i="74"/>
  <c r="AK17" i="74"/>
  <c r="AF17" i="74"/>
  <c r="AA17" i="74"/>
  <c r="V17" i="74"/>
  <c r="Q17" i="74"/>
  <c r="L24" i="74"/>
  <c r="G17" i="74"/>
  <c r="AU16" i="74"/>
  <c r="AP16" i="74"/>
  <c r="AK16" i="74"/>
  <c r="AF16" i="74"/>
  <c r="AA16" i="74"/>
  <c r="V16" i="74"/>
  <c r="Q16" i="74"/>
  <c r="L23" i="74"/>
  <c r="G16" i="74"/>
  <c r="B16" i="74"/>
  <c r="AU15" i="74"/>
  <c r="AP15" i="74"/>
  <c r="AK15" i="74"/>
  <c r="AF15" i="74"/>
  <c r="AA15" i="74"/>
  <c r="V15" i="74"/>
  <c r="L22" i="74"/>
  <c r="G15" i="74"/>
  <c r="B15" i="74"/>
  <c r="AU14" i="74"/>
  <c r="AP14" i="74"/>
  <c r="AK14" i="74"/>
  <c r="AF14" i="74"/>
  <c r="AA14" i="74"/>
  <c r="V14" i="74"/>
  <c r="Q14" i="74"/>
  <c r="G14" i="74"/>
  <c r="B14" i="74"/>
  <c r="AU13" i="74"/>
  <c r="AP13" i="74"/>
  <c r="AK13" i="74"/>
  <c r="AF13" i="74"/>
  <c r="AA13" i="74"/>
  <c r="V13" i="74"/>
  <c r="Q13" i="74"/>
  <c r="L13" i="74"/>
  <c r="G13" i="74"/>
  <c r="B13" i="74"/>
  <c r="AU12" i="74"/>
  <c r="AP12" i="74"/>
  <c r="AK12" i="74"/>
  <c r="AF12" i="74"/>
  <c r="AA12" i="74"/>
  <c r="V12" i="74"/>
  <c r="Q12" i="74"/>
  <c r="L12" i="74"/>
  <c r="AU11" i="74"/>
  <c r="AP11" i="74"/>
  <c r="AK11" i="74"/>
  <c r="AF11" i="74"/>
  <c r="AA11" i="74"/>
  <c r="Q11" i="74"/>
  <c r="L11" i="74"/>
  <c r="G11" i="74"/>
  <c r="B11" i="74"/>
  <c r="AU10" i="74"/>
  <c r="AP10" i="74"/>
  <c r="AK10" i="74"/>
  <c r="AA10" i="74"/>
  <c r="V10" i="74"/>
  <c r="Q10" i="74"/>
  <c r="L10" i="74"/>
  <c r="G10" i="74"/>
  <c r="AU9" i="74"/>
  <c r="AP9" i="74"/>
  <c r="AK9" i="74"/>
  <c r="AF9" i="74"/>
  <c r="AA9" i="74"/>
  <c r="V9" i="74"/>
  <c r="Q9" i="74"/>
  <c r="L9" i="74"/>
  <c r="G9" i="74"/>
  <c r="AU8" i="74"/>
  <c r="AP8" i="74"/>
  <c r="AK8" i="74"/>
  <c r="AF8" i="74"/>
  <c r="V8" i="74"/>
  <c r="Q8" i="74"/>
  <c r="L8" i="74"/>
  <c r="G8" i="74"/>
  <c r="AU7" i="74"/>
  <c r="AP7" i="74"/>
  <c r="AK7" i="74"/>
  <c r="AF7" i="74"/>
  <c r="AA7" i="74"/>
  <c r="V7" i="74"/>
  <c r="Q7" i="74"/>
  <c r="L7" i="74"/>
  <c r="AU6" i="74"/>
  <c r="AP6" i="74"/>
  <c r="AK6" i="74"/>
  <c r="AF6" i="74"/>
  <c r="AA6" i="74"/>
  <c r="V6" i="74"/>
  <c r="Q6" i="74"/>
  <c r="L6" i="74"/>
  <c r="G6" i="74"/>
  <c r="AU5" i="74"/>
  <c r="AP5" i="74"/>
  <c r="AK5" i="74"/>
  <c r="AF5" i="74"/>
  <c r="AA5" i="74"/>
  <c r="V5" i="74"/>
  <c r="Q5" i="74"/>
  <c r="L5" i="74"/>
  <c r="G5" i="74"/>
  <c r="AU4" i="74"/>
  <c r="AP4" i="74"/>
  <c r="AK4" i="74"/>
  <c r="AF4" i="74"/>
  <c r="AA4" i="74"/>
  <c r="V4" i="74"/>
  <c r="Q4" i="74"/>
  <c r="L4" i="74"/>
  <c r="G4" i="74"/>
  <c r="AF72" i="73"/>
  <c r="AF71" i="73"/>
  <c r="AF70" i="73"/>
  <c r="AF69" i="73"/>
  <c r="AF67" i="73"/>
  <c r="AF66" i="73"/>
  <c r="AF65" i="73"/>
  <c r="AA65" i="73"/>
  <c r="AP64" i="73"/>
  <c r="AF64" i="73"/>
  <c r="AA64" i="73"/>
  <c r="AP63" i="73"/>
  <c r="AA63" i="73"/>
  <c r="AP62" i="73"/>
  <c r="AF62" i="73"/>
  <c r="AA62" i="73"/>
  <c r="AP61" i="73"/>
  <c r="AK61" i="73"/>
  <c r="AF61" i="73"/>
  <c r="AA61" i="73"/>
  <c r="AP60" i="73"/>
  <c r="AK60" i="73"/>
  <c r="AF60" i="73"/>
  <c r="V60" i="73"/>
  <c r="AP59" i="73"/>
  <c r="AK59" i="73"/>
  <c r="AF59" i="73"/>
  <c r="AA59" i="73"/>
  <c r="V59" i="73"/>
  <c r="AU58" i="73"/>
  <c r="AP58" i="73"/>
  <c r="AK58" i="73"/>
  <c r="AF58" i="73"/>
  <c r="AA58" i="73"/>
  <c r="V58" i="73"/>
  <c r="Q58" i="73"/>
  <c r="AU57" i="73"/>
  <c r="AP57" i="73"/>
  <c r="AK57" i="73"/>
  <c r="AA57" i="73"/>
  <c r="V57" i="73"/>
  <c r="Q57" i="73"/>
  <c r="AU56" i="73"/>
  <c r="AP56" i="73"/>
  <c r="AK56" i="73"/>
  <c r="AF56" i="73"/>
  <c r="AA56" i="73"/>
  <c r="V56" i="73"/>
  <c r="Q56" i="73"/>
  <c r="L56" i="73"/>
  <c r="AU55" i="73"/>
  <c r="AP55" i="73"/>
  <c r="AK55" i="73"/>
  <c r="AF55" i="73"/>
  <c r="AA55" i="73"/>
  <c r="V55" i="73"/>
  <c r="Q55" i="73"/>
  <c r="L55" i="73"/>
  <c r="AU54" i="73"/>
  <c r="AP54" i="73"/>
  <c r="AK54" i="73"/>
  <c r="AF54" i="73"/>
  <c r="AA54" i="73"/>
  <c r="V54" i="73"/>
  <c r="Q54" i="73"/>
  <c r="L54" i="73"/>
  <c r="AU53" i="73"/>
  <c r="AP53" i="73"/>
  <c r="AK53" i="73"/>
  <c r="AF53" i="73"/>
  <c r="AA53" i="73"/>
  <c r="V53" i="73"/>
  <c r="Q53" i="73"/>
  <c r="L53" i="73"/>
  <c r="G53" i="73"/>
  <c r="AU52" i="73"/>
  <c r="AP52" i="73"/>
  <c r="AK52" i="73"/>
  <c r="AF52" i="73"/>
  <c r="AA52" i="73"/>
  <c r="V52" i="73"/>
  <c r="L52" i="73"/>
  <c r="G52" i="73"/>
  <c r="AU51" i="73"/>
  <c r="AP51" i="73"/>
  <c r="AK51" i="73"/>
  <c r="AA51" i="73"/>
  <c r="V51" i="73"/>
  <c r="Q51" i="73"/>
  <c r="L51" i="73"/>
  <c r="G51" i="73"/>
  <c r="AU50" i="73"/>
  <c r="AP50" i="73"/>
  <c r="AK50" i="73"/>
  <c r="AF50" i="73"/>
  <c r="V50" i="73"/>
  <c r="Q50" i="73"/>
  <c r="L50" i="73"/>
  <c r="G50" i="73"/>
  <c r="AU49" i="73"/>
  <c r="AP49" i="73"/>
  <c r="AK49" i="73"/>
  <c r="AF49" i="73"/>
  <c r="AA49" i="73"/>
  <c r="V49" i="73"/>
  <c r="Q49" i="73"/>
  <c r="L49" i="73"/>
  <c r="G49" i="73"/>
  <c r="AU48" i="73"/>
  <c r="AP48" i="73"/>
  <c r="AK48" i="73"/>
  <c r="AF48" i="73"/>
  <c r="AA48" i="73"/>
  <c r="V48" i="73"/>
  <c r="Q48" i="73"/>
  <c r="L48" i="73"/>
  <c r="G48" i="73"/>
  <c r="AU47" i="73"/>
  <c r="AP47" i="73"/>
  <c r="AK47" i="73"/>
  <c r="AF47" i="73"/>
  <c r="AA47" i="73"/>
  <c r="V47" i="73"/>
  <c r="L47" i="73"/>
  <c r="AU46" i="73"/>
  <c r="AP46" i="73"/>
  <c r="AK46" i="73"/>
  <c r="AF46" i="73"/>
  <c r="V46" i="73"/>
  <c r="Q46" i="73"/>
  <c r="L46" i="73"/>
  <c r="G46" i="73"/>
  <c r="AU45" i="73"/>
  <c r="AP45" i="73"/>
  <c r="AK45" i="73"/>
  <c r="AA45" i="73"/>
  <c r="V45" i="73"/>
  <c r="Q45" i="73"/>
  <c r="L45" i="73"/>
  <c r="G45" i="73"/>
  <c r="AU44" i="73"/>
  <c r="AP44" i="73"/>
  <c r="AK44" i="73"/>
  <c r="AF44" i="73"/>
  <c r="AA44" i="73"/>
  <c r="V44" i="73"/>
  <c r="Q44" i="73"/>
  <c r="L44" i="73"/>
  <c r="G44" i="73"/>
  <c r="AU43" i="73"/>
  <c r="AP43" i="73"/>
  <c r="AK43" i="73"/>
  <c r="AF43" i="73"/>
  <c r="AA43" i="73"/>
  <c r="V43" i="73"/>
  <c r="Q43" i="73"/>
  <c r="L43" i="73"/>
  <c r="G43" i="73"/>
  <c r="AU42" i="73"/>
  <c r="AP42" i="73"/>
  <c r="AK42" i="73"/>
  <c r="AF42" i="73"/>
  <c r="AA42" i="73"/>
  <c r="V42" i="73"/>
  <c r="Q42" i="73"/>
  <c r="L42" i="73"/>
  <c r="G42" i="73"/>
  <c r="AU41" i="73"/>
  <c r="AP41" i="73"/>
  <c r="AK41" i="73"/>
  <c r="AF41" i="73"/>
  <c r="AA41" i="73"/>
  <c r="V41" i="73"/>
  <c r="Q41" i="73"/>
  <c r="L41" i="73"/>
  <c r="G41" i="73"/>
  <c r="AU40" i="73"/>
  <c r="AP40" i="73"/>
  <c r="AK40" i="73"/>
  <c r="AA40" i="73"/>
  <c r="V40" i="73"/>
  <c r="Q40" i="73"/>
  <c r="L40" i="73"/>
  <c r="G40" i="73"/>
  <c r="AU39" i="73"/>
  <c r="AP39" i="73"/>
  <c r="AK39" i="73"/>
  <c r="AA39" i="73"/>
  <c r="V39" i="73"/>
  <c r="Q39" i="73"/>
  <c r="G39" i="73"/>
  <c r="AK38" i="73"/>
  <c r="AA38" i="73"/>
  <c r="V38" i="73"/>
  <c r="Q38" i="73"/>
  <c r="L20" i="73"/>
  <c r="G38" i="73"/>
  <c r="AU37" i="73"/>
  <c r="AP37" i="73"/>
  <c r="AK37" i="73"/>
  <c r="AA37" i="73"/>
  <c r="V37" i="73"/>
  <c r="Q37" i="73"/>
  <c r="L19" i="73"/>
  <c r="G37" i="73"/>
  <c r="AU36" i="73"/>
  <c r="AP36" i="73"/>
  <c r="AK36" i="73"/>
  <c r="AA36" i="73"/>
  <c r="V36" i="73"/>
  <c r="Q36" i="73"/>
  <c r="L18" i="73"/>
  <c r="G36" i="73"/>
  <c r="AU35" i="73"/>
  <c r="AP35" i="73"/>
  <c r="AK35" i="73"/>
  <c r="V35" i="73"/>
  <c r="L17" i="73"/>
  <c r="AU34" i="73"/>
  <c r="AP34" i="73"/>
  <c r="AK34" i="73"/>
  <c r="AF34" i="73"/>
  <c r="AA34" i="73"/>
  <c r="V34" i="73"/>
  <c r="Q34" i="73"/>
  <c r="L16" i="73"/>
  <c r="G34" i="73"/>
  <c r="AU33" i="73"/>
  <c r="AP33" i="73"/>
  <c r="AK33" i="73"/>
  <c r="AF33" i="73"/>
  <c r="AA33" i="73"/>
  <c r="V33" i="73"/>
  <c r="Q33" i="73"/>
  <c r="L15" i="73"/>
  <c r="G33" i="73"/>
  <c r="AU32" i="73"/>
  <c r="AP32" i="73"/>
  <c r="AK32" i="73"/>
  <c r="O36" i="88"/>
  <c r="AF32" i="73"/>
  <c r="AA32" i="73"/>
  <c r="V32" i="73"/>
  <c r="Q32" i="73"/>
  <c r="G32" i="73"/>
  <c r="B32" i="73"/>
  <c r="AU31" i="73"/>
  <c r="AP31" i="73"/>
  <c r="O35" i="88"/>
  <c r="AF31" i="73"/>
  <c r="V31" i="73"/>
  <c r="Q31" i="73"/>
  <c r="L38" i="73"/>
  <c r="G31" i="73"/>
  <c r="AU30" i="73"/>
  <c r="AP30" i="73"/>
  <c r="AK30" i="73"/>
  <c r="O34" i="88"/>
  <c r="AF30" i="73"/>
  <c r="AA30" i="73"/>
  <c r="Q30" i="73"/>
  <c r="L37" i="73"/>
  <c r="G30" i="73"/>
  <c r="AU29" i="73"/>
  <c r="AP29" i="73"/>
  <c r="AK29" i="73"/>
  <c r="O33" i="88"/>
  <c r="AF29" i="73" s="1"/>
  <c r="AA29" i="73"/>
  <c r="V29" i="73"/>
  <c r="Q29" i="73"/>
  <c r="L36" i="73"/>
  <c r="G29" i="73"/>
  <c r="B29" i="73"/>
  <c r="AU28" i="73"/>
  <c r="AP28" i="73"/>
  <c r="AK28" i="73"/>
  <c r="AA28" i="73"/>
  <c r="V28" i="73"/>
  <c r="Q28" i="73"/>
  <c r="L35" i="73"/>
  <c r="G28" i="73"/>
  <c r="B28" i="73"/>
  <c r="AU27" i="73"/>
  <c r="AP27" i="73"/>
  <c r="AK27" i="73"/>
  <c r="AF27" i="73"/>
  <c r="AA27" i="73"/>
  <c r="V27" i="73"/>
  <c r="Q27" i="73"/>
  <c r="L34" i="73"/>
  <c r="G27" i="73"/>
  <c r="AU26" i="73"/>
  <c r="AP26" i="73"/>
  <c r="AK26" i="73"/>
  <c r="AF26" i="73"/>
  <c r="AA26" i="73"/>
  <c r="V26" i="73"/>
  <c r="Q26" i="73"/>
  <c r="L33" i="73"/>
  <c r="G26" i="73"/>
  <c r="AU25" i="73"/>
  <c r="AP25" i="73"/>
  <c r="AK25" i="73"/>
  <c r="AF25" i="73"/>
  <c r="AA25" i="73"/>
  <c r="V25" i="73"/>
  <c r="L32" i="73"/>
  <c r="G25" i="73"/>
  <c r="AU24" i="73"/>
  <c r="AP24" i="73"/>
  <c r="AK24" i="73"/>
  <c r="AF24" i="73"/>
  <c r="AA24" i="73"/>
  <c r="V24" i="73"/>
  <c r="Q24" i="73"/>
  <c r="L31" i="73"/>
  <c r="G24" i="73"/>
  <c r="AU23" i="73"/>
  <c r="AP23" i="73"/>
  <c r="AF23" i="73"/>
  <c r="Q23" i="73"/>
  <c r="L30" i="73"/>
  <c r="G23" i="73"/>
  <c r="B23" i="73"/>
  <c r="AU22" i="73"/>
  <c r="AP22" i="73"/>
  <c r="AK22" i="73"/>
  <c r="AF22" i="73"/>
  <c r="AA22" i="73"/>
  <c r="V22" i="73"/>
  <c r="Q22" i="73"/>
  <c r="L29" i="73"/>
  <c r="G22" i="73"/>
  <c r="B22" i="73"/>
  <c r="AU21" i="73"/>
  <c r="AP21" i="73"/>
  <c r="AK21" i="73"/>
  <c r="AF21" i="73"/>
  <c r="AA21" i="73"/>
  <c r="V21" i="73"/>
  <c r="Q21" i="73"/>
  <c r="L28" i="73"/>
  <c r="G21" i="73"/>
  <c r="AP20" i="73"/>
  <c r="AK20" i="73"/>
  <c r="AF20" i="73"/>
  <c r="AA20" i="73"/>
  <c r="V20" i="73"/>
  <c r="Q20" i="73"/>
  <c r="L27" i="73"/>
  <c r="G20" i="73"/>
  <c r="AU19" i="73"/>
  <c r="AP19" i="73"/>
  <c r="AF19" i="73"/>
  <c r="AA19" i="73"/>
  <c r="V19" i="73"/>
  <c r="Q19" i="73"/>
  <c r="L26" i="73"/>
  <c r="G19" i="73"/>
  <c r="B19" i="73"/>
  <c r="AU18" i="73"/>
  <c r="AP18" i="73"/>
  <c r="AF18" i="73"/>
  <c r="AA18" i="73"/>
  <c r="V18" i="73"/>
  <c r="Q18" i="73"/>
  <c r="L25" i="73"/>
  <c r="G18" i="73"/>
  <c r="B18" i="73"/>
  <c r="AU17" i="73"/>
  <c r="AP17" i="73"/>
  <c r="AK17" i="73"/>
  <c r="AF17" i="73"/>
  <c r="AA17" i="73"/>
  <c r="V17" i="73"/>
  <c r="Q17" i="73"/>
  <c r="L24" i="73"/>
  <c r="G17" i="73"/>
  <c r="AU16" i="73"/>
  <c r="AP16" i="73"/>
  <c r="AK16" i="73"/>
  <c r="AF16" i="73"/>
  <c r="AA16" i="73"/>
  <c r="V16" i="73"/>
  <c r="Q16" i="73"/>
  <c r="L23" i="73"/>
  <c r="G16" i="73"/>
  <c r="B16" i="73"/>
  <c r="AU15" i="73"/>
  <c r="AP15" i="73"/>
  <c r="AK15" i="73"/>
  <c r="AF15" i="73"/>
  <c r="AA15" i="73"/>
  <c r="V15" i="73"/>
  <c r="L22" i="73"/>
  <c r="G15" i="73"/>
  <c r="B15" i="73"/>
  <c r="AU14" i="73"/>
  <c r="AP14" i="73"/>
  <c r="AK14" i="73"/>
  <c r="AF14" i="73"/>
  <c r="AA14" i="73"/>
  <c r="V14" i="73"/>
  <c r="Q14" i="73"/>
  <c r="G14" i="73"/>
  <c r="AU13" i="73"/>
  <c r="AP13" i="73"/>
  <c r="AK13" i="73"/>
  <c r="AF13" i="73"/>
  <c r="AA13" i="73"/>
  <c r="V13" i="73"/>
  <c r="Q13" i="73"/>
  <c r="L13" i="73"/>
  <c r="G13" i="73"/>
  <c r="AU12" i="73"/>
  <c r="AP12" i="73"/>
  <c r="AK12" i="73"/>
  <c r="AF12" i="73"/>
  <c r="AA12" i="73"/>
  <c r="V12" i="73"/>
  <c r="Q12" i="73"/>
  <c r="L12" i="73"/>
  <c r="B12" i="73"/>
  <c r="AU11" i="73"/>
  <c r="AP11" i="73"/>
  <c r="AK11" i="73"/>
  <c r="AF11" i="73"/>
  <c r="AA11" i="73"/>
  <c r="Q11" i="73"/>
  <c r="L11" i="73"/>
  <c r="G11" i="73"/>
  <c r="B11" i="73"/>
  <c r="AU10" i="73"/>
  <c r="AP10" i="73"/>
  <c r="AK10" i="73"/>
  <c r="AA10" i="73"/>
  <c r="V10" i="73"/>
  <c r="Q10" i="73"/>
  <c r="L10" i="73"/>
  <c r="G10" i="73"/>
  <c r="AU9" i="73"/>
  <c r="AP9" i="73"/>
  <c r="AK9" i="73"/>
  <c r="AF9" i="73"/>
  <c r="AA9" i="73"/>
  <c r="V9" i="73"/>
  <c r="Q9" i="73"/>
  <c r="L9" i="73"/>
  <c r="G9" i="73"/>
  <c r="AU8" i="73"/>
  <c r="AP8" i="73"/>
  <c r="AK8" i="73"/>
  <c r="AF8" i="73"/>
  <c r="V8" i="73"/>
  <c r="Q8" i="73"/>
  <c r="L8" i="73"/>
  <c r="G8" i="73"/>
  <c r="AU7" i="73"/>
  <c r="AP7" i="73"/>
  <c r="AK7" i="73"/>
  <c r="AF7" i="73"/>
  <c r="AA7" i="73"/>
  <c r="V7" i="73"/>
  <c r="Q7" i="73"/>
  <c r="L7" i="73"/>
  <c r="AU6" i="73"/>
  <c r="AP6" i="73"/>
  <c r="AK6" i="73"/>
  <c r="AF6" i="73"/>
  <c r="AA6" i="73"/>
  <c r="V6" i="73"/>
  <c r="Q6" i="73"/>
  <c r="L6" i="73"/>
  <c r="G6" i="73"/>
  <c r="AU5" i="73"/>
  <c r="AP5" i="73"/>
  <c r="AK5" i="73"/>
  <c r="AF5" i="73"/>
  <c r="AA5" i="73"/>
  <c r="V5" i="73"/>
  <c r="Q5" i="73"/>
  <c r="L5" i="73"/>
  <c r="G5" i="73"/>
  <c r="AU4" i="73"/>
  <c r="AP4" i="73"/>
  <c r="AK4" i="73"/>
  <c r="AF4" i="73"/>
  <c r="AA4" i="73"/>
  <c r="V4" i="73"/>
  <c r="Q4" i="73"/>
  <c r="L4" i="73"/>
  <c r="G4" i="73"/>
  <c r="AF72" i="72"/>
  <c r="AF71" i="72"/>
  <c r="AF70" i="72"/>
  <c r="AF69" i="72"/>
  <c r="AF67" i="72"/>
  <c r="AF66" i="72"/>
  <c r="AF65" i="72"/>
  <c r="AA65" i="72"/>
  <c r="AP64" i="72"/>
  <c r="AF64" i="72"/>
  <c r="AA64" i="72"/>
  <c r="AP63" i="72"/>
  <c r="AA63" i="72"/>
  <c r="AP62" i="72"/>
  <c r="AF62" i="72"/>
  <c r="AA62" i="72"/>
  <c r="AP61" i="72"/>
  <c r="AK61" i="72"/>
  <c r="AF61" i="72"/>
  <c r="AA61" i="72"/>
  <c r="AP60" i="72"/>
  <c r="AK60" i="72"/>
  <c r="AF60" i="72"/>
  <c r="V60" i="72"/>
  <c r="AP59" i="72"/>
  <c r="AK59" i="72"/>
  <c r="AF59" i="72"/>
  <c r="AA59" i="72"/>
  <c r="V59" i="72"/>
  <c r="AU58" i="72"/>
  <c r="AP58" i="72"/>
  <c r="AK58" i="72"/>
  <c r="AF58" i="72"/>
  <c r="AA58" i="72"/>
  <c r="V58" i="72"/>
  <c r="Q58" i="72"/>
  <c r="AU57" i="72"/>
  <c r="AP57" i="72"/>
  <c r="AK57" i="72"/>
  <c r="AA57" i="72"/>
  <c r="V57" i="72"/>
  <c r="Q57" i="72"/>
  <c r="AU56" i="72"/>
  <c r="AP56" i="72"/>
  <c r="AK56" i="72"/>
  <c r="AF56" i="72"/>
  <c r="AA56" i="72"/>
  <c r="V56" i="72"/>
  <c r="Q56" i="72"/>
  <c r="L56" i="72"/>
  <c r="AU55" i="72"/>
  <c r="AP55" i="72"/>
  <c r="AK55" i="72"/>
  <c r="AF55" i="72"/>
  <c r="AA55" i="72"/>
  <c r="V55" i="72"/>
  <c r="Q55" i="72"/>
  <c r="L55" i="72"/>
  <c r="AU54" i="72"/>
  <c r="AP54" i="72"/>
  <c r="AK54" i="72"/>
  <c r="AF54" i="72"/>
  <c r="AA54" i="72"/>
  <c r="V54" i="72"/>
  <c r="Q54" i="72"/>
  <c r="L54" i="72"/>
  <c r="AU53" i="72"/>
  <c r="AP53" i="72"/>
  <c r="AK53" i="72"/>
  <c r="AF53" i="72"/>
  <c r="AA53" i="72"/>
  <c r="V53" i="72"/>
  <c r="Q53" i="72"/>
  <c r="L53" i="72"/>
  <c r="G53" i="72"/>
  <c r="AU52" i="72"/>
  <c r="AP52" i="72"/>
  <c r="AK52" i="72"/>
  <c r="AF52" i="72"/>
  <c r="AA52" i="72"/>
  <c r="V52" i="72"/>
  <c r="L52" i="72"/>
  <c r="G52" i="72"/>
  <c r="AU51" i="72"/>
  <c r="AP51" i="72"/>
  <c r="AK51" i="72"/>
  <c r="AA51" i="72"/>
  <c r="V51" i="72"/>
  <c r="Q51" i="72"/>
  <c r="L51" i="72"/>
  <c r="G51" i="72"/>
  <c r="AU50" i="72"/>
  <c r="AP50" i="72"/>
  <c r="AK50" i="72"/>
  <c r="AF50" i="72"/>
  <c r="V50" i="72"/>
  <c r="Q50" i="72"/>
  <c r="L50" i="72"/>
  <c r="G50" i="72"/>
  <c r="AU49" i="72"/>
  <c r="AP49" i="72"/>
  <c r="AK49" i="72"/>
  <c r="AF49" i="72"/>
  <c r="AA49" i="72"/>
  <c r="V49" i="72"/>
  <c r="Q49" i="72"/>
  <c r="L49" i="72"/>
  <c r="G49" i="72"/>
  <c r="AU48" i="72"/>
  <c r="AP48" i="72"/>
  <c r="AK48" i="72"/>
  <c r="AF48" i="72"/>
  <c r="AA48" i="72"/>
  <c r="V48" i="72"/>
  <c r="Q48" i="72"/>
  <c r="L48" i="72"/>
  <c r="G48" i="72"/>
  <c r="AU47" i="72"/>
  <c r="AP47" i="72"/>
  <c r="AK47" i="72"/>
  <c r="AF47" i="72"/>
  <c r="AA47" i="72"/>
  <c r="V47" i="72"/>
  <c r="L47" i="72"/>
  <c r="AU46" i="72"/>
  <c r="AP46" i="72"/>
  <c r="AK46" i="72"/>
  <c r="AF46" i="72"/>
  <c r="V46" i="72"/>
  <c r="Q46" i="72"/>
  <c r="L46" i="72"/>
  <c r="G46" i="72"/>
  <c r="AU45" i="72"/>
  <c r="AP45" i="72"/>
  <c r="AK45" i="72"/>
  <c r="AA45" i="72"/>
  <c r="V45" i="72"/>
  <c r="Q45" i="72"/>
  <c r="L45" i="72"/>
  <c r="G45" i="72"/>
  <c r="AU44" i="72"/>
  <c r="AP44" i="72"/>
  <c r="AK44" i="72"/>
  <c r="AF44" i="72"/>
  <c r="AA44" i="72"/>
  <c r="V44" i="72"/>
  <c r="Q44" i="72"/>
  <c r="L44" i="72"/>
  <c r="G44" i="72"/>
  <c r="AU43" i="72"/>
  <c r="AP43" i="72"/>
  <c r="AK43" i="72"/>
  <c r="AF43" i="72"/>
  <c r="AA43" i="72"/>
  <c r="V43" i="72"/>
  <c r="Q43" i="72"/>
  <c r="L43" i="72"/>
  <c r="G43" i="72"/>
  <c r="AU42" i="72"/>
  <c r="AP42" i="72"/>
  <c r="AK42" i="72"/>
  <c r="AF42" i="72"/>
  <c r="AA42" i="72"/>
  <c r="V42" i="72"/>
  <c r="Q42" i="72"/>
  <c r="L42" i="72"/>
  <c r="G42" i="72"/>
  <c r="AU41" i="72"/>
  <c r="AP41" i="72"/>
  <c r="AK41" i="72"/>
  <c r="AF41" i="72"/>
  <c r="AA41" i="72"/>
  <c r="V41" i="72"/>
  <c r="Q41" i="72"/>
  <c r="L41" i="72"/>
  <c r="G41" i="72"/>
  <c r="AU40" i="72"/>
  <c r="AP40" i="72"/>
  <c r="AK40" i="72"/>
  <c r="AA40" i="72"/>
  <c r="V40" i="72"/>
  <c r="Q40" i="72"/>
  <c r="L40" i="72"/>
  <c r="G40" i="72"/>
  <c r="AU39" i="72"/>
  <c r="AP39" i="72"/>
  <c r="AK39" i="72"/>
  <c r="AA39" i="72"/>
  <c r="V39" i="72"/>
  <c r="Q39" i="72"/>
  <c r="G39" i="72"/>
  <c r="AK38" i="72"/>
  <c r="AA38" i="72"/>
  <c r="V38" i="72"/>
  <c r="Q38" i="72"/>
  <c r="L20" i="72"/>
  <c r="G38" i="72"/>
  <c r="AU37" i="72"/>
  <c r="AP37" i="72"/>
  <c r="AK37" i="72"/>
  <c r="AA37" i="72"/>
  <c r="V37" i="72"/>
  <c r="Q37" i="72"/>
  <c r="L19" i="72"/>
  <c r="G37" i="72"/>
  <c r="AU36" i="72"/>
  <c r="AP36" i="72"/>
  <c r="AK36" i="72"/>
  <c r="AA36" i="72"/>
  <c r="V36" i="72"/>
  <c r="Q36" i="72"/>
  <c r="L18" i="72"/>
  <c r="G36" i="72"/>
  <c r="AU35" i="72"/>
  <c r="AP35" i="72"/>
  <c r="AK35" i="72"/>
  <c r="V35" i="72"/>
  <c r="L17" i="72"/>
  <c r="AU34" i="72"/>
  <c r="AP34" i="72"/>
  <c r="AK34" i="72"/>
  <c r="AF34" i="72"/>
  <c r="AA34" i="72"/>
  <c r="V34" i="72"/>
  <c r="Q34" i="72"/>
  <c r="L16" i="72"/>
  <c r="G34" i="72"/>
  <c r="AU33" i="72"/>
  <c r="AP33" i="72"/>
  <c r="AK33" i="72"/>
  <c r="AF33" i="72"/>
  <c r="AA33" i="72"/>
  <c r="V33" i="72"/>
  <c r="Q33" i="72"/>
  <c r="L15" i="72"/>
  <c r="G33" i="72"/>
  <c r="AU32" i="72"/>
  <c r="AP32" i="72"/>
  <c r="AK32" i="72"/>
  <c r="N36" i="88"/>
  <c r="AF32" i="72"/>
  <c r="AA32" i="72"/>
  <c r="V32" i="72"/>
  <c r="Q32" i="72"/>
  <c r="G32" i="72"/>
  <c r="B32" i="72"/>
  <c r="AU31" i="72"/>
  <c r="AP31" i="72"/>
  <c r="N35" i="88"/>
  <c r="AF31" i="72"/>
  <c r="V31" i="72"/>
  <c r="Q31" i="72"/>
  <c r="L38" i="72"/>
  <c r="G31" i="72"/>
  <c r="AU30" i="72"/>
  <c r="AP30" i="72"/>
  <c r="AK30" i="72"/>
  <c r="N34" i="88"/>
  <c r="AF30" i="72"/>
  <c r="AA30" i="72"/>
  <c r="Q30" i="72"/>
  <c r="L37" i="72"/>
  <c r="G30" i="72"/>
  <c r="AU29" i="72"/>
  <c r="AP29" i="72"/>
  <c r="AK29" i="72"/>
  <c r="N33" i="88"/>
  <c r="AF29" i="72" s="1"/>
  <c r="AA29" i="72"/>
  <c r="V29" i="72"/>
  <c r="Q29" i="72"/>
  <c r="L36" i="72"/>
  <c r="G29" i="72"/>
  <c r="B29" i="72"/>
  <c r="AU28" i="72"/>
  <c r="AP28" i="72"/>
  <c r="AK28" i="72"/>
  <c r="AA28" i="72"/>
  <c r="V28" i="72"/>
  <c r="Q28" i="72"/>
  <c r="L35" i="72"/>
  <c r="G28" i="72"/>
  <c r="B28" i="72"/>
  <c r="AU27" i="72"/>
  <c r="AP27" i="72"/>
  <c r="AK27" i="72"/>
  <c r="AF27" i="72"/>
  <c r="AA27" i="72"/>
  <c r="V27" i="72"/>
  <c r="Q27" i="72"/>
  <c r="L34" i="72"/>
  <c r="G27" i="72"/>
  <c r="AU26" i="72"/>
  <c r="AP26" i="72"/>
  <c r="AK26" i="72"/>
  <c r="AF26" i="72"/>
  <c r="AA26" i="72"/>
  <c r="V26" i="72"/>
  <c r="Q26" i="72"/>
  <c r="L33" i="72"/>
  <c r="G26" i="72"/>
  <c r="AU25" i="72"/>
  <c r="AP25" i="72"/>
  <c r="AK25" i="72"/>
  <c r="AF25" i="72"/>
  <c r="AA25" i="72"/>
  <c r="V25" i="72"/>
  <c r="L32" i="72"/>
  <c r="G25" i="72"/>
  <c r="AU24" i="72"/>
  <c r="AP24" i="72"/>
  <c r="AK24" i="72"/>
  <c r="AF24" i="72"/>
  <c r="AA24" i="72"/>
  <c r="V24" i="72"/>
  <c r="Q24" i="72"/>
  <c r="L31" i="72"/>
  <c r="G24" i="72"/>
  <c r="AU23" i="72"/>
  <c r="AP23" i="72"/>
  <c r="AF23" i="72"/>
  <c r="Q23" i="72"/>
  <c r="L30" i="72"/>
  <c r="G23" i="72"/>
  <c r="B23" i="72"/>
  <c r="AU22" i="72"/>
  <c r="AP22" i="72"/>
  <c r="AK22" i="72"/>
  <c r="AF22" i="72"/>
  <c r="AA22" i="72"/>
  <c r="V22" i="72"/>
  <c r="Q22" i="72"/>
  <c r="L29" i="72"/>
  <c r="G22" i="72"/>
  <c r="B22" i="72"/>
  <c r="AU21" i="72"/>
  <c r="AP21" i="72"/>
  <c r="AK21" i="72"/>
  <c r="AF21" i="72"/>
  <c r="AA21" i="72"/>
  <c r="V21" i="72"/>
  <c r="Q21" i="72"/>
  <c r="L28" i="72"/>
  <c r="G21" i="72"/>
  <c r="AP20" i="72"/>
  <c r="AK20" i="72"/>
  <c r="AF20" i="72"/>
  <c r="AA20" i="72"/>
  <c r="V20" i="72"/>
  <c r="Q20" i="72"/>
  <c r="L27" i="72"/>
  <c r="G20" i="72"/>
  <c r="AU19" i="72"/>
  <c r="AP19" i="72"/>
  <c r="AF19" i="72"/>
  <c r="AA19" i="72"/>
  <c r="V19" i="72"/>
  <c r="Q19" i="72"/>
  <c r="L26" i="72"/>
  <c r="G19" i="72"/>
  <c r="B19" i="72"/>
  <c r="AU18" i="72"/>
  <c r="AP18" i="72"/>
  <c r="AF18" i="72"/>
  <c r="AA18" i="72"/>
  <c r="V18" i="72"/>
  <c r="Q18" i="72"/>
  <c r="L25" i="72"/>
  <c r="G18" i="72"/>
  <c r="B18" i="72"/>
  <c r="AU17" i="72"/>
  <c r="AP17" i="72"/>
  <c r="AK17" i="72"/>
  <c r="AF17" i="72"/>
  <c r="AA17" i="72"/>
  <c r="V17" i="72"/>
  <c r="Q17" i="72"/>
  <c r="L24" i="72"/>
  <c r="G17" i="72"/>
  <c r="AU16" i="72"/>
  <c r="AP16" i="72"/>
  <c r="AK16" i="72"/>
  <c r="AF16" i="72"/>
  <c r="AA16" i="72"/>
  <c r="V16" i="72"/>
  <c r="Q16" i="72"/>
  <c r="L23" i="72"/>
  <c r="G16" i="72"/>
  <c r="B16" i="72"/>
  <c r="AU15" i="72"/>
  <c r="AP15" i="72"/>
  <c r="AK15" i="72"/>
  <c r="AF15" i="72"/>
  <c r="AA15" i="72"/>
  <c r="V15" i="72"/>
  <c r="L22" i="72"/>
  <c r="G15" i="72"/>
  <c r="B15" i="72"/>
  <c r="AU14" i="72"/>
  <c r="AP14" i="72"/>
  <c r="AK14" i="72"/>
  <c r="AF14" i="72"/>
  <c r="AA14" i="72"/>
  <c r="V14" i="72"/>
  <c r="Q14" i="72"/>
  <c r="G14" i="72"/>
  <c r="B14" i="72"/>
  <c r="AU13" i="72"/>
  <c r="AP13" i="72"/>
  <c r="AK13" i="72"/>
  <c r="AF13" i="72"/>
  <c r="AA13" i="72"/>
  <c r="V13" i="72"/>
  <c r="Q13" i="72"/>
  <c r="L13" i="72"/>
  <c r="G13" i="72"/>
  <c r="B13" i="72"/>
  <c r="AU12" i="72"/>
  <c r="AP12" i="72"/>
  <c r="AK12" i="72"/>
  <c r="AF12" i="72"/>
  <c r="AA12" i="72"/>
  <c r="V12" i="72"/>
  <c r="Q12" i="72"/>
  <c r="L12" i="72"/>
  <c r="AU11" i="72"/>
  <c r="AP11" i="72"/>
  <c r="AK11" i="72"/>
  <c r="AF11" i="72"/>
  <c r="AA11" i="72"/>
  <c r="Q11" i="72"/>
  <c r="L11" i="72"/>
  <c r="G11" i="72"/>
  <c r="B11" i="72"/>
  <c r="AU10" i="72"/>
  <c r="AP10" i="72"/>
  <c r="AK10" i="72"/>
  <c r="AA10" i="72"/>
  <c r="V10" i="72"/>
  <c r="Q10" i="72"/>
  <c r="L10" i="72"/>
  <c r="G10" i="72"/>
  <c r="AU9" i="72"/>
  <c r="AP9" i="72"/>
  <c r="AK9" i="72"/>
  <c r="AF9" i="72"/>
  <c r="AA9" i="72"/>
  <c r="V9" i="72"/>
  <c r="Q9" i="72"/>
  <c r="L9" i="72"/>
  <c r="G9" i="72"/>
  <c r="AU8" i="72"/>
  <c r="AP8" i="72"/>
  <c r="AK8" i="72"/>
  <c r="AF8" i="72"/>
  <c r="V8" i="72"/>
  <c r="Q8" i="72"/>
  <c r="L8" i="72"/>
  <c r="G8" i="72"/>
  <c r="AU7" i="72"/>
  <c r="AP7" i="72"/>
  <c r="AK7" i="72"/>
  <c r="AF7" i="72"/>
  <c r="AA7" i="72"/>
  <c r="V7" i="72"/>
  <c r="Q7" i="72"/>
  <c r="L7" i="72"/>
  <c r="AU6" i="72"/>
  <c r="AP6" i="72"/>
  <c r="AF6" i="72"/>
  <c r="AA6" i="72"/>
  <c r="V6" i="72"/>
  <c r="Q6" i="72"/>
  <c r="L6" i="72"/>
  <c r="G6" i="72"/>
  <c r="AU5" i="72"/>
  <c r="AP5" i="72"/>
  <c r="AK5" i="72"/>
  <c r="AF5" i="72"/>
  <c r="AA5" i="72"/>
  <c r="V5" i="72"/>
  <c r="Q5" i="72"/>
  <c r="L5" i="72"/>
  <c r="G5" i="72"/>
  <c r="AU4" i="72"/>
  <c r="AP4" i="72"/>
  <c r="AK4" i="72"/>
  <c r="AF4" i="72"/>
  <c r="AA4" i="72"/>
  <c r="V4" i="72"/>
  <c r="Q4" i="72"/>
  <c r="L4" i="72"/>
  <c r="G4" i="72"/>
  <c r="AF72" i="71"/>
  <c r="AF71" i="71"/>
  <c r="AF70" i="71"/>
  <c r="AF69" i="71"/>
  <c r="AF67" i="71"/>
  <c r="AF66" i="71"/>
  <c r="AF65" i="71"/>
  <c r="AA65" i="71"/>
  <c r="AP64" i="71"/>
  <c r="AF64" i="71"/>
  <c r="AA64" i="71"/>
  <c r="AP63" i="71"/>
  <c r="AA63" i="71"/>
  <c r="AP62" i="71"/>
  <c r="AF62" i="71"/>
  <c r="AA62" i="71"/>
  <c r="AP61" i="71"/>
  <c r="AK61" i="71"/>
  <c r="AF61" i="71"/>
  <c r="AA61" i="71"/>
  <c r="AP60" i="71"/>
  <c r="AK60" i="71"/>
  <c r="AF60" i="71"/>
  <c r="V60" i="71"/>
  <c r="AP59" i="71"/>
  <c r="AK59" i="71"/>
  <c r="AF59" i="71"/>
  <c r="AA59" i="71"/>
  <c r="V59" i="71"/>
  <c r="AU58" i="71"/>
  <c r="AP58" i="71"/>
  <c r="AK58" i="71"/>
  <c r="AF58" i="71"/>
  <c r="AA58" i="71"/>
  <c r="V58" i="71"/>
  <c r="Q58" i="71"/>
  <c r="AU57" i="71"/>
  <c r="AP57" i="71"/>
  <c r="AK57" i="71"/>
  <c r="AA57" i="71"/>
  <c r="V57" i="71"/>
  <c r="Q57" i="71"/>
  <c r="AU56" i="71"/>
  <c r="AP56" i="71"/>
  <c r="AK56" i="71"/>
  <c r="AF56" i="71"/>
  <c r="AA56" i="71"/>
  <c r="V56" i="71"/>
  <c r="Q56" i="71"/>
  <c r="L56" i="71"/>
  <c r="AU55" i="71"/>
  <c r="AP55" i="71"/>
  <c r="AK55" i="71"/>
  <c r="AF55" i="71"/>
  <c r="AA55" i="71"/>
  <c r="V55" i="71"/>
  <c r="Q55" i="71"/>
  <c r="L55" i="71"/>
  <c r="AU54" i="71"/>
  <c r="AP54" i="71"/>
  <c r="AK54" i="71"/>
  <c r="AF54" i="71"/>
  <c r="AA54" i="71"/>
  <c r="V54" i="71"/>
  <c r="Q54" i="71"/>
  <c r="L54" i="71"/>
  <c r="AU53" i="71"/>
  <c r="AP53" i="71"/>
  <c r="AK53" i="71"/>
  <c r="AF53" i="71"/>
  <c r="AA53" i="71"/>
  <c r="V53" i="71"/>
  <c r="Q53" i="71"/>
  <c r="L53" i="71"/>
  <c r="G53" i="71"/>
  <c r="AU52" i="71"/>
  <c r="AP52" i="71"/>
  <c r="AK52" i="71"/>
  <c r="AF52" i="71"/>
  <c r="AA52" i="71"/>
  <c r="V52" i="71"/>
  <c r="L52" i="71"/>
  <c r="G52" i="71"/>
  <c r="AU51" i="71"/>
  <c r="AP51" i="71"/>
  <c r="AK51" i="71"/>
  <c r="AA51" i="71"/>
  <c r="V51" i="71"/>
  <c r="Q51" i="71"/>
  <c r="L51" i="71"/>
  <c r="G51" i="71"/>
  <c r="AU50" i="71"/>
  <c r="AP50" i="71"/>
  <c r="AK50" i="71"/>
  <c r="AF50" i="71"/>
  <c r="V50" i="71"/>
  <c r="Q50" i="71"/>
  <c r="L50" i="71"/>
  <c r="G50" i="71"/>
  <c r="AU49" i="71"/>
  <c r="AP49" i="71"/>
  <c r="AK49" i="71"/>
  <c r="AF49" i="71"/>
  <c r="AA49" i="71"/>
  <c r="V49" i="71"/>
  <c r="Q49" i="71"/>
  <c r="L49" i="71"/>
  <c r="G49" i="71"/>
  <c r="AU48" i="71"/>
  <c r="AP48" i="71"/>
  <c r="AK48" i="71"/>
  <c r="AF48" i="71"/>
  <c r="AA48" i="71"/>
  <c r="V48" i="71"/>
  <c r="Q48" i="71"/>
  <c r="L48" i="71"/>
  <c r="G48" i="71"/>
  <c r="AU47" i="71"/>
  <c r="AP47" i="71"/>
  <c r="AK47" i="71"/>
  <c r="AF47" i="71"/>
  <c r="AA47" i="71"/>
  <c r="V47" i="71"/>
  <c r="L47" i="71"/>
  <c r="AU46" i="71"/>
  <c r="AP46" i="71"/>
  <c r="AK46" i="71"/>
  <c r="AF46" i="71"/>
  <c r="V46" i="71"/>
  <c r="Q46" i="71"/>
  <c r="L46" i="71"/>
  <c r="G46" i="71"/>
  <c r="AU45" i="71"/>
  <c r="AP45" i="71"/>
  <c r="AK45" i="71"/>
  <c r="AA45" i="71"/>
  <c r="V45" i="71"/>
  <c r="Q45" i="71"/>
  <c r="L45" i="71"/>
  <c r="G45" i="71"/>
  <c r="AU44" i="71"/>
  <c r="AP44" i="71"/>
  <c r="AK44" i="71"/>
  <c r="AF44" i="71"/>
  <c r="AA44" i="71"/>
  <c r="V44" i="71"/>
  <c r="Q44" i="71"/>
  <c r="L44" i="71"/>
  <c r="G44" i="71"/>
  <c r="AU43" i="71"/>
  <c r="AP43" i="71"/>
  <c r="AK43" i="71"/>
  <c r="AF43" i="71"/>
  <c r="AA43" i="71"/>
  <c r="V43" i="71"/>
  <c r="Q43" i="71"/>
  <c r="L43" i="71"/>
  <c r="G43" i="71"/>
  <c r="AU42" i="71"/>
  <c r="AP42" i="71"/>
  <c r="AK42" i="71"/>
  <c r="AF42" i="71"/>
  <c r="AA42" i="71"/>
  <c r="V42" i="71"/>
  <c r="Q42" i="71"/>
  <c r="L42" i="71"/>
  <c r="G42" i="71"/>
  <c r="AU41" i="71"/>
  <c r="AP41" i="71"/>
  <c r="AK41" i="71"/>
  <c r="AF41" i="71"/>
  <c r="AA41" i="71"/>
  <c r="V41" i="71"/>
  <c r="Q41" i="71"/>
  <c r="L41" i="71"/>
  <c r="G41" i="71"/>
  <c r="AU40" i="71"/>
  <c r="AP40" i="71"/>
  <c r="AK40" i="71"/>
  <c r="AA40" i="71"/>
  <c r="V40" i="71"/>
  <c r="Q40" i="71"/>
  <c r="L40" i="71"/>
  <c r="G40" i="71"/>
  <c r="AU39" i="71"/>
  <c r="AP39" i="71"/>
  <c r="AK39" i="71"/>
  <c r="AA39" i="71"/>
  <c r="V39" i="71"/>
  <c r="Q39" i="71"/>
  <c r="G39" i="71"/>
  <c r="AK38" i="71"/>
  <c r="AA38" i="71"/>
  <c r="V38" i="71"/>
  <c r="Q38" i="71"/>
  <c r="L20" i="71"/>
  <c r="G38" i="71"/>
  <c r="AU37" i="71"/>
  <c r="AP37" i="71"/>
  <c r="AK37" i="71"/>
  <c r="AA37" i="71"/>
  <c r="V37" i="71"/>
  <c r="Q37" i="71"/>
  <c r="L19" i="71"/>
  <c r="G37" i="71"/>
  <c r="AU36" i="71"/>
  <c r="AP36" i="71"/>
  <c r="AK36" i="71"/>
  <c r="AA36" i="71"/>
  <c r="V36" i="71"/>
  <c r="Q36" i="71"/>
  <c r="L18" i="71"/>
  <c r="G36" i="71"/>
  <c r="AU35" i="71"/>
  <c r="AP35" i="71"/>
  <c r="AK35" i="71"/>
  <c r="V35" i="71"/>
  <c r="L17" i="71"/>
  <c r="AU34" i="71"/>
  <c r="AP34" i="71"/>
  <c r="AK34" i="71"/>
  <c r="AF34" i="71"/>
  <c r="AA34" i="71"/>
  <c r="V34" i="71"/>
  <c r="Q34" i="71"/>
  <c r="L16" i="71"/>
  <c r="G34" i="71"/>
  <c r="AU33" i="71"/>
  <c r="AP33" i="71"/>
  <c r="AK33" i="71"/>
  <c r="AF33" i="71"/>
  <c r="AA33" i="71"/>
  <c r="V33" i="71"/>
  <c r="Q33" i="71"/>
  <c r="L15" i="71"/>
  <c r="G33" i="71"/>
  <c r="AU32" i="71"/>
  <c r="AP32" i="71"/>
  <c r="AK32" i="71"/>
  <c r="M36" i="88"/>
  <c r="AF32" i="71"/>
  <c r="AA32" i="71"/>
  <c r="V32" i="71"/>
  <c r="Q32" i="71"/>
  <c r="G32" i="71"/>
  <c r="B32" i="71"/>
  <c r="AU31" i="71"/>
  <c r="AP31" i="71"/>
  <c r="M35" i="88"/>
  <c r="AF31" i="71"/>
  <c r="V31" i="71"/>
  <c r="Q31" i="71"/>
  <c r="L38" i="71"/>
  <c r="G31" i="71"/>
  <c r="AU30" i="71"/>
  <c r="AP30" i="71"/>
  <c r="AK30" i="71"/>
  <c r="M34" i="88"/>
  <c r="AF30" i="71"/>
  <c r="AA30" i="71"/>
  <c r="Q30" i="71"/>
  <c r="L37" i="71"/>
  <c r="G30" i="71"/>
  <c r="AU29" i="71"/>
  <c r="AP29" i="71"/>
  <c r="AK29" i="71"/>
  <c r="M33" i="88"/>
  <c r="AF29" i="71" s="1"/>
  <c r="AA29" i="71"/>
  <c r="V29" i="71"/>
  <c r="Q29" i="71"/>
  <c r="L36" i="71"/>
  <c r="G29" i="71"/>
  <c r="B29" i="71"/>
  <c r="AU28" i="71"/>
  <c r="AP28" i="71"/>
  <c r="AK28" i="71"/>
  <c r="AA28" i="71"/>
  <c r="V28" i="71"/>
  <c r="Q28" i="71"/>
  <c r="L35" i="71"/>
  <c r="G28" i="71"/>
  <c r="B28" i="71"/>
  <c r="AU27" i="71"/>
  <c r="AP27" i="71"/>
  <c r="AK27" i="71"/>
  <c r="AF27" i="71"/>
  <c r="AA27" i="71"/>
  <c r="V27" i="71"/>
  <c r="Q27" i="71"/>
  <c r="L34" i="71"/>
  <c r="G27" i="71"/>
  <c r="AU26" i="71"/>
  <c r="AP26" i="71"/>
  <c r="AK26" i="71"/>
  <c r="AF26" i="71"/>
  <c r="AA26" i="71"/>
  <c r="V26" i="71"/>
  <c r="Q26" i="71"/>
  <c r="L33" i="71"/>
  <c r="G26" i="71"/>
  <c r="B26" i="71"/>
  <c r="AU25" i="71"/>
  <c r="AP25" i="71"/>
  <c r="AK25" i="71"/>
  <c r="AF25" i="71"/>
  <c r="AA25" i="71"/>
  <c r="V25" i="71"/>
  <c r="L32" i="71"/>
  <c r="G25" i="71"/>
  <c r="AU24" i="71"/>
  <c r="AP24" i="71"/>
  <c r="AK24" i="71"/>
  <c r="AF24" i="71"/>
  <c r="AA24" i="71"/>
  <c r="V24" i="71"/>
  <c r="Q24" i="71"/>
  <c r="L31" i="71"/>
  <c r="G24" i="71"/>
  <c r="AU23" i="71"/>
  <c r="AP23" i="71"/>
  <c r="AF23" i="71"/>
  <c r="Q23" i="71"/>
  <c r="L30" i="71"/>
  <c r="G23" i="71"/>
  <c r="B23" i="71"/>
  <c r="AU22" i="71"/>
  <c r="AP22" i="71"/>
  <c r="AK22" i="71"/>
  <c r="AF22" i="71"/>
  <c r="AA22" i="71"/>
  <c r="V22" i="71"/>
  <c r="Q22" i="71"/>
  <c r="L29" i="71"/>
  <c r="G22" i="71"/>
  <c r="B22" i="71"/>
  <c r="AU21" i="71"/>
  <c r="AP21" i="71"/>
  <c r="AK21" i="71"/>
  <c r="AF21" i="71"/>
  <c r="AA21" i="71"/>
  <c r="V21" i="71"/>
  <c r="Q21" i="71"/>
  <c r="L28" i="71"/>
  <c r="G21" i="71"/>
  <c r="AP20" i="71"/>
  <c r="AK20" i="71"/>
  <c r="AF20" i="71"/>
  <c r="AA20" i="71"/>
  <c r="V20" i="71"/>
  <c r="Q20" i="71"/>
  <c r="L27" i="71"/>
  <c r="G20" i="71"/>
  <c r="AU19" i="71"/>
  <c r="AP19" i="71"/>
  <c r="AF19" i="71"/>
  <c r="AA19" i="71"/>
  <c r="V19" i="71"/>
  <c r="Q19" i="71"/>
  <c r="L26" i="71"/>
  <c r="G19" i="71"/>
  <c r="B19" i="71"/>
  <c r="AU18" i="71"/>
  <c r="AP18" i="71"/>
  <c r="AF18" i="71"/>
  <c r="AA18" i="71"/>
  <c r="V18" i="71"/>
  <c r="Q18" i="71"/>
  <c r="L25" i="71"/>
  <c r="G18" i="71"/>
  <c r="B18" i="71"/>
  <c r="AU17" i="71"/>
  <c r="AP17" i="71"/>
  <c r="AK17" i="71"/>
  <c r="AF17" i="71"/>
  <c r="AA17" i="71"/>
  <c r="V17" i="71"/>
  <c r="Q17" i="71"/>
  <c r="L24" i="71"/>
  <c r="G17" i="71"/>
  <c r="AU16" i="71"/>
  <c r="AP16" i="71"/>
  <c r="AK16" i="71"/>
  <c r="AF16" i="71"/>
  <c r="AA16" i="71"/>
  <c r="V16" i="71"/>
  <c r="Q16" i="71"/>
  <c r="L23" i="71"/>
  <c r="G16" i="71"/>
  <c r="B16" i="71"/>
  <c r="AU15" i="71"/>
  <c r="AP15" i="71"/>
  <c r="AK15" i="71"/>
  <c r="AF15" i="71"/>
  <c r="AA15" i="71"/>
  <c r="V15" i="71"/>
  <c r="L22" i="71"/>
  <c r="G15" i="71"/>
  <c r="AU14" i="71"/>
  <c r="AP14" i="71"/>
  <c r="AK14" i="71"/>
  <c r="AF14" i="71"/>
  <c r="AA14" i="71"/>
  <c r="V14" i="71"/>
  <c r="Q14" i="71"/>
  <c r="G14" i="71"/>
  <c r="AU13" i="71"/>
  <c r="AP13" i="71"/>
  <c r="AK13" i="71"/>
  <c r="AF13" i="71"/>
  <c r="AA13" i="71"/>
  <c r="V13" i="71"/>
  <c r="Q13" i="71"/>
  <c r="L13" i="71"/>
  <c r="G13" i="71"/>
  <c r="B13" i="71"/>
  <c r="AU12" i="71"/>
  <c r="AP12" i="71"/>
  <c r="AK12" i="71"/>
  <c r="AF12" i="71"/>
  <c r="AA12" i="71"/>
  <c r="V12" i="71"/>
  <c r="Q12" i="71"/>
  <c r="L12" i="71"/>
  <c r="B12" i="71"/>
  <c r="AU11" i="71"/>
  <c r="AP11" i="71"/>
  <c r="AK11" i="71"/>
  <c r="AF11" i="71"/>
  <c r="AA11" i="71"/>
  <c r="Q11" i="71"/>
  <c r="L11" i="71"/>
  <c r="G11" i="71"/>
  <c r="B11" i="71"/>
  <c r="AU10" i="71"/>
  <c r="AP10" i="71"/>
  <c r="AK10" i="71"/>
  <c r="AA10" i="71"/>
  <c r="V10" i="71"/>
  <c r="Q10" i="71"/>
  <c r="L10" i="71"/>
  <c r="G10" i="71"/>
  <c r="AU9" i="71"/>
  <c r="AP9" i="71"/>
  <c r="AK9" i="71"/>
  <c r="AF9" i="71"/>
  <c r="AA9" i="71"/>
  <c r="V9" i="71"/>
  <c r="Q9" i="71"/>
  <c r="L9" i="71"/>
  <c r="G9" i="71"/>
  <c r="AU8" i="71"/>
  <c r="AP8" i="71"/>
  <c r="AK8" i="71"/>
  <c r="AF8" i="71"/>
  <c r="V8" i="71"/>
  <c r="Q8" i="71"/>
  <c r="L8" i="71"/>
  <c r="G8" i="71"/>
  <c r="AU7" i="71"/>
  <c r="AP7" i="71"/>
  <c r="AF7" i="71"/>
  <c r="AA7" i="71"/>
  <c r="V7" i="71"/>
  <c r="Q7" i="71"/>
  <c r="L7" i="71"/>
  <c r="AU6" i="71"/>
  <c r="AP6" i="71"/>
  <c r="AF6" i="71"/>
  <c r="AA6" i="71"/>
  <c r="V6" i="71"/>
  <c r="Q6" i="71"/>
  <c r="L6" i="71"/>
  <c r="G6" i="71"/>
  <c r="AU5" i="71"/>
  <c r="AP5" i="71"/>
  <c r="AK5" i="71"/>
  <c r="AF5" i="71"/>
  <c r="AA5" i="71"/>
  <c r="V5" i="71"/>
  <c r="Q5" i="71"/>
  <c r="L5" i="71"/>
  <c r="G5" i="71"/>
  <c r="AU4" i="71"/>
  <c r="AP4" i="71"/>
  <c r="AK4" i="71"/>
  <c r="AF4" i="71"/>
  <c r="AA4" i="71"/>
  <c r="V4" i="71"/>
  <c r="Q4" i="71"/>
  <c r="L4" i="71"/>
  <c r="G4" i="71"/>
  <c r="AF72" i="69"/>
  <c r="AF71" i="69"/>
  <c r="AF70" i="69"/>
  <c r="AF69" i="69"/>
  <c r="AF67" i="69"/>
  <c r="AF66" i="69"/>
  <c r="AF65" i="69"/>
  <c r="AA65" i="69"/>
  <c r="AP64" i="69"/>
  <c r="AF64" i="69"/>
  <c r="AA64" i="69"/>
  <c r="AP63" i="69"/>
  <c r="AA63" i="69"/>
  <c r="AP62" i="69"/>
  <c r="AF62" i="69"/>
  <c r="AA62" i="69"/>
  <c r="AP61" i="69"/>
  <c r="AK61" i="69"/>
  <c r="AF61" i="69"/>
  <c r="AA61" i="69"/>
  <c r="AP60" i="69"/>
  <c r="AK60" i="69"/>
  <c r="AF60" i="69"/>
  <c r="V60" i="69"/>
  <c r="AP59" i="69"/>
  <c r="AK59" i="69"/>
  <c r="AF59" i="69"/>
  <c r="AA59" i="69"/>
  <c r="V59" i="69"/>
  <c r="AU58" i="69"/>
  <c r="AP58" i="69"/>
  <c r="AK58" i="69"/>
  <c r="AF58" i="69"/>
  <c r="AA58" i="69"/>
  <c r="V58" i="69"/>
  <c r="Q58" i="69"/>
  <c r="AU57" i="69"/>
  <c r="AP57" i="69"/>
  <c r="AK57" i="69"/>
  <c r="AA57" i="69"/>
  <c r="V57" i="69"/>
  <c r="Q57" i="69"/>
  <c r="AU56" i="69"/>
  <c r="AP56" i="69"/>
  <c r="AK56" i="69"/>
  <c r="AF56" i="69"/>
  <c r="AA56" i="69"/>
  <c r="V56" i="69"/>
  <c r="Q56" i="69"/>
  <c r="L56" i="69"/>
  <c r="AU55" i="69"/>
  <c r="AP55" i="69"/>
  <c r="AK55" i="69"/>
  <c r="AF55" i="69"/>
  <c r="AA55" i="69"/>
  <c r="V55" i="69"/>
  <c r="Q55" i="69"/>
  <c r="L55" i="69"/>
  <c r="AU54" i="69"/>
  <c r="AP54" i="69"/>
  <c r="AK54" i="69"/>
  <c r="AF54" i="69"/>
  <c r="AA54" i="69"/>
  <c r="V54" i="69"/>
  <c r="Q54" i="69"/>
  <c r="L54" i="69"/>
  <c r="AU53" i="69"/>
  <c r="AP53" i="69"/>
  <c r="AK53" i="69"/>
  <c r="AF53" i="69"/>
  <c r="AA53" i="69"/>
  <c r="V53" i="69"/>
  <c r="Q53" i="69"/>
  <c r="L53" i="69"/>
  <c r="G53" i="69"/>
  <c r="AU52" i="69"/>
  <c r="AP52" i="69"/>
  <c r="AK52" i="69"/>
  <c r="AF52" i="69"/>
  <c r="AA52" i="69"/>
  <c r="V52" i="69"/>
  <c r="L52" i="69"/>
  <c r="G52" i="69"/>
  <c r="AU51" i="69"/>
  <c r="AP51" i="69"/>
  <c r="AK51" i="69"/>
  <c r="AA51" i="69"/>
  <c r="V51" i="69"/>
  <c r="Q51" i="69"/>
  <c r="L51" i="69"/>
  <c r="G51" i="69"/>
  <c r="AU50" i="69"/>
  <c r="AP50" i="69"/>
  <c r="AK50" i="69"/>
  <c r="AF50" i="69"/>
  <c r="V50" i="69"/>
  <c r="Q50" i="69"/>
  <c r="L50" i="69"/>
  <c r="G50" i="69"/>
  <c r="AU49" i="69"/>
  <c r="AP49" i="69"/>
  <c r="AK49" i="69"/>
  <c r="AF49" i="69"/>
  <c r="AA49" i="69"/>
  <c r="V49" i="69"/>
  <c r="Q49" i="69"/>
  <c r="L49" i="69"/>
  <c r="G49" i="69"/>
  <c r="AU48" i="69"/>
  <c r="AP48" i="69"/>
  <c r="AK48" i="69"/>
  <c r="AF48" i="69"/>
  <c r="AA48" i="69"/>
  <c r="V48" i="69"/>
  <c r="Q48" i="69"/>
  <c r="L48" i="69"/>
  <c r="G48" i="69"/>
  <c r="AU47" i="69"/>
  <c r="AP47" i="69"/>
  <c r="AK47" i="69"/>
  <c r="AF47" i="69"/>
  <c r="AA47" i="69"/>
  <c r="V47" i="69"/>
  <c r="L47" i="69"/>
  <c r="AU46" i="69"/>
  <c r="AP46" i="69"/>
  <c r="AK46" i="69"/>
  <c r="AF46" i="69"/>
  <c r="V46" i="69"/>
  <c r="Q46" i="69"/>
  <c r="L46" i="69"/>
  <c r="G46" i="69"/>
  <c r="AU45" i="69"/>
  <c r="AP45" i="69"/>
  <c r="AK45" i="69"/>
  <c r="AA45" i="69"/>
  <c r="V45" i="69"/>
  <c r="Q45" i="69"/>
  <c r="L45" i="69"/>
  <c r="G45" i="69"/>
  <c r="AU44" i="69"/>
  <c r="AP44" i="69"/>
  <c r="AK44" i="69"/>
  <c r="AF44" i="69"/>
  <c r="AA44" i="69"/>
  <c r="V44" i="69"/>
  <c r="Q44" i="69"/>
  <c r="L44" i="69"/>
  <c r="G44" i="69"/>
  <c r="AU43" i="69"/>
  <c r="AP43" i="69"/>
  <c r="AK43" i="69"/>
  <c r="AF43" i="69"/>
  <c r="AA43" i="69"/>
  <c r="V43" i="69"/>
  <c r="Q43" i="69"/>
  <c r="L43" i="69"/>
  <c r="G43" i="69"/>
  <c r="AU42" i="69"/>
  <c r="AP42" i="69"/>
  <c r="AK42" i="69"/>
  <c r="AF42" i="69"/>
  <c r="AA42" i="69"/>
  <c r="V42" i="69"/>
  <c r="Q42" i="69"/>
  <c r="L42" i="69"/>
  <c r="G42" i="69"/>
  <c r="AU41" i="69"/>
  <c r="AP41" i="69"/>
  <c r="AK41" i="69"/>
  <c r="AF41" i="69"/>
  <c r="AA41" i="69"/>
  <c r="V41" i="69"/>
  <c r="Q41" i="69"/>
  <c r="L41" i="69"/>
  <c r="G41" i="69"/>
  <c r="AU40" i="69"/>
  <c r="AP40" i="69"/>
  <c r="AK40" i="69"/>
  <c r="AA40" i="69"/>
  <c r="V40" i="69"/>
  <c r="Q40" i="69"/>
  <c r="L40" i="69"/>
  <c r="G40" i="69"/>
  <c r="AU39" i="69"/>
  <c r="AP39" i="69"/>
  <c r="AK39" i="69"/>
  <c r="AA39" i="69"/>
  <c r="V39" i="69"/>
  <c r="Q39" i="69"/>
  <c r="G39" i="69"/>
  <c r="AK38" i="69"/>
  <c r="AA38" i="69"/>
  <c r="V38" i="69"/>
  <c r="Q38" i="69"/>
  <c r="L20" i="69"/>
  <c r="G38" i="69"/>
  <c r="AU37" i="69"/>
  <c r="AP37" i="69"/>
  <c r="AK37" i="69"/>
  <c r="AA37" i="69"/>
  <c r="V37" i="69"/>
  <c r="Q37" i="69"/>
  <c r="L19" i="69"/>
  <c r="G37" i="69"/>
  <c r="AU36" i="69"/>
  <c r="AP36" i="69"/>
  <c r="AK36" i="69"/>
  <c r="AA36" i="69"/>
  <c r="V36" i="69"/>
  <c r="Q36" i="69"/>
  <c r="L18" i="69"/>
  <c r="G36" i="69"/>
  <c r="AU35" i="69"/>
  <c r="AP35" i="69"/>
  <c r="AK35" i="69"/>
  <c r="V35" i="69"/>
  <c r="L17" i="69"/>
  <c r="AU34" i="69"/>
  <c r="AP34" i="69"/>
  <c r="AK34" i="69"/>
  <c r="AF34" i="69"/>
  <c r="AA34" i="69"/>
  <c r="V34" i="69"/>
  <c r="Q34" i="69"/>
  <c r="L16" i="69"/>
  <c r="G34" i="69"/>
  <c r="AU33" i="69"/>
  <c r="AP33" i="69"/>
  <c r="AK33" i="69"/>
  <c r="AF33" i="69"/>
  <c r="AA33" i="69"/>
  <c r="V33" i="69"/>
  <c r="Q33" i="69"/>
  <c r="L15" i="69"/>
  <c r="G33" i="69"/>
  <c r="AU32" i="69"/>
  <c r="AP32" i="69"/>
  <c r="AK32" i="69"/>
  <c r="L36" i="88"/>
  <c r="AF32" i="69"/>
  <c r="AA32" i="69"/>
  <c r="V32" i="69"/>
  <c r="Q32" i="69"/>
  <c r="G32" i="69"/>
  <c r="B32" i="69"/>
  <c r="AU31" i="69"/>
  <c r="AP31" i="69"/>
  <c r="L35" i="88"/>
  <c r="AF31" i="69"/>
  <c r="V31" i="69"/>
  <c r="Q31" i="69"/>
  <c r="L38" i="69"/>
  <c r="G31" i="69"/>
  <c r="AU30" i="69"/>
  <c r="AP30" i="69"/>
  <c r="AK30" i="69"/>
  <c r="L34" i="88"/>
  <c r="AF30" i="69"/>
  <c r="AA30" i="69"/>
  <c r="Q30" i="69"/>
  <c r="L37" i="69"/>
  <c r="G30" i="69"/>
  <c r="AU29" i="69"/>
  <c r="AP29" i="69"/>
  <c r="AK29" i="69"/>
  <c r="L33" i="88"/>
  <c r="AF29" i="69" s="1"/>
  <c r="AA29" i="69"/>
  <c r="V29" i="69"/>
  <c r="Q29" i="69"/>
  <c r="L36" i="69"/>
  <c r="G29" i="69"/>
  <c r="B29" i="69"/>
  <c r="AU28" i="69"/>
  <c r="AP28" i="69"/>
  <c r="AK28" i="69"/>
  <c r="AA28" i="69"/>
  <c r="V28" i="69"/>
  <c r="Q28" i="69"/>
  <c r="L35" i="69"/>
  <c r="G28" i="69"/>
  <c r="B28" i="69"/>
  <c r="AU27" i="69"/>
  <c r="AP27" i="69"/>
  <c r="AK27" i="69"/>
  <c r="AF27" i="69"/>
  <c r="AA27" i="69"/>
  <c r="V27" i="69"/>
  <c r="Q27" i="69"/>
  <c r="L34" i="69"/>
  <c r="G27" i="69"/>
  <c r="AU26" i="69"/>
  <c r="AP26" i="69"/>
  <c r="AK26" i="69"/>
  <c r="AF26" i="69"/>
  <c r="AA26" i="69"/>
  <c r="V26" i="69"/>
  <c r="Q26" i="69"/>
  <c r="L33" i="69"/>
  <c r="G26" i="69"/>
  <c r="B26" i="69"/>
  <c r="AU25" i="69"/>
  <c r="AP25" i="69"/>
  <c r="AK25" i="69"/>
  <c r="AF25" i="69"/>
  <c r="AA25" i="69"/>
  <c r="V25" i="69"/>
  <c r="L32" i="69"/>
  <c r="G25" i="69"/>
  <c r="AU24" i="69"/>
  <c r="AP24" i="69"/>
  <c r="AK24" i="69"/>
  <c r="AF24" i="69"/>
  <c r="AA24" i="69"/>
  <c r="V24" i="69"/>
  <c r="Q24" i="69"/>
  <c r="L31" i="69"/>
  <c r="G24" i="69"/>
  <c r="AU23" i="69"/>
  <c r="AP23" i="69"/>
  <c r="AF23" i="69"/>
  <c r="Q23" i="69"/>
  <c r="L30" i="69"/>
  <c r="G23" i="69"/>
  <c r="B23" i="69"/>
  <c r="AU22" i="69"/>
  <c r="AP22" i="69"/>
  <c r="AK22" i="69"/>
  <c r="AF22" i="69"/>
  <c r="AA22" i="69"/>
  <c r="V22" i="69"/>
  <c r="Q22" i="69"/>
  <c r="L29" i="69"/>
  <c r="G22" i="69"/>
  <c r="B22" i="69"/>
  <c r="AU21" i="69"/>
  <c r="AP21" i="69"/>
  <c r="AK21" i="69"/>
  <c r="AF21" i="69"/>
  <c r="AA21" i="69"/>
  <c r="V21" i="69"/>
  <c r="Q21" i="69"/>
  <c r="L28" i="69"/>
  <c r="G21" i="69"/>
  <c r="AP20" i="69"/>
  <c r="AK20" i="69"/>
  <c r="AF20" i="69"/>
  <c r="AA20" i="69"/>
  <c r="V20" i="69"/>
  <c r="Q20" i="69"/>
  <c r="L27" i="69"/>
  <c r="G20" i="69"/>
  <c r="AU19" i="69"/>
  <c r="AP19" i="69"/>
  <c r="AF19" i="69"/>
  <c r="AA19" i="69"/>
  <c r="V19" i="69"/>
  <c r="Q19" i="69"/>
  <c r="L26" i="69"/>
  <c r="G19" i="69"/>
  <c r="B19" i="69"/>
  <c r="AU18" i="69"/>
  <c r="AP18" i="69"/>
  <c r="AF18" i="69"/>
  <c r="AA18" i="69"/>
  <c r="V18" i="69"/>
  <c r="Q18" i="69"/>
  <c r="L25" i="69"/>
  <c r="G18" i="69"/>
  <c r="B18" i="69"/>
  <c r="AU17" i="69"/>
  <c r="AP17" i="69"/>
  <c r="AK17" i="69"/>
  <c r="AF17" i="69"/>
  <c r="AA17" i="69"/>
  <c r="V17" i="69"/>
  <c r="Q17" i="69"/>
  <c r="L24" i="69"/>
  <c r="G17" i="69"/>
  <c r="AU16" i="69"/>
  <c r="AP16" i="69"/>
  <c r="AK16" i="69"/>
  <c r="AF16" i="69"/>
  <c r="AA16" i="69"/>
  <c r="V16" i="69"/>
  <c r="Q16" i="69"/>
  <c r="L23" i="69"/>
  <c r="G16" i="69"/>
  <c r="B16" i="69"/>
  <c r="AU15" i="69"/>
  <c r="AP15" i="69"/>
  <c r="AK15" i="69"/>
  <c r="AF15" i="69"/>
  <c r="AA15" i="69"/>
  <c r="V15" i="69"/>
  <c r="L22" i="69"/>
  <c r="G15" i="69"/>
  <c r="B15" i="69"/>
  <c r="AU14" i="69"/>
  <c r="AP14" i="69"/>
  <c r="AK14" i="69"/>
  <c r="AF14" i="69"/>
  <c r="AA14" i="69"/>
  <c r="V14" i="69"/>
  <c r="Q14" i="69"/>
  <c r="G14" i="69"/>
  <c r="B14" i="69"/>
  <c r="AU13" i="69"/>
  <c r="AP13" i="69"/>
  <c r="AK13" i="69"/>
  <c r="AF13" i="69"/>
  <c r="AA13" i="69"/>
  <c r="V13" i="69"/>
  <c r="Q13" i="69"/>
  <c r="L13" i="69"/>
  <c r="G13" i="69"/>
  <c r="AU12" i="69"/>
  <c r="AP12" i="69"/>
  <c r="AK12" i="69"/>
  <c r="AF12" i="69"/>
  <c r="AA12" i="69"/>
  <c r="V12" i="69"/>
  <c r="Q12" i="69"/>
  <c r="L12" i="69"/>
  <c r="B12" i="69"/>
  <c r="AU11" i="69"/>
  <c r="AP11" i="69"/>
  <c r="AK11" i="69"/>
  <c r="AF11" i="69"/>
  <c r="AA11" i="69"/>
  <c r="Q11" i="69"/>
  <c r="L11" i="69"/>
  <c r="G11" i="69"/>
  <c r="B11" i="69"/>
  <c r="AU10" i="69"/>
  <c r="AP10" i="69"/>
  <c r="AK10" i="69"/>
  <c r="AA10" i="69"/>
  <c r="V10" i="69"/>
  <c r="Q10" i="69"/>
  <c r="L10" i="69"/>
  <c r="G10" i="69"/>
  <c r="AU9" i="69"/>
  <c r="AP9" i="69"/>
  <c r="AK9" i="69"/>
  <c r="AF9" i="69"/>
  <c r="AA9" i="69"/>
  <c r="V9" i="69"/>
  <c r="Q9" i="69"/>
  <c r="L9" i="69"/>
  <c r="G9" i="69"/>
  <c r="AU8" i="69"/>
  <c r="AP8" i="69"/>
  <c r="AK8" i="69"/>
  <c r="AF8" i="69"/>
  <c r="V8" i="69"/>
  <c r="Q8" i="69"/>
  <c r="L8" i="69"/>
  <c r="G8" i="69"/>
  <c r="AU7" i="69"/>
  <c r="AP7" i="69"/>
  <c r="AF7" i="69"/>
  <c r="AA7" i="69"/>
  <c r="V7" i="69"/>
  <c r="Q7" i="69"/>
  <c r="L7" i="69"/>
  <c r="AU6" i="69"/>
  <c r="AP6" i="69"/>
  <c r="AK6" i="69"/>
  <c r="AF6" i="69"/>
  <c r="AA6" i="69"/>
  <c r="V6" i="69"/>
  <c r="Q6" i="69"/>
  <c r="L6" i="69"/>
  <c r="G6" i="69"/>
  <c r="AU5" i="69"/>
  <c r="AP5" i="69"/>
  <c r="AK5" i="69"/>
  <c r="AF5" i="69"/>
  <c r="AA5" i="69"/>
  <c r="V5" i="69"/>
  <c r="Q5" i="69"/>
  <c r="L5" i="69"/>
  <c r="G5" i="69"/>
  <c r="AU4" i="69"/>
  <c r="AP4" i="69"/>
  <c r="AK4" i="69"/>
  <c r="AF4" i="69"/>
  <c r="AA4" i="69"/>
  <c r="V4" i="69"/>
  <c r="Q4" i="69"/>
  <c r="L4" i="69"/>
  <c r="G4" i="69"/>
  <c r="AF72" i="70"/>
  <c r="AF71" i="70"/>
  <c r="AF70" i="70"/>
  <c r="AF69" i="70"/>
  <c r="AF67" i="70"/>
  <c r="AF66" i="70"/>
  <c r="AF65" i="70"/>
  <c r="AA65" i="70"/>
  <c r="AP64" i="70"/>
  <c r="AF64" i="70"/>
  <c r="AA64" i="70"/>
  <c r="AP63" i="70"/>
  <c r="AA63" i="70"/>
  <c r="AP62" i="70"/>
  <c r="AF62" i="70"/>
  <c r="AA62" i="70"/>
  <c r="AP61" i="70"/>
  <c r="AK61" i="70"/>
  <c r="AF61" i="70"/>
  <c r="AA61" i="70"/>
  <c r="AP60" i="70"/>
  <c r="AK60" i="70"/>
  <c r="AF60" i="70"/>
  <c r="V60" i="70"/>
  <c r="AP59" i="70"/>
  <c r="AK59" i="70"/>
  <c r="AF59" i="70"/>
  <c r="AA59" i="70"/>
  <c r="V59" i="70"/>
  <c r="AU58" i="70"/>
  <c r="AP58" i="70"/>
  <c r="AK58" i="70"/>
  <c r="AF58" i="70"/>
  <c r="AA58" i="70"/>
  <c r="V58" i="70"/>
  <c r="Q58" i="70"/>
  <c r="AU57" i="70"/>
  <c r="AP57" i="70"/>
  <c r="AK57" i="70"/>
  <c r="AA57" i="70"/>
  <c r="V57" i="70"/>
  <c r="Q57" i="70"/>
  <c r="AU56" i="70"/>
  <c r="AP56" i="70"/>
  <c r="AK56" i="70"/>
  <c r="AF56" i="70"/>
  <c r="AA56" i="70"/>
  <c r="V56" i="70"/>
  <c r="Q56" i="70"/>
  <c r="L56" i="70"/>
  <c r="AU55" i="70"/>
  <c r="AP55" i="70"/>
  <c r="AK55" i="70"/>
  <c r="AF55" i="70"/>
  <c r="AA55" i="70"/>
  <c r="V55" i="70"/>
  <c r="Q55" i="70"/>
  <c r="L55" i="70"/>
  <c r="AU54" i="70"/>
  <c r="AP54" i="70"/>
  <c r="AK54" i="70"/>
  <c r="AF54" i="70"/>
  <c r="AA54" i="70"/>
  <c r="V54" i="70"/>
  <c r="Q54" i="70"/>
  <c r="L54" i="70"/>
  <c r="AU53" i="70"/>
  <c r="AP53" i="70"/>
  <c r="AK53" i="70"/>
  <c r="AF53" i="70"/>
  <c r="AA53" i="70"/>
  <c r="V53" i="70"/>
  <c r="Q53" i="70"/>
  <c r="L53" i="70"/>
  <c r="G53" i="70"/>
  <c r="AU52" i="70"/>
  <c r="AP52" i="70"/>
  <c r="AK52" i="70"/>
  <c r="AF52" i="70"/>
  <c r="AA52" i="70"/>
  <c r="V52" i="70"/>
  <c r="L52" i="70"/>
  <c r="G52" i="70"/>
  <c r="AU51" i="70"/>
  <c r="AP51" i="70"/>
  <c r="AK51" i="70"/>
  <c r="AA51" i="70"/>
  <c r="V51" i="70"/>
  <c r="Q51" i="70"/>
  <c r="L51" i="70"/>
  <c r="G51" i="70"/>
  <c r="AU50" i="70"/>
  <c r="AP50" i="70"/>
  <c r="AK50" i="70"/>
  <c r="AF50" i="70"/>
  <c r="V50" i="70"/>
  <c r="Q50" i="70"/>
  <c r="L50" i="70"/>
  <c r="G50" i="70"/>
  <c r="AU49" i="70"/>
  <c r="AP49" i="70"/>
  <c r="AK49" i="70"/>
  <c r="AF49" i="70"/>
  <c r="AA49" i="70"/>
  <c r="V49" i="70"/>
  <c r="Q49" i="70"/>
  <c r="L49" i="70"/>
  <c r="G49" i="70"/>
  <c r="AU48" i="70"/>
  <c r="AP48" i="70"/>
  <c r="AK48" i="70"/>
  <c r="AF48" i="70"/>
  <c r="AA48" i="70"/>
  <c r="V48" i="70"/>
  <c r="Q48" i="70"/>
  <c r="L48" i="70"/>
  <c r="G48" i="70"/>
  <c r="AU47" i="70"/>
  <c r="AP47" i="70"/>
  <c r="AK47" i="70"/>
  <c r="AF47" i="70"/>
  <c r="AA47" i="70"/>
  <c r="V47" i="70"/>
  <c r="L47" i="70"/>
  <c r="AU46" i="70"/>
  <c r="AP46" i="70"/>
  <c r="AK46" i="70"/>
  <c r="AF46" i="70"/>
  <c r="V46" i="70"/>
  <c r="Q46" i="70"/>
  <c r="L46" i="70"/>
  <c r="G46" i="70"/>
  <c r="AU45" i="70"/>
  <c r="AP45" i="70"/>
  <c r="AK45" i="70"/>
  <c r="AA45" i="70"/>
  <c r="V45" i="70"/>
  <c r="Q45" i="70"/>
  <c r="L45" i="70"/>
  <c r="G45" i="70"/>
  <c r="AU44" i="70"/>
  <c r="AP44" i="70"/>
  <c r="AK44" i="70"/>
  <c r="AF44" i="70"/>
  <c r="AA44" i="70"/>
  <c r="V44" i="70"/>
  <c r="Q44" i="70"/>
  <c r="L44" i="70"/>
  <c r="G44" i="70"/>
  <c r="AU43" i="70"/>
  <c r="AP43" i="70"/>
  <c r="AK43" i="70"/>
  <c r="AF43" i="70"/>
  <c r="AA43" i="70"/>
  <c r="V43" i="70"/>
  <c r="Q43" i="70"/>
  <c r="L43" i="70"/>
  <c r="G43" i="70"/>
  <c r="AU42" i="70"/>
  <c r="AP42" i="70"/>
  <c r="AK42" i="70"/>
  <c r="AF42" i="70"/>
  <c r="AA42" i="70"/>
  <c r="V42" i="70"/>
  <c r="Q42" i="70"/>
  <c r="L42" i="70"/>
  <c r="G42" i="70"/>
  <c r="AU41" i="70"/>
  <c r="AP41" i="70"/>
  <c r="AK41" i="70"/>
  <c r="AF41" i="70"/>
  <c r="AA41" i="70"/>
  <c r="V41" i="70"/>
  <c r="Q41" i="70"/>
  <c r="L41" i="70"/>
  <c r="G41" i="70"/>
  <c r="AU40" i="70"/>
  <c r="AP40" i="70"/>
  <c r="AK40" i="70"/>
  <c r="AA40" i="70"/>
  <c r="V40" i="70"/>
  <c r="Q40" i="70"/>
  <c r="L40" i="70"/>
  <c r="G40" i="70"/>
  <c r="AU39" i="70"/>
  <c r="AP39" i="70"/>
  <c r="AK39" i="70"/>
  <c r="AA39" i="70"/>
  <c r="V39" i="70"/>
  <c r="Q39" i="70"/>
  <c r="G39" i="70"/>
  <c r="AK38" i="70"/>
  <c r="AA38" i="70"/>
  <c r="V38" i="70"/>
  <c r="Q38" i="70"/>
  <c r="L20" i="70"/>
  <c r="G38" i="70"/>
  <c r="AU37" i="70"/>
  <c r="AP37" i="70"/>
  <c r="AK37" i="70"/>
  <c r="AA37" i="70"/>
  <c r="V37" i="70"/>
  <c r="Q37" i="70"/>
  <c r="L19" i="70"/>
  <c r="G37" i="70"/>
  <c r="AU36" i="70"/>
  <c r="AP36" i="70"/>
  <c r="AK36" i="70"/>
  <c r="AA36" i="70"/>
  <c r="V36" i="70"/>
  <c r="Q36" i="70"/>
  <c r="L18" i="70"/>
  <c r="G36" i="70"/>
  <c r="AU35" i="70"/>
  <c r="AP35" i="70"/>
  <c r="AK35" i="70"/>
  <c r="V35" i="70"/>
  <c r="L17" i="70"/>
  <c r="AU34" i="70"/>
  <c r="AP34" i="70"/>
  <c r="AK34" i="70"/>
  <c r="AF34" i="70"/>
  <c r="AA34" i="70"/>
  <c r="V34" i="70"/>
  <c r="Q34" i="70"/>
  <c r="L16" i="70"/>
  <c r="G34" i="70"/>
  <c r="AU33" i="70"/>
  <c r="AP33" i="70"/>
  <c r="AK33" i="70"/>
  <c r="AF33" i="70"/>
  <c r="AA33" i="70"/>
  <c r="V33" i="70"/>
  <c r="Q33" i="70"/>
  <c r="L15" i="70"/>
  <c r="G33" i="70"/>
  <c r="AU32" i="70"/>
  <c r="AP32" i="70"/>
  <c r="AK32" i="70"/>
  <c r="K36" i="88"/>
  <c r="AF32" i="70"/>
  <c r="AA32" i="70"/>
  <c r="V32" i="70"/>
  <c r="Q32" i="70"/>
  <c r="G32" i="70"/>
  <c r="B32" i="70"/>
  <c r="AU31" i="70"/>
  <c r="AP31" i="70"/>
  <c r="K35" i="88"/>
  <c r="AF31" i="70"/>
  <c r="V31" i="70"/>
  <c r="Q31" i="70"/>
  <c r="L38" i="70"/>
  <c r="G31" i="70"/>
  <c r="AU30" i="70"/>
  <c r="AP30" i="70"/>
  <c r="AK30" i="70"/>
  <c r="K34" i="88"/>
  <c r="AF30" i="70"/>
  <c r="AA30" i="70"/>
  <c r="Q30" i="70"/>
  <c r="L37" i="70"/>
  <c r="G30" i="70"/>
  <c r="AU29" i="70"/>
  <c r="AP29" i="70"/>
  <c r="AK29" i="70"/>
  <c r="K33" i="88"/>
  <c r="AF29" i="70" s="1"/>
  <c r="AA29" i="70"/>
  <c r="V29" i="70"/>
  <c r="Q29" i="70"/>
  <c r="L36" i="70"/>
  <c r="G29" i="70"/>
  <c r="B29" i="70"/>
  <c r="AU28" i="70"/>
  <c r="AP28" i="70"/>
  <c r="AK28" i="70"/>
  <c r="AA28" i="70"/>
  <c r="V28" i="70"/>
  <c r="Q28" i="70"/>
  <c r="L35" i="70"/>
  <c r="G28" i="70"/>
  <c r="B28" i="70"/>
  <c r="AU27" i="70"/>
  <c r="AP27" i="70"/>
  <c r="AK27" i="70"/>
  <c r="AF27" i="70"/>
  <c r="AA27" i="70"/>
  <c r="V27" i="70"/>
  <c r="Q27" i="70"/>
  <c r="L34" i="70"/>
  <c r="G27" i="70"/>
  <c r="AU26" i="70"/>
  <c r="AP26" i="70"/>
  <c r="AK26" i="70"/>
  <c r="AF26" i="70"/>
  <c r="AA26" i="70"/>
  <c r="V26" i="70"/>
  <c r="Q26" i="70"/>
  <c r="L33" i="70"/>
  <c r="G26" i="70"/>
  <c r="AU25" i="70"/>
  <c r="AP25" i="70"/>
  <c r="AK25" i="70"/>
  <c r="AF25" i="70"/>
  <c r="AA25" i="70"/>
  <c r="V25" i="70"/>
  <c r="L32" i="70"/>
  <c r="G25" i="70"/>
  <c r="AU24" i="70"/>
  <c r="AP24" i="70"/>
  <c r="AK24" i="70"/>
  <c r="AF24" i="70"/>
  <c r="AA24" i="70"/>
  <c r="V24" i="70"/>
  <c r="Q24" i="70"/>
  <c r="L31" i="70"/>
  <c r="G24" i="70"/>
  <c r="AU23" i="70"/>
  <c r="AP23" i="70"/>
  <c r="AF23" i="70"/>
  <c r="Q23" i="70"/>
  <c r="L30" i="70"/>
  <c r="G23" i="70"/>
  <c r="B23" i="70"/>
  <c r="AU22" i="70"/>
  <c r="AP22" i="70"/>
  <c r="AK22" i="70"/>
  <c r="AF22" i="70"/>
  <c r="AA22" i="70"/>
  <c r="V22" i="70"/>
  <c r="Q22" i="70"/>
  <c r="L29" i="70"/>
  <c r="G22" i="70"/>
  <c r="B22" i="70"/>
  <c r="AU21" i="70"/>
  <c r="AP21" i="70"/>
  <c r="AK21" i="70"/>
  <c r="AF21" i="70"/>
  <c r="AA21" i="70"/>
  <c r="V21" i="70"/>
  <c r="Q21" i="70"/>
  <c r="L28" i="70"/>
  <c r="G21" i="70"/>
  <c r="AP20" i="70"/>
  <c r="AK20" i="70"/>
  <c r="AF20" i="70"/>
  <c r="AA20" i="70"/>
  <c r="V20" i="70"/>
  <c r="Q20" i="70"/>
  <c r="L27" i="70"/>
  <c r="G20" i="70"/>
  <c r="AU19" i="70"/>
  <c r="AP19" i="70"/>
  <c r="AF19" i="70"/>
  <c r="AA19" i="70"/>
  <c r="V19" i="70"/>
  <c r="Q19" i="70"/>
  <c r="L26" i="70"/>
  <c r="G19" i="70"/>
  <c r="B19" i="70"/>
  <c r="AU18" i="70"/>
  <c r="AP18" i="70"/>
  <c r="AF18" i="70"/>
  <c r="AA18" i="70"/>
  <c r="V18" i="70"/>
  <c r="Q18" i="70"/>
  <c r="L25" i="70"/>
  <c r="G18" i="70"/>
  <c r="B18" i="70"/>
  <c r="AU17" i="70"/>
  <c r="AP17" i="70"/>
  <c r="AK17" i="70"/>
  <c r="AF17" i="70"/>
  <c r="AA17" i="70"/>
  <c r="V17" i="70"/>
  <c r="Q17" i="70"/>
  <c r="L24" i="70"/>
  <c r="G17" i="70"/>
  <c r="AU16" i="70"/>
  <c r="AP16" i="70"/>
  <c r="AK16" i="70"/>
  <c r="AF16" i="70"/>
  <c r="AA16" i="70"/>
  <c r="V16" i="70"/>
  <c r="Q16" i="70"/>
  <c r="L23" i="70"/>
  <c r="G16" i="70"/>
  <c r="B16" i="70"/>
  <c r="AU15" i="70"/>
  <c r="AP15" i="70"/>
  <c r="AK15" i="70"/>
  <c r="AF15" i="70"/>
  <c r="AA15" i="70"/>
  <c r="V15" i="70"/>
  <c r="L22" i="70"/>
  <c r="G15" i="70"/>
  <c r="B15" i="70"/>
  <c r="AU14" i="70"/>
  <c r="AP14" i="70"/>
  <c r="AK14" i="70"/>
  <c r="AF14" i="70"/>
  <c r="AA14" i="70"/>
  <c r="V14" i="70"/>
  <c r="Q14" i="70"/>
  <c r="G14" i="70"/>
  <c r="B14" i="70"/>
  <c r="AU13" i="70"/>
  <c r="AP13" i="70"/>
  <c r="AK13" i="70"/>
  <c r="AF13" i="70"/>
  <c r="AA13" i="70"/>
  <c r="V13" i="70"/>
  <c r="Q13" i="70"/>
  <c r="L13" i="70"/>
  <c r="G13" i="70"/>
  <c r="AU12" i="70"/>
  <c r="AP12" i="70"/>
  <c r="AK12" i="70"/>
  <c r="AF12" i="70"/>
  <c r="AA12" i="70"/>
  <c r="V12" i="70"/>
  <c r="Q12" i="70"/>
  <c r="L12" i="70"/>
  <c r="AU11" i="70"/>
  <c r="AP11" i="70"/>
  <c r="AK11" i="70"/>
  <c r="AF11" i="70"/>
  <c r="AA11" i="70"/>
  <c r="Q11" i="70"/>
  <c r="L11" i="70"/>
  <c r="G11" i="70"/>
  <c r="B11" i="70"/>
  <c r="AU10" i="70"/>
  <c r="AP10" i="70"/>
  <c r="AK10" i="70"/>
  <c r="AA10" i="70"/>
  <c r="V10" i="70"/>
  <c r="Q10" i="70"/>
  <c r="L10" i="70"/>
  <c r="G10" i="70"/>
  <c r="AU9" i="70"/>
  <c r="AP9" i="70"/>
  <c r="AK9" i="70"/>
  <c r="AF9" i="70"/>
  <c r="AA9" i="70"/>
  <c r="V9" i="70"/>
  <c r="Q9" i="70"/>
  <c r="L9" i="70"/>
  <c r="G9" i="70"/>
  <c r="AU8" i="70"/>
  <c r="AP8" i="70"/>
  <c r="AK8" i="70"/>
  <c r="AF8" i="70"/>
  <c r="V8" i="70"/>
  <c r="Q8" i="70"/>
  <c r="L8" i="70"/>
  <c r="G8" i="70"/>
  <c r="AU7" i="70"/>
  <c r="AP7" i="70"/>
  <c r="AF7" i="70"/>
  <c r="AA7" i="70"/>
  <c r="V7" i="70"/>
  <c r="Q7" i="70"/>
  <c r="L7" i="70"/>
  <c r="AU6" i="70"/>
  <c r="AP6" i="70"/>
  <c r="AK6" i="70"/>
  <c r="AF6" i="70"/>
  <c r="AA6" i="70"/>
  <c r="V6" i="70"/>
  <c r="Q6" i="70"/>
  <c r="L6" i="70"/>
  <c r="G6" i="70"/>
  <c r="AU5" i="70"/>
  <c r="AP5" i="70"/>
  <c r="AK5" i="70"/>
  <c r="AF5" i="70"/>
  <c r="AA5" i="70"/>
  <c r="V5" i="70"/>
  <c r="Q5" i="70"/>
  <c r="L5" i="70"/>
  <c r="G5" i="70"/>
  <c r="AU4" i="70"/>
  <c r="AP4" i="70"/>
  <c r="AK4" i="70"/>
  <c r="AF4" i="70"/>
  <c r="AA4" i="70"/>
  <c r="V4" i="70"/>
  <c r="Q4" i="70"/>
  <c r="L4" i="70"/>
  <c r="G4" i="70"/>
  <c r="AF72" i="68"/>
  <c r="AF71" i="68"/>
  <c r="AF70" i="68"/>
  <c r="AF69" i="68"/>
  <c r="AF67" i="68"/>
  <c r="AF66" i="68"/>
  <c r="AF65" i="68"/>
  <c r="AA65" i="68"/>
  <c r="AP64" i="68"/>
  <c r="AF64" i="68"/>
  <c r="AA64" i="68"/>
  <c r="AP63" i="68"/>
  <c r="AA63" i="68"/>
  <c r="AP62" i="68"/>
  <c r="AF62" i="68"/>
  <c r="AA62" i="68"/>
  <c r="AP61" i="68"/>
  <c r="AK61" i="68"/>
  <c r="AF61" i="68"/>
  <c r="AA61" i="68"/>
  <c r="AP60" i="68"/>
  <c r="AK60" i="68"/>
  <c r="AF60" i="68"/>
  <c r="V60" i="68"/>
  <c r="AP59" i="68"/>
  <c r="AK59" i="68"/>
  <c r="AF59" i="68"/>
  <c r="AA59" i="68"/>
  <c r="V59" i="68"/>
  <c r="AU58" i="68"/>
  <c r="AP58" i="68"/>
  <c r="AK58" i="68"/>
  <c r="AF58" i="68"/>
  <c r="AA58" i="68"/>
  <c r="V58" i="68"/>
  <c r="Q58" i="68"/>
  <c r="AU57" i="68"/>
  <c r="AP57" i="68"/>
  <c r="AK57" i="68"/>
  <c r="AA57" i="68"/>
  <c r="V57" i="68"/>
  <c r="Q57" i="68"/>
  <c r="AU56" i="68"/>
  <c r="AP56" i="68"/>
  <c r="AK56" i="68"/>
  <c r="AF56" i="68"/>
  <c r="AA56" i="68"/>
  <c r="V56" i="68"/>
  <c r="Q56" i="68"/>
  <c r="L56" i="68"/>
  <c r="AU55" i="68"/>
  <c r="AP55" i="68"/>
  <c r="AK55" i="68"/>
  <c r="AF55" i="68"/>
  <c r="AA55" i="68"/>
  <c r="V55" i="68"/>
  <c r="Q55" i="68"/>
  <c r="L55" i="68"/>
  <c r="AU54" i="68"/>
  <c r="AP54" i="68"/>
  <c r="AK54" i="68"/>
  <c r="AF54" i="68"/>
  <c r="AA54" i="68"/>
  <c r="V54" i="68"/>
  <c r="Q54" i="68"/>
  <c r="L54" i="68"/>
  <c r="AU53" i="68"/>
  <c r="AP53" i="68"/>
  <c r="AK53" i="68"/>
  <c r="AF53" i="68"/>
  <c r="AA53" i="68"/>
  <c r="V53" i="68"/>
  <c r="Q53" i="68"/>
  <c r="L53" i="68"/>
  <c r="G53" i="68"/>
  <c r="AU52" i="68"/>
  <c r="AP52" i="68"/>
  <c r="AK52" i="68"/>
  <c r="AF52" i="68"/>
  <c r="AA52" i="68"/>
  <c r="V52" i="68"/>
  <c r="L52" i="68"/>
  <c r="G52" i="68"/>
  <c r="AU51" i="68"/>
  <c r="AP51" i="68"/>
  <c r="AK51" i="68"/>
  <c r="AA51" i="68"/>
  <c r="V51" i="68"/>
  <c r="Q51" i="68"/>
  <c r="L51" i="68"/>
  <c r="G51" i="68"/>
  <c r="AU50" i="68"/>
  <c r="AP50" i="68"/>
  <c r="AK50" i="68"/>
  <c r="AF50" i="68"/>
  <c r="V50" i="68"/>
  <c r="Q50" i="68"/>
  <c r="L50" i="68"/>
  <c r="G50" i="68"/>
  <c r="AU49" i="68"/>
  <c r="AP49" i="68"/>
  <c r="AK49" i="68"/>
  <c r="AF49" i="68"/>
  <c r="AA49" i="68"/>
  <c r="V49" i="68"/>
  <c r="Q49" i="68"/>
  <c r="L49" i="68"/>
  <c r="G49" i="68"/>
  <c r="AU48" i="68"/>
  <c r="AP48" i="68"/>
  <c r="AK48" i="68"/>
  <c r="AF48" i="68"/>
  <c r="AA48" i="68"/>
  <c r="V48" i="68"/>
  <c r="Q48" i="68"/>
  <c r="L48" i="68"/>
  <c r="G48" i="68"/>
  <c r="AU47" i="68"/>
  <c r="AP47" i="68"/>
  <c r="AK47" i="68"/>
  <c r="AF47" i="68"/>
  <c r="AA47" i="68"/>
  <c r="V47" i="68"/>
  <c r="L47" i="68"/>
  <c r="AU46" i="68"/>
  <c r="AP46" i="68"/>
  <c r="AK46" i="68"/>
  <c r="AF46" i="68"/>
  <c r="V46" i="68"/>
  <c r="Q46" i="68"/>
  <c r="L46" i="68"/>
  <c r="G46" i="68"/>
  <c r="AU45" i="68"/>
  <c r="AP45" i="68"/>
  <c r="AK45" i="68"/>
  <c r="AA45" i="68"/>
  <c r="V45" i="68"/>
  <c r="Q45" i="68"/>
  <c r="L45" i="68"/>
  <c r="G45" i="68"/>
  <c r="AU44" i="68"/>
  <c r="AP44" i="68"/>
  <c r="AK44" i="68"/>
  <c r="AF44" i="68"/>
  <c r="AA44" i="68"/>
  <c r="V44" i="68"/>
  <c r="Q44" i="68"/>
  <c r="L44" i="68"/>
  <c r="G44" i="68"/>
  <c r="AU43" i="68"/>
  <c r="AP43" i="68"/>
  <c r="AK43" i="68"/>
  <c r="AF43" i="68"/>
  <c r="AA43" i="68"/>
  <c r="V43" i="68"/>
  <c r="Q43" i="68"/>
  <c r="L43" i="68"/>
  <c r="G43" i="68"/>
  <c r="AU42" i="68"/>
  <c r="AP42" i="68"/>
  <c r="AK42" i="68"/>
  <c r="AF42" i="68"/>
  <c r="AA42" i="68"/>
  <c r="V42" i="68"/>
  <c r="Q42" i="68"/>
  <c r="L42" i="68"/>
  <c r="G42" i="68"/>
  <c r="AU41" i="68"/>
  <c r="AP41" i="68"/>
  <c r="AK41" i="68"/>
  <c r="AF41" i="68"/>
  <c r="AA41" i="68"/>
  <c r="V41" i="68"/>
  <c r="Q41" i="68"/>
  <c r="L41" i="68"/>
  <c r="G41" i="68"/>
  <c r="AU40" i="68"/>
  <c r="AP40" i="68"/>
  <c r="AK40" i="68"/>
  <c r="AA40" i="68"/>
  <c r="V40" i="68"/>
  <c r="Q40" i="68"/>
  <c r="L40" i="68"/>
  <c r="G40" i="68"/>
  <c r="AU39" i="68"/>
  <c r="AP39" i="68"/>
  <c r="AK39" i="68"/>
  <c r="AA39" i="68"/>
  <c r="V39" i="68"/>
  <c r="Q39" i="68"/>
  <c r="G39" i="68"/>
  <c r="AK38" i="68"/>
  <c r="AA38" i="68"/>
  <c r="V38" i="68"/>
  <c r="Q38" i="68"/>
  <c r="L20" i="68"/>
  <c r="G38" i="68"/>
  <c r="AU37" i="68"/>
  <c r="AP37" i="68"/>
  <c r="AK37" i="68"/>
  <c r="AA37" i="68"/>
  <c r="V37" i="68"/>
  <c r="Q37" i="68"/>
  <c r="L19" i="68"/>
  <c r="G37" i="68"/>
  <c r="AU36" i="68"/>
  <c r="AP36" i="68"/>
  <c r="AK36" i="68"/>
  <c r="AA36" i="68"/>
  <c r="V36" i="68"/>
  <c r="Q36" i="68"/>
  <c r="L18" i="68"/>
  <c r="G36" i="68"/>
  <c r="AU35" i="68"/>
  <c r="AP35" i="68"/>
  <c r="AK35" i="68"/>
  <c r="V35" i="68"/>
  <c r="L17" i="68"/>
  <c r="AU34" i="68"/>
  <c r="AP34" i="68"/>
  <c r="AK34" i="68"/>
  <c r="AF34" i="68"/>
  <c r="AA34" i="68"/>
  <c r="V34" i="68"/>
  <c r="Q34" i="68"/>
  <c r="L16" i="68"/>
  <c r="G34" i="68"/>
  <c r="AU33" i="68"/>
  <c r="AP33" i="68"/>
  <c r="AK33" i="68"/>
  <c r="AF33" i="68"/>
  <c r="AA33" i="68"/>
  <c r="V33" i="68"/>
  <c r="Q33" i="68"/>
  <c r="L15" i="68"/>
  <c r="G33" i="68"/>
  <c r="AU32" i="68"/>
  <c r="AP32" i="68"/>
  <c r="AK32" i="68"/>
  <c r="J36" i="88"/>
  <c r="AF32" i="68"/>
  <c r="AA32" i="68"/>
  <c r="V32" i="68"/>
  <c r="Q32" i="68"/>
  <c r="G32" i="68"/>
  <c r="B32" i="68"/>
  <c r="AU31" i="68"/>
  <c r="AP31" i="68"/>
  <c r="J35" i="88"/>
  <c r="AF31" i="68"/>
  <c r="V31" i="68"/>
  <c r="Q31" i="68"/>
  <c r="L38" i="68"/>
  <c r="G31" i="68"/>
  <c r="AU30" i="68"/>
  <c r="AP30" i="68"/>
  <c r="AK30" i="68"/>
  <c r="J34" i="88"/>
  <c r="AF30" i="68"/>
  <c r="AA30" i="68"/>
  <c r="Q30" i="68"/>
  <c r="L37" i="68"/>
  <c r="G30" i="68"/>
  <c r="AU29" i="68"/>
  <c r="AP29" i="68"/>
  <c r="AK29" i="68"/>
  <c r="J33" i="88"/>
  <c r="AF29" i="68" s="1"/>
  <c r="AA29" i="68"/>
  <c r="V29" i="68"/>
  <c r="Q29" i="68"/>
  <c r="L36" i="68"/>
  <c r="G29" i="68"/>
  <c r="B29" i="68"/>
  <c r="AU28" i="68"/>
  <c r="AP28" i="68"/>
  <c r="AK28" i="68"/>
  <c r="AA28" i="68"/>
  <c r="V28" i="68"/>
  <c r="Q28" i="68"/>
  <c r="L35" i="68"/>
  <c r="G28" i="68"/>
  <c r="B28" i="68"/>
  <c r="AU27" i="68"/>
  <c r="AP27" i="68"/>
  <c r="AK27" i="68"/>
  <c r="AF27" i="68"/>
  <c r="AA27" i="68"/>
  <c r="V27" i="68"/>
  <c r="Q27" i="68"/>
  <c r="L34" i="68"/>
  <c r="G27" i="68"/>
  <c r="AU26" i="68"/>
  <c r="AP26" i="68"/>
  <c r="AK26" i="68"/>
  <c r="AF26" i="68"/>
  <c r="AA26" i="68"/>
  <c r="V26" i="68"/>
  <c r="Q26" i="68"/>
  <c r="L33" i="68"/>
  <c r="G26" i="68"/>
  <c r="B26" i="68"/>
  <c r="AU25" i="68"/>
  <c r="AP25" i="68"/>
  <c r="AK25" i="68"/>
  <c r="AF25" i="68"/>
  <c r="AA25" i="68"/>
  <c r="V25" i="68"/>
  <c r="L32" i="68"/>
  <c r="G25" i="68"/>
  <c r="B25" i="68"/>
  <c r="AU24" i="68"/>
  <c r="AP24" i="68"/>
  <c r="AK24" i="68"/>
  <c r="AF24" i="68"/>
  <c r="AA24" i="68"/>
  <c r="V24" i="68"/>
  <c r="Q24" i="68"/>
  <c r="L31" i="68"/>
  <c r="G24" i="68"/>
  <c r="AU23" i="68"/>
  <c r="AP23" i="68"/>
  <c r="AF23" i="68"/>
  <c r="Q23" i="68"/>
  <c r="L30" i="68"/>
  <c r="G23" i="68"/>
  <c r="B23" i="68"/>
  <c r="AU22" i="68"/>
  <c r="AP22" i="68"/>
  <c r="AK22" i="68"/>
  <c r="AF22" i="68"/>
  <c r="AA22" i="68"/>
  <c r="V22" i="68"/>
  <c r="Q22" i="68"/>
  <c r="L29" i="68"/>
  <c r="G22" i="68"/>
  <c r="B22" i="68"/>
  <c r="AU21" i="68"/>
  <c r="AP21" i="68"/>
  <c r="AK21" i="68"/>
  <c r="AF21" i="68"/>
  <c r="AA21" i="68"/>
  <c r="V21" i="68"/>
  <c r="Q21" i="68"/>
  <c r="L28" i="68"/>
  <c r="G21" i="68"/>
  <c r="AP20" i="68"/>
  <c r="AK20" i="68"/>
  <c r="AF20" i="68"/>
  <c r="AA20" i="68"/>
  <c r="V20" i="68"/>
  <c r="Q20" i="68"/>
  <c r="L27" i="68"/>
  <c r="G20" i="68"/>
  <c r="AU19" i="68"/>
  <c r="AP19" i="68"/>
  <c r="AF19" i="68"/>
  <c r="AA19" i="68"/>
  <c r="V19" i="68"/>
  <c r="Q19" i="68"/>
  <c r="L26" i="68"/>
  <c r="G19" i="68"/>
  <c r="B19" i="68"/>
  <c r="AU18" i="68"/>
  <c r="AP18" i="68"/>
  <c r="AF18" i="68"/>
  <c r="AA18" i="68"/>
  <c r="V18" i="68"/>
  <c r="Q18" i="68"/>
  <c r="L25" i="68"/>
  <c r="G18" i="68"/>
  <c r="B18" i="68"/>
  <c r="AU17" i="68"/>
  <c r="AP17" i="68"/>
  <c r="AK17" i="68"/>
  <c r="AF17" i="68"/>
  <c r="AA17" i="68"/>
  <c r="V17" i="68"/>
  <c r="Q17" i="68"/>
  <c r="L24" i="68"/>
  <c r="G17" i="68"/>
  <c r="AU16" i="68"/>
  <c r="AP16" i="68"/>
  <c r="AK16" i="68"/>
  <c r="AF16" i="68"/>
  <c r="AA16" i="68"/>
  <c r="V16" i="68"/>
  <c r="Q16" i="68"/>
  <c r="L23" i="68"/>
  <c r="G16" i="68"/>
  <c r="B16" i="68"/>
  <c r="AU15" i="68"/>
  <c r="AP15" i="68"/>
  <c r="AK15" i="68"/>
  <c r="AF15" i="68"/>
  <c r="AA15" i="68"/>
  <c r="V15" i="68"/>
  <c r="L22" i="68"/>
  <c r="G15" i="68"/>
  <c r="B15" i="68"/>
  <c r="AU14" i="68"/>
  <c r="AP14" i="68"/>
  <c r="AK14" i="68"/>
  <c r="AF14" i="68"/>
  <c r="AA14" i="68"/>
  <c r="V14" i="68"/>
  <c r="Q14" i="68"/>
  <c r="G14" i="68"/>
  <c r="AU13" i="68"/>
  <c r="AP13" i="68"/>
  <c r="AK13" i="68"/>
  <c r="AF13" i="68"/>
  <c r="AA13" i="68"/>
  <c r="V13" i="68"/>
  <c r="Q13" i="68"/>
  <c r="L13" i="68"/>
  <c r="G13" i="68"/>
  <c r="B13" i="68"/>
  <c r="AU12" i="68"/>
  <c r="AP12" i="68"/>
  <c r="AK12" i="68"/>
  <c r="AF12" i="68"/>
  <c r="AA12" i="68"/>
  <c r="V12" i="68"/>
  <c r="Q12" i="68"/>
  <c r="L12" i="68"/>
  <c r="B12" i="68"/>
  <c r="AU11" i="68"/>
  <c r="AP11" i="68"/>
  <c r="AK11" i="68"/>
  <c r="AF11" i="68"/>
  <c r="AA11" i="68"/>
  <c r="Q11" i="68"/>
  <c r="L11" i="68"/>
  <c r="G11" i="68"/>
  <c r="B11" i="68"/>
  <c r="AU10" i="68"/>
  <c r="AP10" i="68"/>
  <c r="AK10" i="68"/>
  <c r="AA10" i="68"/>
  <c r="V10" i="68"/>
  <c r="Q10" i="68"/>
  <c r="L10" i="68"/>
  <c r="G10" i="68"/>
  <c r="AU9" i="68"/>
  <c r="AP9" i="68"/>
  <c r="AK9" i="68"/>
  <c r="AF9" i="68"/>
  <c r="AA9" i="68"/>
  <c r="V9" i="68"/>
  <c r="Q9" i="68"/>
  <c r="L9" i="68"/>
  <c r="G9" i="68"/>
  <c r="AU8" i="68"/>
  <c r="AP8" i="68"/>
  <c r="AK8" i="68"/>
  <c r="AF8" i="68"/>
  <c r="V8" i="68"/>
  <c r="Q8" i="68"/>
  <c r="L8" i="68"/>
  <c r="G8" i="68"/>
  <c r="AU7" i="68"/>
  <c r="AP7" i="68"/>
  <c r="AF7" i="68"/>
  <c r="AA7" i="68"/>
  <c r="V7" i="68"/>
  <c r="Q7" i="68"/>
  <c r="L7" i="68"/>
  <c r="AU6" i="68"/>
  <c r="AP6" i="68"/>
  <c r="AK6" i="68"/>
  <c r="AF6" i="68"/>
  <c r="AA6" i="68"/>
  <c r="V6" i="68"/>
  <c r="Q6" i="68"/>
  <c r="L6" i="68"/>
  <c r="G6" i="68"/>
  <c r="AU5" i="68"/>
  <c r="AP5" i="68"/>
  <c r="AK5" i="68"/>
  <c r="AF5" i="68"/>
  <c r="AA5" i="68"/>
  <c r="V5" i="68"/>
  <c r="Q5" i="68"/>
  <c r="L5" i="68"/>
  <c r="G5" i="68"/>
  <c r="AU4" i="68"/>
  <c r="AP4" i="68"/>
  <c r="AK4" i="68"/>
  <c r="AF4" i="68"/>
  <c r="AA4" i="68"/>
  <c r="V4" i="68"/>
  <c r="Q4" i="68"/>
  <c r="L4" i="68"/>
  <c r="G4" i="68"/>
  <c r="AF72" i="67"/>
  <c r="AF71" i="67"/>
  <c r="AF70" i="67"/>
  <c r="AF69" i="67"/>
  <c r="AF67" i="67"/>
  <c r="AF66" i="67"/>
  <c r="AF65" i="67"/>
  <c r="AA65" i="67"/>
  <c r="AP64" i="67"/>
  <c r="AF64" i="67"/>
  <c r="AA64" i="67"/>
  <c r="AP63" i="67"/>
  <c r="AA63" i="67"/>
  <c r="AP62" i="67"/>
  <c r="AF62" i="67"/>
  <c r="AA62" i="67"/>
  <c r="AP61" i="67"/>
  <c r="AK61" i="67"/>
  <c r="AF61" i="67"/>
  <c r="AA61" i="67"/>
  <c r="AP60" i="67"/>
  <c r="AK60" i="67"/>
  <c r="AF60" i="67"/>
  <c r="V60" i="67"/>
  <c r="AP59" i="67"/>
  <c r="AK59" i="67"/>
  <c r="AF59" i="67"/>
  <c r="AA59" i="67"/>
  <c r="V59" i="67"/>
  <c r="AU58" i="67"/>
  <c r="AP58" i="67"/>
  <c r="AK58" i="67"/>
  <c r="AF58" i="67"/>
  <c r="AA58" i="67"/>
  <c r="V58" i="67"/>
  <c r="Q58" i="67"/>
  <c r="AU57" i="67"/>
  <c r="AP57" i="67"/>
  <c r="AK57" i="67"/>
  <c r="AA57" i="67"/>
  <c r="V57" i="67"/>
  <c r="Q57" i="67"/>
  <c r="AU56" i="67"/>
  <c r="AP56" i="67"/>
  <c r="AK56" i="67"/>
  <c r="AF56" i="67"/>
  <c r="AA56" i="67"/>
  <c r="V56" i="67"/>
  <c r="Q56" i="67"/>
  <c r="L56" i="67"/>
  <c r="AU55" i="67"/>
  <c r="AP55" i="67"/>
  <c r="AK55" i="67"/>
  <c r="AF55" i="67"/>
  <c r="AA55" i="67"/>
  <c r="V55" i="67"/>
  <c r="Q55" i="67"/>
  <c r="L55" i="67"/>
  <c r="AU54" i="67"/>
  <c r="AP54" i="67"/>
  <c r="AK54" i="67"/>
  <c r="AF54" i="67"/>
  <c r="AA54" i="67"/>
  <c r="V54" i="67"/>
  <c r="Q54" i="67"/>
  <c r="L54" i="67"/>
  <c r="AU53" i="67"/>
  <c r="AP53" i="67"/>
  <c r="AK53" i="67"/>
  <c r="AF53" i="67"/>
  <c r="AA53" i="67"/>
  <c r="V53" i="67"/>
  <c r="Q53" i="67"/>
  <c r="L53" i="67"/>
  <c r="G53" i="67"/>
  <c r="AU52" i="67"/>
  <c r="AP52" i="67"/>
  <c r="AK52" i="67"/>
  <c r="AF52" i="67"/>
  <c r="AA52" i="67"/>
  <c r="V52" i="67"/>
  <c r="L52" i="67"/>
  <c r="G52" i="67"/>
  <c r="AU51" i="67"/>
  <c r="AP51" i="67"/>
  <c r="AK51" i="67"/>
  <c r="AA51" i="67"/>
  <c r="V51" i="67"/>
  <c r="Q51" i="67"/>
  <c r="L51" i="67"/>
  <c r="G51" i="67"/>
  <c r="AU50" i="67"/>
  <c r="AP50" i="67"/>
  <c r="AK50" i="67"/>
  <c r="AF50" i="67"/>
  <c r="V50" i="67"/>
  <c r="Q50" i="67"/>
  <c r="L50" i="67"/>
  <c r="G50" i="67"/>
  <c r="AU49" i="67"/>
  <c r="AP49" i="67"/>
  <c r="AK49" i="67"/>
  <c r="AF49" i="67"/>
  <c r="AA49" i="67"/>
  <c r="V49" i="67"/>
  <c r="Q49" i="67"/>
  <c r="L49" i="67"/>
  <c r="G49" i="67"/>
  <c r="AU48" i="67"/>
  <c r="AP48" i="67"/>
  <c r="AK48" i="67"/>
  <c r="AF48" i="67"/>
  <c r="AA48" i="67"/>
  <c r="V48" i="67"/>
  <c r="Q48" i="67"/>
  <c r="L48" i="67"/>
  <c r="G48" i="67"/>
  <c r="AU47" i="67"/>
  <c r="AP47" i="67"/>
  <c r="AK47" i="67"/>
  <c r="AF47" i="67"/>
  <c r="AA47" i="67"/>
  <c r="V47" i="67"/>
  <c r="L47" i="67"/>
  <c r="AU46" i="67"/>
  <c r="AP46" i="67"/>
  <c r="AK46" i="67"/>
  <c r="AF46" i="67"/>
  <c r="V46" i="67"/>
  <c r="Q46" i="67"/>
  <c r="L46" i="67"/>
  <c r="G46" i="67"/>
  <c r="AU45" i="67"/>
  <c r="AP45" i="67"/>
  <c r="AK45" i="67"/>
  <c r="AA45" i="67"/>
  <c r="V45" i="67"/>
  <c r="Q45" i="67"/>
  <c r="L45" i="67"/>
  <c r="G45" i="67"/>
  <c r="AU44" i="67"/>
  <c r="AP44" i="67"/>
  <c r="AK44" i="67"/>
  <c r="AF44" i="67"/>
  <c r="AA44" i="67"/>
  <c r="V44" i="67"/>
  <c r="Q44" i="67"/>
  <c r="L44" i="67"/>
  <c r="G44" i="67"/>
  <c r="AU43" i="67"/>
  <c r="AP43" i="67"/>
  <c r="AK43" i="67"/>
  <c r="AF43" i="67"/>
  <c r="AA43" i="67"/>
  <c r="V43" i="67"/>
  <c r="Q43" i="67"/>
  <c r="L43" i="67"/>
  <c r="G43" i="67"/>
  <c r="AU42" i="67"/>
  <c r="AP42" i="67"/>
  <c r="AK42" i="67"/>
  <c r="AF42" i="67"/>
  <c r="AA42" i="67"/>
  <c r="V42" i="67"/>
  <c r="Q42" i="67"/>
  <c r="L42" i="67"/>
  <c r="G42" i="67"/>
  <c r="AU41" i="67"/>
  <c r="AP41" i="67"/>
  <c r="AK41" i="67"/>
  <c r="AF41" i="67"/>
  <c r="AA41" i="67"/>
  <c r="V41" i="67"/>
  <c r="Q41" i="67"/>
  <c r="L41" i="67"/>
  <c r="G41" i="67"/>
  <c r="AU40" i="67"/>
  <c r="AP40" i="67"/>
  <c r="AK40" i="67"/>
  <c r="AA40" i="67"/>
  <c r="V40" i="67"/>
  <c r="Q40" i="67"/>
  <c r="L40" i="67"/>
  <c r="G40" i="67"/>
  <c r="AU39" i="67"/>
  <c r="AP39" i="67"/>
  <c r="AK39" i="67"/>
  <c r="AA39" i="67"/>
  <c r="V39" i="67"/>
  <c r="Q39" i="67"/>
  <c r="G39" i="67"/>
  <c r="AK38" i="67"/>
  <c r="AA38" i="67"/>
  <c r="V38" i="67"/>
  <c r="Q38" i="67"/>
  <c r="L20" i="67"/>
  <c r="G38" i="67"/>
  <c r="AU37" i="67"/>
  <c r="AP37" i="67"/>
  <c r="AK37" i="67"/>
  <c r="AA37" i="67"/>
  <c r="V37" i="67"/>
  <c r="Q37" i="67"/>
  <c r="L19" i="67"/>
  <c r="G37" i="67"/>
  <c r="AU36" i="67"/>
  <c r="AP36" i="67"/>
  <c r="AK36" i="67"/>
  <c r="AA36" i="67"/>
  <c r="V36" i="67"/>
  <c r="Q36" i="67"/>
  <c r="L18" i="67"/>
  <c r="G36" i="67"/>
  <c r="AU35" i="67"/>
  <c r="AP35" i="67"/>
  <c r="AK35" i="67"/>
  <c r="V35" i="67"/>
  <c r="L17" i="67"/>
  <c r="AU34" i="67"/>
  <c r="AP34" i="67"/>
  <c r="AK34" i="67"/>
  <c r="AF34" i="67"/>
  <c r="AA34" i="67"/>
  <c r="V34" i="67"/>
  <c r="Q34" i="67"/>
  <c r="L16" i="67"/>
  <c r="G34" i="67"/>
  <c r="AU33" i="67"/>
  <c r="AP33" i="67"/>
  <c r="AK33" i="67"/>
  <c r="AF33" i="67"/>
  <c r="AA33" i="67"/>
  <c r="V33" i="67"/>
  <c r="Q33" i="67"/>
  <c r="L15" i="67"/>
  <c r="G33" i="67"/>
  <c r="AU32" i="67"/>
  <c r="AP32" i="67"/>
  <c r="AK32" i="67"/>
  <c r="I36" i="88"/>
  <c r="AF32" i="67"/>
  <c r="AA32" i="67"/>
  <c r="V32" i="67"/>
  <c r="Q32" i="67"/>
  <c r="G32" i="67"/>
  <c r="B32" i="67"/>
  <c r="J8" i="8" s="1"/>
  <c r="AU31" i="67"/>
  <c r="AP31" i="67"/>
  <c r="I35" i="88"/>
  <c r="AF31" i="67"/>
  <c r="V31" i="67"/>
  <c r="Q31" i="67"/>
  <c r="L38" i="67"/>
  <c r="G31" i="67"/>
  <c r="AU30" i="67"/>
  <c r="AP30" i="67"/>
  <c r="AK30" i="67"/>
  <c r="I34" i="88"/>
  <c r="AF30" i="67"/>
  <c r="AA30" i="67"/>
  <c r="Q30" i="67"/>
  <c r="L37" i="67"/>
  <c r="G30" i="67"/>
  <c r="AU29" i="67"/>
  <c r="AP29" i="67"/>
  <c r="AK29" i="67"/>
  <c r="I33" i="88"/>
  <c r="AF29" i="67"/>
  <c r="AA29" i="67"/>
  <c r="V29" i="67"/>
  <c r="Q29" i="67"/>
  <c r="L36" i="67"/>
  <c r="G29" i="67"/>
  <c r="B29" i="67"/>
  <c r="AU28" i="67"/>
  <c r="AP28" i="67"/>
  <c r="AK28" i="67"/>
  <c r="AA28" i="67"/>
  <c r="V28" i="67"/>
  <c r="Q28" i="67"/>
  <c r="L35" i="67"/>
  <c r="G28" i="67"/>
  <c r="B28" i="67"/>
  <c r="AU27" i="67"/>
  <c r="AP27" i="67"/>
  <c r="AK27" i="67"/>
  <c r="AF27" i="67"/>
  <c r="AA27" i="67"/>
  <c r="V27" i="67"/>
  <c r="Q27" i="67"/>
  <c r="L34" i="67"/>
  <c r="G27" i="67"/>
  <c r="AU26" i="67"/>
  <c r="AP26" i="67"/>
  <c r="AK26" i="67"/>
  <c r="AF26" i="67"/>
  <c r="AA26" i="67"/>
  <c r="V26" i="67"/>
  <c r="Q26" i="67"/>
  <c r="L33" i="67"/>
  <c r="G26" i="67"/>
  <c r="B26" i="67"/>
  <c r="AU25" i="67"/>
  <c r="AP25" i="67"/>
  <c r="AK25" i="67"/>
  <c r="AF25" i="67"/>
  <c r="AA25" i="67"/>
  <c r="V25" i="67"/>
  <c r="L32" i="67"/>
  <c r="G25" i="67"/>
  <c r="B25" i="67"/>
  <c r="AU24" i="67"/>
  <c r="AP24" i="67"/>
  <c r="AK24" i="67"/>
  <c r="AF24" i="67"/>
  <c r="AA24" i="67"/>
  <c r="V24" i="67"/>
  <c r="Q24" i="67"/>
  <c r="L31" i="67"/>
  <c r="G24" i="67"/>
  <c r="B24" i="67"/>
  <c r="AU23" i="67"/>
  <c r="AP23" i="67"/>
  <c r="AF23" i="67"/>
  <c r="Q23" i="67"/>
  <c r="L30" i="67"/>
  <c r="G23" i="67"/>
  <c r="AU22" i="67"/>
  <c r="AP22" i="67"/>
  <c r="AK22" i="67"/>
  <c r="AF22" i="67"/>
  <c r="AA22" i="67"/>
  <c r="V22" i="67"/>
  <c r="Q22" i="67"/>
  <c r="L29" i="67"/>
  <c r="G22" i="67"/>
  <c r="B22" i="67"/>
  <c r="AU21" i="67"/>
  <c r="AP21" i="67"/>
  <c r="AK21" i="67"/>
  <c r="AF21" i="67"/>
  <c r="AA21" i="67"/>
  <c r="V21" i="67"/>
  <c r="Q21" i="67"/>
  <c r="L28" i="67"/>
  <c r="G21" i="67"/>
  <c r="AP20" i="67"/>
  <c r="AK20" i="67"/>
  <c r="AF20" i="67"/>
  <c r="AA20" i="67"/>
  <c r="V20" i="67"/>
  <c r="Q20" i="67"/>
  <c r="L27" i="67"/>
  <c r="G20" i="67"/>
  <c r="AU19" i="67"/>
  <c r="AP19" i="67"/>
  <c r="AF19" i="67"/>
  <c r="AA19" i="67"/>
  <c r="V19" i="67"/>
  <c r="Q19" i="67"/>
  <c r="L26" i="67"/>
  <c r="G19" i="67"/>
  <c r="B19" i="67"/>
  <c r="AU18" i="67"/>
  <c r="AP18" i="67"/>
  <c r="AF18" i="67"/>
  <c r="AA18" i="67"/>
  <c r="V18" i="67"/>
  <c r="Q18" i="67"/>
  <c r="L25" i="67"/>
  <c r="G18" i="67"/>
  <c r="B18" i="67"/>
  <c r="AU17" i="67"/>
  <c r="AP17" i="67"/>
  <c r="AK17" i="67"/>
  <c r="AF17" i="67"/>
  <c r="AA17" i="67"/>
  <c r="V17" i="67"/>
  <c r="Q17" i="67"/>
  <c r="L24" i="67"/>
  <c r="G17" i="67"/>
  <c r="AU16" i="67"/>
  <c r="AP16" i="67"/>
  <c r="AK16" i="67"/>
  <c r="AF16" i="67"/>
  <c r="AA16" i="67"/>
  <c r="V16" i="67"/>
  <c r="Q16" i="67"/>
  <c r="L23" i="67"/>
  <c r="G16" i="67"/>
  <c r="AU15" i="67"/>
  <c r="AP15" i="67"/>
  <c r="AK15" i="67"/>
  <c r="AF15" i="67"/>
  <c r="AA15" i="67"/>
  <c r="V15" i="67"/>
  <c r="L22" i="67"/>
  <c r="G15" i="67"/>
  <c r="AU14" i="67"/>
  <c r="AP14" i="67"/>
  <c r="AK14" i="67"/>
  <c r="AF14" i="67"/>
  <c r="AA14" i="67"/>
  <c r="V14" i="67"/>
  <c r="Q14" i="67"/>
  <c r="G14" i="67"/>
  <c r="B14" i="67"/>
  <c r="AU13" i="67"/>
  <c r="AP13" i="67"/>
  <c r="AK13" i="67"/>
  <c r="AF13" i="67"/>
  <c r="AA13" i="67"/>
  <c r="V13" i="67"/>
  <c r="Q13" i="67"/>
  <c r="L13" i="67"/>
  <c r="G13" i="67"/>
  <c r="AU12" i="67"/>
  <c r="AP12" i="67"/>
  <c r="AK12" i="67"/>
  <c r="AF12" i="67"/>
  <c r="AA12" i="67"/>
  <c r="V12" i="67"/>
  <c r="Q12" i="67"/>
  <c r="L12" i="67"/>
  <c r="AU11" i="67"/>
  <c r="AP11" i="67"/>
  <c r="AK11" i="67"/>
  <c r="AF11" i="67"/>
  <c r="AA11" i="67"/>
  <c r="Q11" i="67"/>
  <c r="L11" i="67"/>
  <c r="G11" i="67"/>
  <c r="B11" i="67"/>
  <c r="AU10" i="67"/>
  <c r="AP10" i="67"/>
  <c r="AK10" i="67"/>
  <c r="AA10" i="67"/>
  <c r="V10" i="67"/>
  <c r="Q10" i="67"/>
  <c r="L10" i="67"/>
  <c r="G10" i="67"/>
  <c r="AU9" i="67"/>
  <c r="AP9" i="67"/>
  <c r="AK9" i="67"/>
  <c r="AF9" i="67"/>
  <c r="AA9" i="67"/>
  <c r="V9" i="67"/>
  <c r="Q9" i="67"/>
  <c r="L9" i="67"/>
  <c r="G9" i="67"/>
  <c r="AU8" i="67"/>
  <c r="AP8" i="67"/>
  <c r="AK8" i="67"/>
  <c r="AF8" i="67"/>
  <c r="V8" i="67"/>
  <c r="Q8" i="67"/>
  <c r="L8" i="67"/>
  <c r="G8" i="67"/>
  <c r="AU7" i="67"/>
  <c r="AP7" i="67"/>
  <c r="AK7" i="67"/>
  <c r="AF7" i="67"/>
  <c r="AA7" i="67"/>
  <c r="V7" i="67"/>
  <c r="Q7" i="67"/>
  <c r="L7" i="67"/>
  <c r="AU6" i="67"/>
  <c r="AP6" i="67"/>
  <c r="AK6" i="67"/>
  <c r="AF6" i="67"/>
  <c r="AA6" i="67"/>
  <c r="V6" i="67"/>
  <c r="Q6" i="67"/>
  <c r="L6" i="67"/>
  <c r="G6" i="67"/>
  <c r="AU5" i="67"/>
  <c r="AP5" i="67"/>
  <c r="AK5" i="67"/>
  <c r="AF5" i="67"/>
  <c r="AA5" i="67"/>
  <c r="V5" i="67"/>
  <c r="Q5" i="67"/>
  <c r="L5" i="67"/>
  <c r="G5" i="67"/>
  <c r="AU4" i="67"/>
  <c r="AP4" i="67"/>
  <c r="AK4" i="67"/>
  <c r="AF4" i="67"/>
  <c r="AA4" i="67"/>
  <c r="V4" i="67"/>
  <c r="Q4" i="67"/>
  <c r="L4" i="67"/>
  <c r="G4" i="67"/>
  <c r="AF72" i="66"/>
  <c r="AF71" i="66"/>
  <c r="AF70" i="66"/>
  <c r="AF69" i="66"/>
  <c r="AF67" i="66"/>
  <c r="AF66" i="66"/>
  <c r="AF65" i="66"/>
  <c r="AA65" i="66"/>
  <c r="AP64" i="66"/>
  <c r="AF64" i="66"/>
  <c r="AA64" i="66"/>
  <c r="AP63" i="66"/>
  <c r="AA63" i="66"/>
  <c r="AP62" i="66"/>
  <c r="AF62" i="66"/>
  <c r="AA62" i="66"/>
  <c r="AP61" i="66"/>
  <c r="AK61" i="66"/>
  <c r="AF61" i="66"/>
  <c r="AA61" i="66"/>
  <c r="AP60" i="66"/>
  <c r="AK60" i="66"/>
  <c r="AF60" i="66"/>
  <c r="V60" i="66"/>
  <c r="AP59" i="66"/>
  <c r="AK59" i="66"/>
  <c r="AF59" i="66"/>
  <c r="AA59" i="66"/>
  <c r="V59" i="66"/>
  <c r="AU58" i="66"/>
  <c r="AP58" i="66"/>
  <c r="AK58" i="66"/>
  <c r="AF58" i="66"/>
  <c r="AA58" i="66"/>
  <c r="V58" i="66"/>
  <c r="Q58" i="66"/>
  <c r="AU57" i="66"/>
  <c r="AP57" i="66"/>
  <c r="AK57" i="66"/>
  <c r="AA57" i="66"/>
  <c r="V57" i="66"/>
  <c r="Q57" i="66"/>
  <c r="AU56" i="66"/>
  <c r="AP56" i="66"/>
  <c r="AK56" i="66"/>
  <c r="AF56" i="66"/>
  <c r="AA56" i="66"/>
  <c r="V56" i="66"/>
  <c r="Q56" i="66"/>
  <c r="L56" i="66"/>
  <c r="AU55" i="66"/>
  <c r="AP55" i="66"/>
  <c r="AK55" i="66"/>
  <c r="AF55" i="66"/>
  <c r="AA55" i="66"/>
  <c r="V55" i="66"/>
  <c r="Q55" i="66"/>
  <c r="L55" i="66"/>
  <c r="AU54" i="66"/>
  <c r="AP54" i="66"/>
  <c r="AK54" i="66"/>
  <c r="AF54" i="66"/>
  <c r="AA54" i="66"/>
  <c r="V54" i="66"/>
  <c r="Q54" i="66"/>
  <c r="L54" i="66"/>
  <c r="AU53" i="66"/>
  <c r="AP53" i="66"/>
  <c r="AK53" i="66"/>
  <c r="AF53" i="66"/>
  <c r="AA53" i="66"/>
  <c r="V53" i="66"/>
  <c r="Q53" i="66"/>
  <c r="L53" i="66"/>
  <c r="G53" i="66"/>
  <c r="AU52" i="66"/>
  <c r="AP52" i="66"/>
  <c r="AK52" i="66"/>
  <c r="AF52" i="66"/>
  <c r="AA52" i="66"/>
  <c r="V52" i="66"/>
  <c r="L52" i="66"/>
  <c r="G52" i="66"/>
  <c r="AU51" i="66"/>
  <c r="AP51" i="66"/>
  <c r="AK51" i="66"/>
  <c r="AA51" i="66"/>
  <c r="V51" i="66"/>
  <c r="Q51" i="66"/>
  <c r="L51" i="66"/>
  <c r="G51" i="66"/>
  <c r="AU50" i="66"/>
  <c r="AP50" i="66"/>
  <c r="AK50" i="66"/>
  <c r="AF50" i="66"/>
  <c r="V50" i="66"/>
  <c r="Q50" i="66"/>
  <c r="L50" i="66"/>
  <c r="G50" i="66"/>
  <c r="AU49" i="66"/>
  <c r="AP49" i="66"/>
  <c r="AK49" i="66"/>
  <c r="AF49" i="66"/>
  <c r="AA49" i="66"/>
  <c r="V49" i="66"/>
  <c r="Q49" i="66"/>
  <c r="L49" i="66"/>
  <c r="G49" i="66"/>
  <c r="AU48" i="66"/>
  <c r="AP48" i="66"/>
  <c r="AK48" i="66"/>
  <c r="AF48" i="66"/>
  <c r="AA48" i="66"/>
  <c r="V48" i="66"/>
  <c r="Q48" i="66"/>
  <c r="L48" i="66"/>
  <c r="G48" i="66"/>
  <c r="AU47" i="66"/>
  <c r="AP47" i="66"/>
  <c r="AK47" i="66"/>
  <c r="AF47" i="66"/>
  <c r="AA47" i="66"/>
  <c r="V47" i="66"/>
  <c r="L47" i="66"/>
  <c r="AU46" i="66"/>
  <c r="AP46" i="66"/>
  <c r="AK46" i="66"/>
  <c r="AF46" i="66"/>
  <c r="V46" i="66"/>
  <c r="Q46" i="66"/>
  <c r="L46" i="66"/>
  <c r="G46" i="66"/>
  <c r="AU45" i="66"/>
  <c r="AP45" i="66"/>
  <c r="AK45" i="66"/>
  <c r="AA45" i="66"/>
  <c r="V45" i="66"/>
  <c r="Q45" i="66"/>
  <c r="L45" i="66"/>
  <c r="G45" i="66"/>
  <c r="AU44" i="66"/>
  <c r="AP44" i="66"/>
  <c r="AK44" i="66"/>
  <c r="AF44" i="66"/>
  <c r="AA44" i="66"/>
  <c r="V44" i="66"/>
  <c r="Q44" i="66"/>
  <c r="L44" i="66"/>
  <c r="G44" i="66"/>
  <c r="AU43" i="66"/>
  <c r="AP43" i="66"/>
  <c r="AK43" i="66"/>
  <c r="AF43" i="66"/>
  <c r="AA43" i="66"/>
  <c r="V43" i="66"/>
  <c r="Q43" i="66"/>
  <c r="L43" i="66"/>
  <c r="G43" i="66"/>
  <c r="AU42" i="66"/>
  <c r="AP42" i="66"/>
  <c r="AK42" i="66"/>
  <c r="AF42" i="66"/>
  <c r="AA42" i="66"/>
  <c r="V42" i="66"/>
  <c r="Q42" i="66"/>
  <c r="L42" i="66"/>
  <c r="G42" i="66"/>
  <c r="AU41" i="66"/>
  <c r="AP41" i="66"/>
  <c r="AK41" i="66"/>
  <c r="AF41" i="66"/>
  <c r="AA41" i="66"/>
  <c r="V41" i="66"/>
  <c r="Q41" i="66"/>
  <c r="L41" i="66"/>
  <c r="G41" i="66"/>
  <c r="AU40" i="66"/>
  <c r="AP40" i="66"/>
  <c r="AK40" i="66"/>
  <c r="AA40" i="66"/>
  <c r="V40" i="66"/>
  <c r="Q40" i="66"/>
  <c r="L40" i="66"/>
  <c r="G40" i="66"/>
  <c r="AU39" i="66"/>
  <c r="AP39" i="66"/>
  <c r="AK39" i="66"/>
  <c r="AA39" i="66"/>
  <c r="V39" i="66"/>
  <c r="Q39" i="66"/>
  <c r="G39" i="66"/>
  <c r="AK38" i="66"/>
  <c r="AA38" i="66"/>
  <c r="V38" i="66"/>
  <c r="Q38" i="66"/>
  <c r="L20" i="66"/>
  <c r="G38" i="66"/>
  <c r="AU37" i="66"/>
  <c r="AP37" i="66"/>
  <c r="AK37" i="66"/>
  <c r="AA37" i="66"/>
  <c r="V37" i="66"/>
  <c r="Q37" i="66"/>
  <c r="L19" i="66"/>
  <c r="G37" i="66"/>
  <c r="AU36" i="66"/>
  <c r="AP36" i="66"/>
  <c r="AK36" i="66"/>
  <c r="AA36" i="66"/>
  <c r="V36" i="66"/>
  <c r="Q36" i="66"/>
  <c r="L18" i="66"/>
  <c r="G36" i="66"/>
  <c r="AU35" i="66"/>
  <c r="AP35" i="66"/>
  <c r="AK35" i="66"/>
  <c r="V35" i="66"/>
  <c r="L17" i="66"/>
  <c r="AU34" i="66"/>
  <c r="AP34" i="66"/>
  <c r="AK34" i="66"/>
  <c r="AF34" i="66"/>
  <c r="AA34" i="66"/>
  <c r="V34" i="66"/>
  <c r="Q34" i="66"/>
  <c r="L16" i="66"/>
  <c r="G34" i="66"/>
  <c r="AU33" i="66"/>
  <c r="AP33" i="66"/>
  <c r="AK33" i="66"/>
  <c r="AF33" i="66"/>
  <c r="AA33" i="66"/>
  <c r="V33" i="66"/>
  <c r="Q33" i="66"/>
  <c r="L15" i="66"/>
  <c r="G33" i="66"/>
  <c r="AU32" i="66"/>
  <c r="AP32" i="66"/>
  <c r="AK32" i="66"/>
  <c r="H36" i="88"/>
  <c r="AF32" i="66"/>
  <c r="AA32" i="66"/>
  <c r="V32" i="66"/>
  <c r="Q32" i="66"/>
  <c r="G32" i="66"/>
  <c r="B32" i="66"/>
  <c r="AU31" i="66"/>
  <c r="AP31" i="66"/>
  <c r="H35" i="88"/>
  <c r="AF31" i="66"/>
  <c r="V31" i="66"/>
  <c r="Q31" i="66"/>
  <c r="L38" i="66"/>
  <c r="G31" i="66"/>
  <c r="AU30" i="66"/>
  <c r="AP30" i="66"/>
  <c r="AK30" i="66"/>
  <c r="H34" i="88"/>
  <c r="AF30" i="66"/>
  <c r="AA30" i="66"/>
  <c r="Q30" i="66"/>
  <c r="L37" i="66"/>
  <c r="G30" i="66"/>
  <c r="AU29" i="66"/>
  <c r="AP29" i="66"/>
  <c r="AK29" i="66"/>
  <c r="H33" i="88"/>
  <c r="AF29" i="66"/>
  <c r="AA29" i="66"/>
  <c r="V29" i="66"/>
  <c r="Q29" i="66"/>
  <c r="L36" i="66"/>
  <c r="G29" i="66"/>
  <c r="B29" i="66"/>
  <c r="AU28" i="66"/>
  <c r="AP28" i="66"/>
  <c r="AK28" i="66"/>
  <c r="AA28" i="66"/>
  <c r="V28" i="66"/>
  <c r="Q28" i="66"/>
  <c r="L35" i="66"/>
  <c r="G28" i="66"/>
  <c r="B28" i="66"/>
  <c r="AU27" i="66"/>
  <c r="AP27" i="66"/>
  <c r="AK27" i="66"/>
  <c r="AF27" i="66"/>
  <c r="AA27" i="66"/>
  <c r="V27" i="66"/>
  <c r="Q27" i="66"/>
  <c r="L34" i="66"/>
  <c r="G27" i="66"/>
  <c r="AU26" i="66"/>
  <c r="AP26" i="66"/>
  <c r="AK26" i="66"/>
  <c r="AF26" i="66"/>
  <c r="AA26" i="66"/>
  <c r="V26" i="66"/>
  <c r="Q26" i="66"/>
  <c r="L33" i="66"/>
  <c r="G26" i="66"/>
  <c r="AU25" i="66"/>
  <c r="AP25" i="66"/>
  <c r="AK25" i="66"/>
  <c r="AF25" i="66"/>
  <c r="AA25" i="66"/>
  <c r="V25" i="66"/>
  <c r="L32" i="66"/>
  <c r="G25" i="66"/>
  <c r="AU24" i="66"/>
  <c r="AP24" i="66"/>
  <c r="AK24" i="66"/>
  <c r="AF24" i="66"/>
  <c r="AA24" i="66"/>
  <c r="V24" i="66"/>
  <c r="Q24" i="66"/>
  <c r="L31" i="66"/>
  <c r="G24" i="66"/>
  <c r="AU23" i="66"/>
  <c r="AP23" i="66"/>
  <c r="AF23" i="66"/>
  <c r="Q23" i="66"/>
  <c r="L30" i="66"/>
  <c r="G23" i="66"/>
  <c r="B23" i="66"/>
  <c r="AU22" i="66"/>
  <c r="AP22" i="66"/>
  <c r="AK22" i="66"/>
  <c r="AF22" i="66"/>
  <c r="AA22" i="66"/>
  <c r="V22" i="66"/>
  <c r="Q22" i="66"/>
  <c r="L29" i="66"/>
  <c r="G22" i="66"/>
  <c r="B22" i="66"/>
  <c r="AU21" i="66"/>
  <c r="AP21" i="66"/>
  <c r="AK21" i="66"/>
  <c r="AF21" i="66"/>
  <c r="AA21" i="66"/>
  <c r="V21" i="66"/>
  <c r="Q21" i="66"/>
  <c r="L28" i="66"/>
  <c r="G21" i="66"/>
  <c r="AP20" i="66"/>
  <c r="AK20" i="66"/>
  <c r="AF20" i="66"/>
  <c r="AA20" i="66"/>
  <c r="V20" i="66"/>
  <c r="Q20" i="66"/>
  <c r="L27" i="66"/>
  <c r="G20" i="66"/>
  <c r="AU19" i="66"/>
  <c r="AP19" i="66"/>
  <c r="AF19" i="66"/>
  <c r="AA19" i="66"/>
  <c r="V19" i="66"/>
  <c r="Q19" i="66"/>
  <c r="L26" i="66"/>
  <c r="G19" i="66"/>
  <c r="B19" i="66"/>
  <c r="AU18" i="66"/>
  <c r="AP18" i="66"/>
  <c r="AF18" i="66"/>
  <c r="AA18" i="66"/>
  <c r="V18" i="66"/>
  <c r="Q18" i="66"/>
  <c r="L25" i="66"/>
  <c r="G18" i="66"/>
  <c r="B18" i="66"/>
  <c r="AU17" i="66"/>
  <c r="AP17" i="66"/>
  <c r="AK17" i="66"/>
  <c r="AF17" i="66"/>
  <c r="AA17" i="66"/>
  <c r="V17" i="66"/>
  <c r="Q17" i="66"/>
  <c r="L24" i="66"/>
  <c r="G17" i="66"/>
  <c r="AU16" i="66"/>
  <c r="AP16" i="66"/>
  <c r="AK16" i="66"/>
  <c r="AF16" i="66"/>
  <c r="AA16" i="66"/>
  <c r="V16" i="66"/>
  <c r="Q16" i="66"/>
  <c r="L23" i="66"/>
  <c r="G16" i="66"/>
  <c r="B16" i="66"/>
  <c r="AU15" i="66"/>
  <c r="AP15" i="66"/>
  <c r="AK15" i="66"/>
  <c r="AF15" i="66"/>
  <c r="AA15" i="66"/>
  <c r="V15" i="66"/>
  <c r="L22" i="66"/>
  <c r="G15" i="66"/>
  <c r="B15" i="66"/>
  <c r="AU14" i="66"/>
  <c r="AP14" i="66"/>
  <c r="AK14" i="66"/>
  <c r="AF14" i="66"/>
  <c r="AA14" i="66"/>
  <c r="V14" i="66"/>
  <c r="Q14" i="66"/>
  <c r="G14" i="66"/>
  <c r="AU13" i="66"/>
  <c r="AP13" i="66"/>
  <c r="AK13" i="66"/>
  <c r="AF13" i="66"/>
  <c r="AA13" i="66"/>
  <c r="V13" i="66"/>
  <c r="Q13" i="66"/>
  <c r="L13" i="66"/>
  <c r="G13" i="66"/>
  <c r="AU12" i="66"/>
  <c r="AP12" i="66"/>
  <c r="AK12" i="66"/>
  <c r="AF12" i="66"/>
  <c r="AA12" i="66"/>
  <c r="V12" i="66"/>
  <c r="Q12" i="66"/>
  <c r="L12" i="66"/>
  <c r="B12" i="66"/>
  <c r="AU11" i="66"/>
  <c r="AP11" i="66"/>
  <c r="AK11" i="66"/>
  <c r="AF11" i="66"/>
  <c r="AA11" i="66"/>
  <c r="Q11" i="66"/>
  <c r="L11" i="66"/>
  <c r="G11" i="66"/>
  <c r="B11" i="66"/>
  <c r="AU10" i="66"/>
  <c r="AP10" i="66"/>
  <c r="AK10" i="66"/>
  <c r="AA10" i="66"/>
  <c r="V10" i="66"/>
  <c r="Q10" i="66"/>
  <c r="L10" i="66"/>
  <c r="G10" i="66"/>
  <c r="AU9" i="66"/>
  <c r="AP9" i="66"/>
  <c r="AK9" i="66"/>
  <c r="AF9" i="66"/>
  <c r="AA9" i="66"/>
  <c r="V9" i="66"/>
  <c r="Q9" i="66"/>
  <c r="L9" i="66"/>
  <c r="G9" i="66"/>
  <c r="AU8" i="66"/>
  <c r="AP8" i="66"/>
  <c r="AK8" i="66"/>
  <c r="AF8" i="66"/>
  <c r="V8" i="66"/>
  <c r="Q8" i="66"/>
  <c r="L8" i="66"/>
  <c r="G8" i="66"/>
  <c r="AU7" i="66"/>
  <c r="AP7" i="66"/>
  <c r="AF7" i="66"/>
  <c r="AA7" i="66"/>
  <c r="V7" i="66"/>
  <c r="Q7" i="66"/>
  <c r="L7" i="66"/>
  <c r="AU6" i="66"/>
  <c r="AP6" i="66"/>
  <c r="AK6" i="66"/>
  <c r="AF6" i="66"/>
  <c r="AA6" i="66"/>
  <c r="V6" i="66"/>
  <c r="Q6" i="66"/>
  <c r="L6" i="66"/>
  <c r="G6" i="66"/>
  <c r="AU5" i="66"/>
  <c r="AP5" i="66"/>
  <c r="AK5" i="66"/>
  <c r="AF5" i="66"/>
  <c r="AA5" i="66"/>
  <c r="V5" i="66"/>
  <c r="Q5" i="66"/>
  <c r="L5" i="66"/>
  <c r="G5" i="66"/>
  <c r="AU4" i="66"/>
  <c r="AP4" i="66"/>
  <c r="AK4" i="66"/>
  <c r="AF4" i="66"/>
  <c r="AA4" i="66"/>
  <c r="V4" i="66"/>
  <c r="Q4" i="66"/>
  <c r="L4" i="66"/>
  <c r="G4" i="66"/>
  <c r="AF72" i="65"/>
  <c r="AF71" i="65"/>
  <c r="AF70" i="65"/>
  <c r="AF69" i="65"/>
  <c r="AF67" i="65"/>
  <c r="AF66" i="65"/>
  <c r="AF65" i="65"/>
  <c r="AA65" i="65"/>
  <c r="AP64" i="65"/>
  <c r="AF64" i="65"/>
  <c r="AA64" i="65"/>
  <c r="AP63" i="65"/>
  <c r="AA63" i="65"/>
  <c r="AP62" i="65"/>
  <c r="AF62" i="65"/>
  <c r="AA62" i="65"/>
  <c r="AP61" i="65"/>
  <c r="AK61" i="65"/>
  <c r="AF61" i="65"/>
  <c r="AA61" i="65"/>
  <c r="AP60" i="65"/>
  <c r="AK60" i="65"/>
  <c r="AF60" i="65"/>
  <c r="V60" i="65"/>
  <c r="AP59" i="65"/>
  <c r="AK59" i="65"/>
  <c r="AF59" i="65"/>
  <c r="AA59" i="65"/>
  <c r="V59" i="65"/>
  <c r="AU58" i="65"/>
  <c r="AP58" i="65"/>
  <c r="AK58" i="65"/>
  <c r="AF58" i="65"/>
  <c r="AA58" i="65"/>
  <c r="V58" i="65"/>
  <c r="Q58" i="65"/>
  <c r="AU57" i="65"/>
  <c r="AP57" i="65"/>
  <c r="AK57" i="65"/>
  <c r="AA57" i="65"/>
  <c r="V57" i="65"/>
  <c r="Q57" i="65"/>
  <c r="AU56" i="65"/>
  <c r="AP56" i="65"/>
  <c r="AK56" i="65"/>
  <c r="AF56" i="65"/>
  <c r="AA56" i="65"/>
  <c r="V56" i="65"/>
  <c r="Q56" i="65"/>
  <c r="L56" i="65"/>
  <c r="AU55" i="65"/>
  <c r="AP55" i="65"/>
  <c r="AK55" i="65"/>
  <c r="AF55" i="65"/>
  <c r="AA55" i="65"/>
  <c r="V55" i="65"/>
  <c r="Q55" i="65"/>
  <c r="L55" i="65"/>
  <c r="AU54" i="65"/>
  <c r="AP54" i="65"/>
  <c r="AK54" i="65"/>
  <c r="AF54" i="65"/>
  <c r="AA54" i="65"/>
  <c r="V54" i="65"/>
  <c r="Q54" i="65"/>
  <c r="L54" i="65"/>
  <c r="AU53" i="65"/>
  <c r="AP53" i="65"/>
  <c r="AK53" i="65"/>
  <c r="AF53" i="65"/>
  <c r="AA53" i="65"/>
  <c r="V53" i="65"/>
  <c r="Q53" i="65"/>
  <c r="L53" i="65"/>
  <c r="G53" i="65"/>
  <c r="AU52" i="65"/>
  <c r="AP52" i="65"/>
  <c r="AK52" i="65"/>
  <c r="AF52" i="65"/>
  <c r="AA52" i="65"/>
  <c r="V52" i="65"/>
  <c r="L52" i="65"/>
  <c r="G52" i="65"/>
  <c r="AU51" i="65"/>
  <c r="AP51" i="65"/>
  <c r="AK51" i="65"/>
  <c r="AA51" i="65"/>
  <c r="V51" i="65"/>
  <c r="Q51" i="65"/>
  <c r="L51" i="65"/>
  <c r="G51" i="65"/>
  <c r="AU50" i="65"/>
  <c r="AP50" i="65"/>
  <c r="AK50" i="65"/>
  <c r="AF50" i="65"/>
  <c r="V50" i="65"/>
  <c r="Q50" i="65"/>
  <c r="L50" i="65"/>
  <c r="G50" i="65"/>
  <c r="AU49" i="65"/>
  <c r="AP49" i="65"/>
  <c r="AK49" i="65"/>
  <c r="AF49" i="65"/>
  <c r="AA49" i="65"/>
  <c r="V49" i="65"/>
  <c r="Q49" i="65"/>
  <c r="L49" i="65"/>
  <c r="G49" i="65"/>
  <c r="AU48" i="65"/>
  <c r="AP48" i="65"/>
  <c r="AK48" i="65"/>
  <c r="AF48" i="65"/>
  <c r="AA48" i="65"/>
  <c r="V48" i="65"/>
  <c r="Q48" i="65"/>
  <c r="L48" i="65"/>
  <c r="G48" i="65"/>
  <c r="AU47" i="65"/>
  <c r="AP47" i="65"/>
  <c r="AK47" i="65"/>
  <c r="AF47" i="65"/>
  <c r="AA47" i="65"/>
  <c r="V47" i="65"/>
  <c r="L47" i="65"/>
  <c r="AU46" i="65"/>
  <c r="AP46" i="65"/>
  <c r="AK46" i="65"/>
  <c r="AF46" i="65"/>
  <c r="V46" i="65"/>
  <c r="Q46" i="65"/>
  <c r="L46" i="65"/>
  <c r="G46" i="65"/>
  <c r="AU45" i="65"/>
  <c r="AP45" i="65"/>
  <c r="AK45" i="65"/>
  <c r="AA45" i="65"/>
  <c r="V45" i="65"/>
  <c r="Q45" i="65"/>
  <c r="L45" i="65"/>
  <c r="G45" i="65"/>
  <c r="AU44" i="65"/>
  <c r="AP44" i="65"/>
  <c r="AK44" i="65"/>
  <c r="AF44" i="65"/>
  <c r="AA44" i="65"/>
  <c r="V44" i="65"/>
  <c r="Q44" i="65"/>
  <c r="L44" i="65"/>
  <c r="G44" i="65"/>
  <c r="AU43" i="65"/>
  <c r="AP43" i="65"/>
  <c r="AK43" i="65"/>
  <c r="AF43" i="65"/>
  <c r="AA43" i="65"/>
  <c r="V43" i="65"/>
  <c r="Q43" i="65"/>
  <c r="L43" i="65"/>
  <c r="G43" i="65"/>
  <c r="AU42" i="65"/>
  <c r="AP42" i="65"/>
  <c r="AK42" i="65"/>
  <c r="AF42" i="65"/>
  <c r="AA42" i="65"/>
  <c r="V42" i="65"/>
  <c r="Q42" i="65"/>
  <c r="L42" i="65"/>
  <c r="G42" i="65"/>
  <c r="AU41" i="65"/>
  <c r="AP41" i="65"/>
  <c r="AK41" i="65"/>
  <c r="AF41" i="65"/>
  <c r="AA41" i="65"/>
  <c r="V41" i="65"/>
  <c r="Q41" i="65"/>
  <c r="L41" i="65"/>
  <c r="G41" i="65"/>
  <c r="AU40" i="65"/>
  <c r="AP40" i="65"/>
  <c r="AK40" i="65"/>
  <c r="AA40" i="65"/>
  <c r="V40" i="65"/>
  <c r="Q40" i="65"/>
  <c r="L40" i="65"/>
  <c r="G40" i="65"/>
  <c r="AU39" i="65"/>
  <c r="AP39" i="65"/>
  <c r="AK39" i="65"/>
  <c r="AA39" i="65"/>
  <c r="V39" i="65"/>
  <c r="Q39" i="65"/>
  <c r="G39" i="65"/>
  <c r="AK38" i="65"/>
  <c r="AA38" i="65"/>
  <c r="V38" i="65"/>
  <c r="Q38" i="65"/>
  <c r="L20" i="65"/>
  <c r="G38" i="65"/>
  <c r="AU37" i="65"/>
  <c r="AP37" i="65"/>
  <c r="AK37" i="65"/>
  <c r="AA37" i="65"/>
  <c r="V37" i="65"/>
  <c r="Q37" i="65"/>
  <c r="L19" i="65"/>
  <c r="G37" i="65"/>
  <c r="AU36" i="65"/>
  <c r="AP36" i="65"/>
  <c r="AK36" i="65"/>
  <c r="AA36" i="65"/>
  <c r="V36" i="65"/>
  <c r="Q36" i="65"/>
  <c r="L18" i="65"/>
  <c r="G36" i="65"/>
  <c r="AU35" i="65"/>
  <c r="AP35" i="65"/>
  <c r="AK35" i="65"/>
  <c r="V35" i="65"/>
  <c r="L17" i="65"/>
  <c r="AU34" i="65"/>
  <c r="AP34" i="65"/>
  <c r="AK34" i="65"/>
  <c r="AF34" i="65"/>
  <c r="AA34" i="65"/>
  <c r="V34" i="65"/>
  <c r="Q34" i="65"/>
  <c r="L16" i="65"/>
  <c r="G34" i="65"/>
  <c r="AU33" i="65"/>
  <c r="AP33" i="65"/>
  <c r="AK33" i="65"/>
  <c r="AF33" i="65"/>
  <c r="AA33" i="65"/>
  <c r="V33" i="65"/>
  <c r="Q33" i="65"/>
  <c r="L15" i="65"/>
  <c r="G33" i="65"/>
  <c r="AU32" i="65"/>
  <c r="AP32" i="65"/>
  <c r="AK32" i="65"/>
  <c r="G36" i="88"/>
  <c r="AF32" i="65"/>
  <c r="AA32" i="65"/>
  <c r="V32" i="65"/>
  <c r="Q32" i="65"/>
  <c r="G32" i="65"/>
  <c r="B32" i="65"/>
  <c r="AU31" i="65"/>
  <c r="AP31" i="65"/>
  <c r="G35" i="88"/>
  <c r="AF31" i="65"/>
  <c r="V31" i="65"/>
  <c r="Q31" i="65"/>
  <c r="L38" i="65"/>
  <c r="G31" i="65"/>
  <c r="AU30" i="65"/>
  <c r="AP30" i="65"/>
  <c r="AK30" i="65"/>
  <c r="G34" i="88"/>
  <c r="AF30" i="65"/>
  <c r="AA30" i="65"/>
  <c r="Q30" i="65"/>
  <c r="L37" i="65"/>
  <c r="G30" i="65"/>
  <c r="AU29" i="65"/>
  <c r="AP29" i="65"/>
  <c r="AK29" i="65"/>
  <c r="G33" i="88"/>
  <c r="AF29" i="65" s="1"/>
  <c r="AA29" i="65"/>
  <c r="V29" i="65"/>
  <c r="Q29" i="65"/>
  <c r="L36" i="65"/>
  <c r="G29" i="65"/>
  <c r="B29" i="65"/>
  <c r="AU28" i="65"/>
  <c r="AP28" i="65"/>
  <c r="AK28" i="65"/>
  <c r="AA28" i="65"/>
  <c r="V28" i="65"/>
  <c r="Q28" i="65"/>
  <c r="L35" i="65"/>
  <c r="G28" i="65"/>
  <c r="B28" i="65"/>
  <c r="AU27" i="65"/>
  <c r="AP27" i="65"/>
  <c r="AK27" i="65"/>
  <c r="AF27" i="65"/>
  <c r="AA27" i="65"/>
  <c r="V27" i="65"/>
  <c r="Q27" i="65"/>
  <c r="L34" i="65"/>
  <c r="G27" i="65"/>
  <c r="AU26" i="65"/>
  <c r="AP26" i="65"/>
  <c r="AK26" i="65"/>
  <c r="AF26" i="65"/>
  <c r="AA26" i="65"/>
  <c r="V26" i="65"/>
  <c r="Q26" i="65"/>
  <c r="L33" i="65"/>
  <c r="G26" i="65"/>
  <c r="B26" i="65"/>
  <c r="AU25" i="65"/>
  <c r="AP25" i="65"/>
  <c r="AK25" i="65"/>
  <c r="AF25" i="65"/>
  <c r="AA25" i="65"/>
  <c r="V25" i="65"/>
  <c r="L32" i="65"/>
  <c r="G25" i="65"/>
  <c r="AU24" i="65"/>
  <c r="AP24" i="65"/>
  <c r="AK24" i="65"/>
  <c r="AF24" i="65"/>
  <c r="AA24" i="65"/>
  <c r="V24" i="65"/>
  <c r="Q24" i="65"/>
  <c r="L31" i="65"/>
  <c r="G24" i="65"/>
  <c r="AU23" i="65"/>
  <c r="AP23" i="65"/>
  <c r="AF23" i="65"/>
  <c r="Q23" i="65"/>
  <c r="L30" i="65"/>
  <c r="G23" i="65"/>
  <c r="B23" i="65"/>
  <c r="AU22" i="65"/>
  <c r="AP22" i="65"/>
  <c r="AK22" i="65"/>
  <c r="AF22" i="65"/>
  <c r="AA22" i="65"/>
  <c r="V22" i="65"/>
  <c r="Q22" i="65"/>
  <c r="L29" i="65"/>
  <c r="G22" i="65"/>
  <c r="B22" i="65"/>
  <c r="AU21" i="65"/>
  <c r="AP21" i="65"/>
  <c r="AK21" i="65"/>
  <c r="AF21" i="65"/>
  <c r="AA21" i="65"/>
  <c r="V21" i="65"/>
  <c r="Q21" i="65"/>
  <c r="L28" i="65"/>
  <c r="G21" i="65"/>
  <c r="AP20" i="65"/>
  <c r="AK20" i="65"/>
  <c r="AF20" i="65"/>
  <c r="AA20" i="65"/>
  <c r="V20" i="65"/>
  <c r="Q20" i="65"/>
  <c r="L27" i="65"/>
  <c r="G20" i="65"/>
  <c r="AU19" i="65"/>
  <c r="AP19" i="65"/>
  <c r="AF19" i="65"/>
  <c r="AA19" i="65"/>
  <c r="V19" i="65"/>
  <c r="Q19" i="65"/>
  <c r="L26" i="65"/>
  <c r="G19" i="65"/>
  <c r="B19" i="65"/>
  <c r="AU18" i="65"/>
  <c r="AP18" i="65"/>
  <c r="AF18" i="65"/>
  <c r="AA18" i="65"/>
  <c r="V18" i="65"/>
  <c r="Q18" i="65"/>
  <c r="L25" i="65"/>
  <c r="G18" i="65"/>
  <c r="B18" i="65"/>
  <c r="AU17" i="65"/>
  <c r="AP17" i="65"/>
  <c r="AK17" i="65"/>
  <c r="AF17" i="65"/>
  <c r="AA17" i="65"/>
  <c r="V17" i="65"/>
  <c r="Q17" i="65"/>
  <c r="L24" i="65"/>
  <c r="G17" i="65"/>
  <c r="AU16" i="65"/>
  <c r="AP16" i="65"/>
  <c r="AK16" i="65"/>
  <c r="AF16" i="65"/>
  <c r="AA16" i="65"/>
  <c r="V16" i="65"/>
  <c r="Q16" i="65"/>
  <c r="L23" i="65"/>
  <c r="G16" i="65"/>
  <c r="AU15" i="65"/>
  <c r="AP15" i="65"/>
  <c r="AK15" i="65"/>
  <c r="AF15" i="65"/>
  <c r="AA15" i="65"/>
  <c r="V15" i="65"/>
  <c r="L22" i="65"/>
  <c r="G15" i="65"/>
  <c r="B15" i="65"/>
  <c r="AU14" i="65"/>
  <c r="AP14" i="65"/>
  <c r="AK14" i="65"/>
  <c r="AF14" i="65"/>
  <c r="AA14" i="65"/>
  <c r="V14" i="65"/>
  <c r="Q14" i="65"/>
  <c r="G14" i="65"/>
  <c r="AU13" i="65"/>
  <c r="AP13" i="65"/>
  <c r="AK13" i="65"/>
  <c r="AF13" i="65"/>
  <c r="AA13" i="65"/>
  <c r="V13" i="65"/>
  <c r="Q13" i="65"/>
  <c r="L13" i="65"/>
  <c r="G13" i="65"/>
  <c r="AU12" i="65"/>
  <c r="AP12" i="65"/>
  <c r="AK12" i="65"/>
  <c r="AA12" i="65"/>
  <c r="V12" i="65"/>
  <c r="Q12" i="65"/>
  <c r="L12" i="65"/>
  <c r="AU11" i="65"/>
  <c r="AP11" i="65"/>
  <c r="AK11" i="65"/>
  <c r="AF11" i="65"/>
  <c r="AA11" i="65"/>
  <c r="Q11" i="65"/>
  <c r="L11" i="65"/>
  <c r="G11" i="65"/>
  <c r="B11" i="65"/>
  <c r="AU10" i="65"/>
  <c r="AP10" i="65"/>
  <c r="AK10" i="65"/>
  <c r="AA10" i="65"/>
  <c r="V10" i="65"/>
  <c r="Q10" i="65"/>
  <c r="L10" i="65"/>
  <c r="G10" i="65"/>
  <c r="AU9" i="65"/>
  <c r="AP9" i="65"/>
  <c r="AK9" i="65"/>
  <c r="AF9" i="65"/>
  <c r="AA9" i="65"/>
  <c r="V9" i="65"/>
  <c r="Q9" i="65"/>
  <c r="L9" i="65"/>
  <c r="G9" i="65"/>
  <c r="AU8" i="65"/>
  <c r="AP8" i="65"/>
  <c r="AK8" i="65"/>
  <c r="AF8" i="65"/>
  <c r="V8" i="65"/>
  <c r="Q8" i="65"/>
  <c r="L8" i="65"/>
  <c r="G8" i="65"/>
  <c r="AU7" i="65"/>
  <c r="AP7" i="65"/>
  <c r="AK7" i="65"/>
  <c r="AF7" i="65"/>
  <c r="AA7" i="65"/>
  <c r="V7" i="65"/>
  <c r="Q7" i="65"/>
  <c r="L7" i="65"/>
  <c r="AU6" i="65"/>
  <c r="AP6" i="65"/>
  <c r="AF6" i="65"/>
  <c r="AA6" i="65"/>
  <c r="V6" i="65"/>
  <c r="Q6" i="65"/>
  <c r="L6" i="65"/>
  <c r="G6" i="65"/>
  <c r="AU5" i="65"/>
  <c r="AP5" i="65"/>
  <c r="AK5" i="65"/>
  <c r="AF5" i="65"/>
  <c r="AA5" i="65"/>
  <c r="V5" i="65"/>
  <c r="Q5" i="65"/>
  <c r="L5" i="65"/>
  <c r="G5" i="65"/>
  <c r="AU4" i="65"/>
  <c r="AP4" i="65"/>
  <c r="AK4" i="65"/>
  <c r="AF4" i="65"/>
  <c r="AA4" i="65"/>
  <c r="V4" i="65"/>
  <c r="Q4" i="65"/>
  <c r="L4" i="65"/>
  <c r="G4" i="65"/>
  <c r="AF72" i="64"/>
  <c r="AF71" i="64"/>
  <c r="AF70" i="64"/>
  <c r="AF69" i="64"/>
  <c r="AF67" i="64"/>
  <c r="AF66" i="64"/>
  <c r="AF65" i="64"/>
  <c r="AA65" i="64"/>
  <c r="AP64" i="64"/>
  <c r="AF64" i="64"/>
  <c r="AA64" i="64"/>
  <c r="AP63" i="64"/>
  <c r="AA63" i="64"/>
  <c r="AP62" i="64"/>
  <c r="AF62" i="64"/>
  <c r="AA62" i="64"/>
  <c r="AP61" i="64"/>
  <c r="AK61" i="64"/>
  <c r="AF61" i="64"/>
  <c r="AA61" i="64"/>
  <c r="AP60" i="64"/>
  <c r="AK60" i="64"/>
  <c r="AF60" i="64"/>
  <c r="V60" i="64"/>
  <c r="AP59" i="64"/>
  <c r="AK59" i="64"/>
  <c r="AF59" i="64"/>
  <c r="AA59" i="64"/>
  <c r="V59" i="64"/>
  <c r="AU58" i="64"/>
  <c r="AP58" i="64"/>
  <c r="AK58" i="64"/>
  <c r="AF58" i="64"/>
  <c r="AA58" i="64"/>
  <c r="V58" i="64"/>
  <c r="Q58" i="64"/>
  <c r="AU57" i="64"/>
  <c r="AP57" i="64"/>
  <c r="AK57" i="64"/>
  <c r="AA57" i="64"/>
  <c r="V57" i="64"/>
  <c r="Q57" i="64"/>
  <c r="AU56" i="64"/>
  <c r="AP56" i="64"/>
  <c r="AK56" i="64"/>
  <c r="AF56" i="64"/>
  <c r="AA56" i="64"/>
  <c r="V56" i="64"/>
  <c r="Q56" i="64"/>
  <c r="L56" i="64"/>
  <c r="AU55" i="64"/>
  <c r="AP55" i="64"/>
  <c r="AK55" i="64"/>
  <c r="AF55" i="64"/>
  <c r="AA55" i="64"/>
  <c r="V55" i="64"/>
  <c r="Q55" i="64"/>
  <c r="L55" i="64"/>
  <c r="AU54" i="64"/>
  <c r="AP54" i="64"/>
  <c r="AK54" i="64"/>
  <c r="AF54" i="64"/>
  <c r="AA54" i="64"/>
  <c r="V54" i="64"/>
  <c r="Q54" i="64"/>
  <c r="L54" i="64"/>
  <c r="AU53" i="64"/>
  <c r="AP53" i="64"/>
  <c r="AK53" i="64"/>
  <c r="AF53" i="64"/>
  <c r="AA53" i="64"/>
  <c r="V53" i="64"/>
  <c r="Q53" i="64"/>
  <c r="L53" i="64"/>
  <c r="G53" i="64"/>
  <c r="AU52" i="64"/>
  <c r="AP52" i="64"/>
  <c r="AK52" i="64"/>
  <c r="AF52" i="64"/>
  <c r="AA52" i="64"/>
  <c r="V52" i="64"/>
  <c r="L52" i="64"/>
  <c r="G52" i="64"/>
  <c r="AU51" i="64"/>
  <c r="AP51" i="64"/>
  <c r="AK51" i="64"/>
  <c r="AA51" i="64"/>
  <c r="V51" i="64"/>
  <c r="Q51" i="64"/>
  <c r="L51" i="64"/>
  <c r="G51" i="64"/>
  <c r="AU50" i="64"/>
  <c r="AP50" i="64"/>
  <c r="AK50" i="64"/>
  <c r="AF50" i="64"/>
  <c r="V50" i="64"/>
  <c r="Q50" i="64"/>
  <c r="L50" i="64"/>
  <c r="G50" i="64"/>
  <c r="AU49" i="64"/>
  <c r="AP49" i="64"/>
  <c r="AK49" i="64"/>
  <c r="AF49" i="64"/>
  <c r="AA49" i="64"/>
  <c r="V49" i="64"/>
  <c r="Q49" i="64"/>
  <c r="L49" i="64"/>
  <c r="G49" i="64"/>
  <c r="AU48" i="64"/>
  <c r="AP48" i="64"/>
  <c r="AK48" i="64"/>
  <c r="AF48" i="64"/>
  <c r="AA48" i="64"/>
  <c r="V48" i="64"/>
  <c r="Q48" i="64"/>
  <c r="L48" i="64"/>
  <c r="G48" i="64"/>
  <c r="AU47" i="64"/>
  <c r="AP47" i="64"/>
  <c r="AK47" i="64"/>
  <c r="AF47" i="64"/>
  <c r="AA47" i="64"/>
  <c r="V47" i="64"/>
  <c r="L47" i="64"/>
  <c r="AU46" i="64"/>
  <c r="AP46" i="64"/>
  <c r="AK46" i="64"/>
  <c r="AF46" i="64"/>
  <c r="V46" i="64"/>
  <c r="Q46" i="64"/>
  <c r="L46" i="64"/>
  <c r="G46" i="64"/>
  <c r="AU45" i="64"/>
  <c r="AP45" i="64"/>
  <c r="AK45" i="64"/>
  <c r="AA45" i="64"/>
  <c r="V45" i="64"/>
  <c r="Q45" i="64"/>
  <c r="L45" i="64"/>
  <c r="G45" i="64"/>
  <c r="AU44" i="64"/>
  <c r="AP44" i="64"/>
  <c r="AK44" i="64"/>
  <c r="AF44" i="64"/>
  <c r="AA44" i="64"/>
  <c r="V44" i="64"/>
  <c r="Q44" i="64"/>
  <c r="L44" i="64"/>
  <c r="G44" i="64"/>
  <c r="AU43" i="64"/>
  <c r="AP43" i="64"/>
  <c r="AK43" i="64"/>
  <c r="AF43" i="64"/>
  <c r="AA43" i="64"/>
  <c r="V43" i="64"/>
  <c r="Q43" i="64"/>
  <c r="L43" i="64"/>
  <c r="G43" i="64"/>
  <c r="AU42" i="64"/>
  <c r="AP42" i="64"/>
  <c r="AK42" i="64"/>
  <c r="AF42" i="64"/>
  <c r="AA42" i="64"/>
  <c r="V42" i="64"/>
  <c r="Q42" i="64"/>
  <c r="L42" i="64"/>
  <c r="G42" i="64"/>
  <c r="AU41" i="64"/>
  <c r="AP41" i="64"/>
  <c r="AK41" i="64"/>
  <c r="AF41" i="64"/>
  <c r="AA41" i="64"/>
  <c r="V41" i="64"/>
  <c r="Q41" i="64"/>
  <c r="L41" i="64"/>
  <c r="G41" i="64"/>
  <c r="AU40" i="64"/>
  <c r="AP40" i="64"/>
  <c r="AK40" i="64"/>
  <c r="AA40" i="64"/>
  <c r="V40" i="64"/>
  <c r="Q40" i="64"/>
  <c r="L40" i="64"/>
  <c r="G40" i="64"/>
  <c r="AU39" i="64"/>
  <c r="AP39" i="64"/>
  <c r="AK39" i="64"/>
  <c r="AA39" i="64"/>
  <c r="V39" i="64"/>
  <c r="Q39" i="64"/>
  <c r="G39" i="64"/>
  <c r="AK38" i="64"/>
  <c r="AA38" i="64"/>
  <c r="V38" i="64"/>
  <c r="Q38" i="64"/>
  <c r="L20" i="64"/>
  <c r="G38" i="64"/>
  <c r="AU37" i="64"/>
  <c r="AP37" i="64"/>
  <c r="AK37" i="64"/>
  <c r="AA37" i="64"/>
  <c r="V37" i="64"/>
  <c r="Q37" i="64"/>
  <c r="L19" i="64"/>
  <c r="G37" i="64"/>
  <c r="AU36" i="64"/>
  <c r="AP36" i="64"/>
  <c r="AK36" i="64"/>
  <c r="AA36" i="64"/>
  <c r="V36" i="64"/>
  <c r="Q36" i="64"/>
  <c r="L18" i="64"/>
  <c r="G36" i="64"/>
  <c r="AU35" i="64"/>
  <c r="AP35" i="64"/>
  <c r="AK35" i="64"/>
  <c r="V35" i="64"/>
  <c r="L17" i="64"/>
  <c r="AU34" i="64"/>
  <c r="AP34" i="64"/>
  <c r="AK34" i="64"/>
  <c r="AF34" i="64"/>
  <c r="AA34" i="64"/>
  <c r="V34" i="64"/>
  <c r="Q34" i="64"/>
  <c r="L16" i="64"/>
  <c r="G34" i="64"/>
  <c r="AU33" i="64"/>
  <c r="AP33" i="64"/>
  <c r="AK33" i="64"/>
  <c r="AF33" i="64"/>
  <c r="AA33" i="64"/>
  <c r="V33" i="64"/>
  <c r="Q33" i="64"/>
  <c r="L15" i="64"/>
  <c r="G33" i="64"/>
  <c r="AU32" i="64"/>
  <c r="AP32" i="64"/>
  <c r="AK32" i="64"/>
  <c r="F36" i="88"/>
  <c r="AF32" i="64"/>
  <c r="AA32" i="64"/>
  <c r="V32" i="64"/>
  <c r="Q32" i="64"/>
  <c r="G32" i="64"/>
  <c r="B32" i="64"/>
  <c r="AU31" i="64"/>
  <c r="AP31" i="64"/>
  <c r="F35" i="88"/>
  <c r="AF31" i="64"/>
  <c r="V31" i="64"/>
  <c r="Q31" i="64"/>
  <c r="L38" i="64"/>
  <c r="G31" i="64"/>
  <c r="AU30" i="64"/>
  <c r="AP30" i="64"/>
  <c r="AK30" i="64"/>
  <c r="F34" i="88"/>
  <c r="AF30" i="64"/>
  <c r="AA30" i="64"/>
  <c r="Q30" i="64"/>
  <c r="L37" i="64"/>
  <c r="G30" i="64"/>
  <c r="AU29" i="64"/>
  <c r="AP29" i="64"/>
  <c r="AK29" i="64"/>
  <c r="F33" i="88"/>
  <c r="AF29" i="64" s="1"/>
  <c r="AA29" i="64"/>
  <c r="V29" i="64"/>
  <c r="Q29" i="64"/>
  <c r="L36" i="64"/>
  <c r="G29" i="64"/>
  <c r="B29" i="64"/>
  <c r="AU28" i="64"/>
  <c r="AP28" i="64"/>
  <c r="AK28" i="64"/>
  <c r="AA28" i="64"/>
  <c r="V28" i="64"/>
  <c r="Q28" i="64"/>
  <c r="L35" i="64"/>
  <c r="G28" i="64"/>
  <c r="B28" i="64"/>
  <c r="AU27" i="64"/>
  <c r="AP27" i="64"/>
  <c r="AK27" i="64"/>
  <c r="AF27" i="64"/>
  <c r="AA27" i="64"/>
  <c r="V27" i="64"/>
  <c r="Q27" i="64"/>
  <c r="L34" i="64"/>
  <c r="G27" i="64"/>
  <c r="AU26" i="64"/>
  <c r="AP26" i="64"/>
  <c r="AK26" i="64"/>
  <c r="AF26" i="64"/>
  <c r="AA26" i="64"/>
  <c r="V26" i="64"/>
  <c r="Q26" i="64"/>
  <c r="L33" i="64"/>
  <c r="G26" i="64"/>
  <c r="AU25" i="64"/>
  <c r="AP25" i="64"/>
  <c r="AK25" i="64"/>
  <c r="AF25" i="64"/>
  <c r="AA25" i="64"/>
  <c r="V25" i="64"/>
  <c r="L32" i="64"/>
  <c r="G25" i="64"/>
  <c r="AU24" i="64"/>
  <c r="AP24" i="64"/>
  <c r="AK24" i="64"/>
  <c r="AF24" i="64"/>
  <c r="AA24" i="64"/>
  <c r="V24" i="64"/>
  <c r="Q24" i="64"/>
  <c r="L31" i="64"/>
  <c r="G24" i="64"/>
  <c r="AU23" i="64"/>
  <c r="AP23" i="64"/>
  <c r="AF23" i="64"/>
  <c r="Q23" i="64"/>
  <c r="L30" i="64"/>
  <c r="G23" i="64"/>
  <c r="AU22" i="64"/>
  <c r="AP22" i="64"/>
  <c r="AK22" i="64"/>
  <c r="AF22" i="64"/>
  <c r="AA22" i="64"/>
  <c r="V22" i="64"/>
  <c r="Q22" i="64"/>
  <c r="L29" i="64"/>
  <c r="G22" i="64"/>
  <c r="B22" i="64"/>
  <c r="AU21" i="64"/>
  <c r="AP21" i="64"/>
  <c r="AK21" i="64"/>
  <c r="AF21" i="64"/>
  <c r="AA21" i="64"/>
  <c r="V21" i="64"/>
  <c r="Q21" i="64"/>
  <c r="L28" i="64"/>
  <c r="G21" i="64"/>
  <c r="AP20" i="64"/>
  <c r="AK20" i="64"/>
  <c r="AF20" i="64"/>
  <c r="AA20" i="64"/>
  <c r="V20" i="64"/>
  <c r="Q20" i="64"/>
  <c r="L27" i="64"/>
  <c r="G20" i="64"/>
  <c r="AU19" i="64"/>
  <c r="AP19" i="64"/>
  <c r="AF19" i="64"/>
  <c r="AA19" i="64"/>
  <c r="V19" i="64"/>
  <c r="Q19" i="64"/>
  <c r="L26" i="64"/>
  <c r="G19" i="64"/>
  <c r="B19" i="64"/>
  <c r="AU18" i="64"/>
  <c r="AP18" i="64"/>
  <c r="AF18" i="64"/>
  <c r="AA18" i="64"/>
  <c r="V18" i="64"/>
  <c r="Q18" i="64"/>
  <c r="L25" i="64"/>
  <c r="G18" i="64"/>
  <c r="B18" i="64"/>
  <c r="AU17" i="64"/>
  <c r="AP17" i="64"/>
  <c r="AK17" i="64"/>
  <c r="AF17" i="64"/>
  <c r="AA17" i="64"/>
  <c r="V17" i="64"/>
  <c r="Q17" i="64"/>
  <c r="L24" i="64"/>
  <c r="G17" i="64"/>
  <c r="AU16" i="64"/>
  <c r="AP16" i="64"/>
  <c r="AK16" i="64"/>
  <c r="AF16" i="64"/>
  <c r="AA16" i="64"/>
  <c r="V16" i="64"/>
  <c r="Q16" i="64"/>
  <c r="L23" i="64"/>
  <c r="G16" i="64"/>
  <c r="B16" i="64"/>
  <c r="AU15" i="64"/>
  <c r="AP15" i="64"/>
  <c r="AK15" i="64"/>
  <c r="AF15" i="64"/>
  <c r="AA15" i="64"/>
  <c r="V15" i="64"/>
  <c r="L22" i="64"/>
  <c r="G15" i="64"/>
  <c r="B15" i="64"/>
  <c r="AU14" i="64"/>
  <c r="AP14" i="64"/>
  <c r="AK14" i="64"/>
  <c r="AF14" i="64"/>
  <c r="AA14" i="64"/>
  <c r="V14" i="64"/>
  <c r="Q14" i="64"/>
  <c r="G14" i="64"/>
  <c r="AU13" i="64"/>
  <c r="AP13" i="64"/>
  <c r="AK13" i="64"/>
  <c r="AF13" i="64"/>
  <c r="AA13" i="64"/>
  <c r="V13" i="64"/>
  <c r="Q13" i="64"/>
  <c r="L13" i="64"/>
  <c r="G13" i="64"/>
  <c r="AU12" i="64"/>
  <c r="AP12" i="64"/>
  <c r="AK12" i="64"/>
  <c r="AF12" i="64"/>
  <c r="AA12" i="64"/>
  <c r="V12" i="64"/>
  <c r="Q12" i="64"/>
  <c r="L12" i="64"/>
  <c r="B12" i="64"/>
  <c r="AU11" i="64"/>
  <c r="AP11" i="64"/>
  <c r="AK11" i="64"/>
  <c r="AF11" i="64"/>
  <c r="AA11" i="64"/>
  <c r="Q11" i="64"/>
  <c r="L11" i="64"/>
  <c r="G11" i="64"/>
  <c r="B11" i="64"/>
  <c r="AU10" i="64"/>
  <c r="AP10" i="64"/>
  <c r="AK10" i="64"/>
  <c r="AA10" i="64"/>
  <c r="V10" i="64"/>
  <c r="Q10" i="64"/>
  <c r="L10" i="64"/>
  <c r="G10" i="64"/>
  <c r="AU9" i="64"/>
  <c r="AP9" i="64"/>
  <c r="AK9" i="64"/>
  <c r="AF9" i="64"/>
  <c r="AA9" i="64"/>
  <c r="V9" i="64"/>
  <c r="Q9" i="64"/>
  <c r="L9" i="64"/>
  <c r="G9" i="64"/>
  <c r="AU8" i="64"/>
  <c r="AP8" i="64"/>
  <c r="AK8" i="64"/>
  <c r="AF8" i="64"/>
  <c r="V8" i="64"/>
  <c r="Q8" i="64"/>
  <c r="L8" i="64"/>
  <c r="G8" i="64"/>
  <c r="AU7" i="64"/>
  <c r="AP7" i="64"/>
  <c r="AK7" i="64"/>
  <c r="AF7" i="64"/>
  <c r="AA7" i="64"/>
  <c r="V7" i="64"/>
  <c r="Q7" i="64"/>
  <c r="L7" i="64"/>
  <c r="AU6" i="64"/>
  <c r="AP6" i="64"/>
  <c r="AK6" i="64"/>
  <c r="AF6" i="64"/>
  <c r="AA6" i="64"/>
  <c r="V6" i="64"/>
  <c r="Q6" i="64"/>
  <c r="L6" i="64"/>
  <c r="G6" i="64"/>
  <c r="AU5" i="64"/>
  <c r="AP5" i="64"/>
  <c r="AK5" i="64"/>
  <c r="AF5" i="64"/>
  <c r="AA5" i="64"/>
  <c r="V5" i="64"/>
  <c r="Q5" i="64"/>
  <c r="L5" i="64"/>
  <c r="G5" i="64"/>
  <c r="AU4" i="64"/>
  <c r="AP4" i="64"/>
  <c r="AK4" i="64"/>
  <c r="AF4" i="64"/>
  <c r="AA4" i="64"/>
  <c r="V4" i="64"/>
  <c r="Q4" i="64"/>
  <c r="L4" i="64"/>
  <c r="G4" i="64"/>
  <c r="AD72" i="84"/>
  <c r="AC72" i="84"/>
  <c r="AD71" i="84"/>
  <c r="AC71" i="84"/>
  <c r="AD70" i="84"/>
  <c r="AC70" i="84"/>
  <c r="AD69" i="84"/>
  <c r="AC69" i="84"/>
  <c r="AD68" i="84"/>
  <c r="AD67" i="84"/>
  <c r="AC67" i="84"/>
  <c r="AD66" i="84"/>
  <c r="AC66" i="84"/>
  <c r="AD65" i="84"/>
  <c r="AC65" i="84"/>
  <c r="Z65" i="84"/>
  <c r="Y65" i="84"/>
  <c r="AN64" i="84"/>
  <c r="AM64" i="84"/>
  <c r="AD64" i="84"/>
  <c r="AC64" i="84"/>
  <c r="Z64" i="84"/>
  <c r="Y64" i="84"/>
  <c r="AN63" i="84"/>
  <c r="AM63" i="84"/>
  <c r="AD63" i="84"/>
  <c r="Z63" i="84"/>
  <c r="Y63" i="84"/>
  <c r="AN62" i="84"/>
  <c r="AM62" i="84"/>
  <c r="AD62" i="84"/>
  <c r="AC62" i="84"/>
  <c r="Z62" i="84"/>
  <c r="Y62" i="84"/>
  <c r="AN61" i="84"/>
  <c r="AM61" i="84"/>
  <c r="AI61" i="84"/>
  <c r="AH61" i="84"/>
  <c r="AD61" i="84"/>
  <c r="AC61" i="84"/>
  <c r="Z61" i="84"/>
  <c r="Y61" i="84"/>
  <c r="X61" i="84"/>
  <c r="AN60" i="84"/>
  <c r="AM60" i="84"/>
  <c r="AI60" i="84"/>
  <c r="AH60" i="84"/>
  <c r="AD60" i="84"/>
  <c r="AC60" i="84"/>
  <c r="X60" i="84"/>
  <c r="U60" i="84"/>
  <c r="T60" i="84"/>
  <c r="A60" i="84"/>
  <c r="AN59" i="84"/>
  <c r="AM59" i="84"/>
  <c r="AI59" i="84"/>
  <c r="AH59" i="84"/>
  <c r="AD59" i="84"/>
  <c r="AC59" i="84"/>
  <c r="Z59" i="84"/>
  <c r="Y59" i="84"/>
  <c r="U59" i="84"/>
  <c r="T59" i="84"/>
  <c r="AS58" i="84"/>
  <c r="AR58" i="84"/>
  <c r="AN58" i="84"/>
  <c r="AM58" i="84"/>
  <c r="AI58" i="84"/>
  <c r="AH58" i="84"/>
  <c r="AD58" i="84"/>
  <c r="AC58" i="84"/>
  <c r="Z58" i="84"/>
  <c r="Y58" i="84"/>
  <c r="U58" i="84"/>
  <c r="T58" i="84"/>
  <c r="P58" i="84"/>
  <c r="O58" i="84"/>
  <c r="AS57" i="84"/>
  <c r="AR57" i="84"/>
  <c r="AN57" i="84"/>
  <c r="AM57" i="84"/>
  <c r="AI57" i="84"/>
  <c r="AH57" i="84"/>
  <c r="AD57" i="84"/>
  <c r="Z57" i="84"/>
  <c r="Y57" i="84"/>
  <c r="U57" i="84"/>
  <c r="T57" i="84"/>
  <c r="P57" i="84"/>
  <c r="O57" i="84"/>
  <c r="AS56" i="84"/>
  <c r="AR56" i="84"/>
  <c r="AN56" i="84"/>
  <c r="AM56" i="84"/>
  <c r="AI56" i="84"/>
  <c r="AH56" i="84"/>
  <c r="AD56" i="84"/>
  <c r="AC56" i="84"/>
  <c r="Z56" i="84"/>
  <c r="Y56" i="84"/>
  <c r="U56" i="84"/>
  <c r="T56" i="84"/>
  <c r="P56" i="84"/>
  <c r="O56" i="84"/>
  <c r="K56" i="84"/>
  <c r="J56" i="84"/>
  <c r="AS55" i="84"/>
  <c r="AR55" i="84"/>
  <c r="AN55" i="84"/>
  <c r="AM55" i="84"/>
  <c r="AI55" i="84"/>
  <c r="AH55" i="84"/>
  <c r="AD55" i="84"/>
  <c r="AC55" i="84"/>
  <c r="Z55" i="84"/>
  <c r="Y55" i="84"/>
  <c r="U55" i="84"/>
  <c r="T55" i="84"/>
  <c r="P55" i="84"/>
  <c r="O55" i="84"/>
  <c r="K55" i="84"/>
  <c r="J55" i="84"/>
  <c r="AS54" i="84"/>
  <c r="AR54" i="84"/>
  <c r="AN54" i="84"/>
  <c r="AM54" i="84"/>
  <c r="AI54" i="84"/>
  <c r="AH54" i="84"/>
  <c r="AD54" i="84"/>
  <c r="AC54" i="84"/>
  <c r="Z54" i="84"/>
  <c r="Y54" i="84"/>
  <c r="U54" i="84"/>
  <c r="T54" i="84"/>
  <c r="P54" i="84"/>
  <c r="O54" i="84"/>
  <c r="K54" i="84"/>
  <c r="J54" i="84"/>
  <c r="AS53" i="84"/>
  <c r="AR53" i="84"/>
  <c r="AN53" i="84"/>
  <c r="AM53" i="84"/>
  <c r="AI53" i="84"/>
  <c r="AH53" i="84"/>
  <c r="AD53" i="84"/>
  <c r="AC53" i="84"/>
  <c r="Z53" i="84"/>
  <c r="Y53" i="84"/>
  <c r="U53" i="84"/>
  <c r="T53" i="84"/>
  <c r="P53" i="84"/>
  <c r="O53" i="84"/>
  <c r="N53" i="84"/>
  <c r="K53" i="84"/>
  <c r="J53" i="84"/>
  <c r="F53" i="84"/>
  <c r="E53" i="84"/>
  <c r="AS52" i="84"/>
  <c r="AR52" i="84"/>
  <c r="AN52" i="84"/>
  <c r="AM52" i="84"/>
  <c r="AI52" i="84"/>
  <c r="AH52" i="84"/>
  <c r="AD52" i="84"/>
  <c r="AC52" i="84"/>
  <c r="Z52" i="84"/>
  <c r="Y52" i="84"/>
  <c r="U52" i="84"/>
  <c r="T52" i="84"/>
  <c r="N52" i="84"/>
  <c r="K52" i="84"/>
  <c r="J52" i="84"/>
  <c r="F52" i="84"/>
  <c r="E52" i="84"/>
  <c r="AS51" i="84"/>
  <c r="AR51" i="84"/>
  <c r="AN51" i="84"/>
  <c r="AM51" i="84"/>
  <c r="AI51" i="84"/>
  <c r="AH51" i="84"/>
  <c r="AD51" i="84"/>
  <c r="Z51" i="84"/>
  <c r="Y51" i="84"/>
  <c r="X51" i="84"/>
  <c r="U51" i="84"/>
  <c r="T51" i="84"/>
  <c r="P51" i="84"/>
  <c r="O51" i="84"/>
  <c r="K51" i="84"/>
  <c r="J51" i="84"/>
  <c r="F51" i="84"/>
  <c r="E51" i="84"/>
  <c r="AS50" i="84"/>
  <c r="AR50" i="84"/>
  <c r="AN50" i="84"/>
  <c r="AM50" i="84"/>
  <c r="AI50" i="84"/>
  <c r="AH50" i="84"/>
  <c r="AD50" i="84"/>
  <c r="AC50" i="84"/>
  <c r="X50" i="84"/>
  <c r="A59" i="84"/>
  <c r="U50" i="84"/>
  <c r="T50" i="84"/>
  <c r="P50" i="84"/>
  <c r="O50" i="84"/>
  <c r="K50" i="84"/>
  <c r="J50" i="84"/>
  <c r="F50" i="84"/>
  <c r="E50" i="84"/>
  <c r="AS49" i="84"/>
  <c r="AR49" i="84"/>
  <c r="AN49" i="84"/>
  <c r="AM49" i="84"/>
  <c r="AI49" i="84"/>
  <c r="AH49" i="84"/>
  <c r="AD49" i="84"/>
  <c r="AC49" i="84"/>
  <c r="Z49" i="84"/>
  <c r="Y49" i="84"/>
  <c r="U49" i="84"/>
  <c r="T49" i="84"/>
  <c r="P49" i="84"/>
  <c r="O49" i="84"/>
  <c r="K49" i="84"/>
  <c r="J49" i="84"/>
  <c r="F49" i="84"/>
  <c r="E49" i="84"/>
  <c r="AS48" i="84"/>
  <c r="AR48" i="84"/>
  <c r="AN48" i="84"/>
  <c r="AM48" i="84"/>
  <c r="AI48" i="84"/>
  <c r="AH48" i="84"/>
  <c r="AD48" i="84"/>
  <c r="AC48" i="84"/>
  <c r="Z48" i="84"/>
  <c r="Y48" i="84"/>
  <c r="U48" i="84"/>
  <c r="T48" i="84"/>
  <c r="P48" i="84"/>
  <c r="O48" i="84"/>
  <c r="N48" i="84"/>
  <c r="K48" i="84"/>
  <c r="J48" i="84"/>
  <c r="F48" i="84"/>
  <c r="E48" i="84"/>
  <c r="D48" i="84"/>
  <c r="A48" i="84"/>
  <c r="AS47" i="84"/>
  <c r="AR47" i="84"/>
  <c r="AN47" i="84"/>
  <c r="AM47" i="84"/>
  <c r="AI47" i="84"/>
  <c r="AH47" i="84"/>
  <c r="AD47" i="84"/>
  <c r="AC47" i="84"/>
  <c r="Z47" i="84"/>
  <c r="Y47" i="84"/>
  <c r="X47" i="84"/>
  <c r="U47" i="84"/>
  <c r="T47" i="84"/>
  <c r="N47" i="84"/>
  <c r="A47" i="84"/>
  <c r="K47" i="84"/>
  <c r="J47" i="84"/>
  <c r="D47" i="84"/>
  <c r="AS46" i="84"/>
  <c r="AR46" i="84"/>
  <c r="AN46" i="84"/>
  <c r="AM46" i="84"/>
  <c r="AI46" i="84"/>
  <c r="AH46" i="84"/>
  <c r="AD46" i="84"/>
  <c r="AC46" i="84"/>
  <c r="X46" i="84"/>
  <c r="A58" i="84"/>
  <c r="U46" i="84"/>
  <c r="T46" i="84"/>
  <c r="P46" i="84"/>
  <c r="O46" i="84"/>
  <c r="K46" i="84"/>
  <c r="J46" i="84"/>
  <c r="F46" i="84"/>
  <c r="E46" i="84"/>
  <c r="AS45" i="84"/>
  <c r="AR45" i="84"/>
  <c r="AN45" i="84"/>
  <c r="AM45" i="84"/>
  <c r="AI45" i="84"/>
  <c r="AH45" i="84"/>
  <c r="AD45" i="84"/>
  <c r="Z45" i="84"/>
  <c r="Y45" i="84"/>
  <c r="U45" i="84"/>
  <c r="T45" i="84"/>
  <c r="P45" i="84"/>
  <c r="O45" i="84"/>
  <c r="K45" i="84"/>
  <c r="J45" i="84"/>
  <c r="F45" i="84"/>
  <c r="E45" i="84"/>
  <c r="AS44" i="84"/>
  <c r="AR44" i="84"/>
  <c r="AN44" i="84"/>
  <c r="AM44" i="84"/>
  <c r="AI44" i="84"/>
  <c r="AH44" i="84"/>
  <c r="AD44" i="84"/>
  <c r="AC44" i="84"/>
  <c r="Z44" i="84"/>
  <c r="Y44" i="84"/>
  <c r="U44" i="84"/>
  <c r="T44" i="84"/>
  <c r="P44" i="84"/>
  <c r="O44" i="84"/>
  <c r="K44" i="84"/>
  <c r="J44" i="84"/>
  <c r="F44" i="84"/>
  <c r="E44" i="84"/>
  <c r="AS43" i="84"/>
  <c r="AR43" i="84"/>
  <c r="AN43" i="84"/>
  <c r="AM43" i="84"/>
  <c r="AI43" i="84"/>
  <c r="AH43" i="84"/>
  <c r="AD43" i="84"/>
  <c r="AC43" i="84"/>
  <c r="Z43" i="84"/>
  <c r="Y43" i="84"/>
  <c r="U43" i="84"/>
  <c r="T43" i="84"/>
  <c r="P43" i="84"/>
  <c r="O43" i="84"/>
  <c r="K43" i="84"/>
  <c r="J43" i="84"/>
  <c r="F43" i="84"/>
  <c r="E43" i="84"/>
  <c r="AS42" i="84"/>
  <c r="AR42" i="84"/>
  <c r="AN42" i="84"/>
  <c r="AM42" i="84"/>
  <c r="AI42" i="84"/>
  <c r="AH42" i="84"/>
  <c r="AD42" i="84"/>
  <c r="AC42" i="84"/>
  <c r="Z42" i="84"/>
  <c r="Y42" i="84"/>
  <c r="U42" i="84"/>
  <c r="T42" i="84"/>
  <c r="P42" i="84"/>
  <c r="O42" i="84"/>
  <c r="K42" i="84"/>
  <c r="J42" i="84"/>
  <c r="F42" i="84"/>
  <c r="E42" i="84"/>
  <c r="AS41" i="84"/>
  <c r="AR41" i="84"/>
  <c r="AN41" i="84"/>
  <c r="AM41" i="84"/>
  <c r="AI41" i="84"/>
  <c r="AH41" i="84"/>
  <c r="AD41" i="84"/>
  <c r="AC41" i="84"/>
  <c r="Z41" i="84"/>
  <c r="Y41" i="84"/>
  <c r="U41" i="84"/>
  <c r="T41" i="84"/>
  <c r="P41" i="84"/>
  <c r="O41" i="84"/>
  <c r="K41" i="84"/>
  <c r="J41" i="84"/>
  <c r="F41" i="84"/>
  <c r="E41" i="84"/>
  <c r="AS40" i="84"/>
  <c r="AR40" i="84"/>
  <c r="AN40" i="84"/>
  <c r="AM40" i="84"/>
  <c r="AI40" i="84"/>
  <c r="AH40" i="84"/>
  <c r="AD40" i="84"/>
  <c r="Z40" i="84"/>
  <c r="Y40" i="84"/>
  <c r="U40" i="84"/>
  <c r="T40" i="84"/>
  <c r="P40" i="84"/>
  <c r="O40" i="84"/>
  <c r="K40" i="84"/>
  <c r="J40" i="84"/>
  <c r="I40" i="84"/>
  <c r="F40" i="84"/>
  <c r="E40" i="84"/>
  <c r="AS39" i="84"/>
  <c r="AR39" i="84"/>
  <c r="AN39" i="84"/>
  <c r="AM39" i="84"/>
  <c r="AI39" i="84"/>
  <c r="AH39" i="84"/>
  <c r="Z39" i="84"/>
  <c r="Y39" i="84"/>
  <c r="U39" i="84"/>
  <c r="T39" i="84"/>
  <c r="P39" i="84"/>
  <c r="O39" i="84"/>
  <c r="I39" i="84"/>
  <c r="A40" i="84" s="1"/>
  <c r="F39" i="84"/>
  <c r="E39" i="84"/>
  <c r="AS38" i="84"/>
  <c r="AN38" i="84"/>
  <c r="AI38" i="84"/>
  <c r="AH38" i="84"/>
  <c r="Z38" i="84"/>
  <c r="Y38" i="84"/>
  <c r="U38" i="84"/>
  <c r="T38" i="84"/>
  <c r="P38" i="84"/>
  <c r="O38" i="84"/>
  <c r="K20" i="84"/>
  <c r="J20" i="84"/>
  <c r="F38" i="84"/>
  <c r="E38" i="84"/>
  <c r="AS37" i="84"/>
  <c r="AR37" i="84"/>
  <c r="AN37" i="84"/>
  <c r="AM37" i="84"/>
  <c r="AI37" i="84"/>
  <c r="AH37" i="84"/>
  <c r="Z37" i="84"/>
  <c r="Y37" i="84"/>
  <c r="U37" i="84"/>
  <c r="T37" i="84"/>
  <c r="P37" i="84"/>
  <c r="O37" i="84"/>
  <c r="K19" i="84"/>
  <c r="J19" i="84"/>
  <c r="F37" i="84"/>
  <c r="E37" i="84"/>
  <c r="AS36" i="84"/>
  <c r="AR36" i="84"/>
  <c r="AN36" i="84"/>
  <c r="AM36" i="84"/>
  <c r="AI36" i="84"/>
  <c r="AH36" i="84"/>
  <c r="Z36" i="84"/>
  <c r="Y36" i="84"/>
  <c r="X36" i="84"/>
  <c r="U36" i="84"/>
  <c r="T36" i="84"/>
  <c r="P36" i="84"/>
  <c r="O36" i="84"/>
  <c r="N36" i="84"/>
  <c r="K18" i="84"/>
  <c r="J18" i="84"/>
  <c r="F36" i="84"/>
  <c r="E36" i="84"/>
  <c r="D36" i="84"/>
  <c r="A36" i="84"/>
  <c r="AS35" i="84"/>
  <c r="AR35" i="84"/>
  <c r="AN35" i="84"/>
  <c r="AM35" i="84"/>
  <c r="AI35" i="84"/>
  <c r="AH35" i="84"/>
  <c r="X35" i="84"/>
  <c r="A57" i="84"/>
  <c r="U35" i="84"/>
  <c r="T35" i="84"/>
  <c r="N35" i="84"/>
  <c r="A46" i="84"/>
  <c r="K17" i="84"/>
  <c r="J17" i="84"/>
  <c r="D35" i="84"/>
  <c r="A35" i="84" s="1"/>
  <c r="AS34" i="84"/>
  <c r="AR34" i="84"/>
  <c r="AN34" i="84"/>
  <c r="AM34" i="84"/>
  <c r="AI34" i="84"/>
  <c r="AH34" i="84"/>
  <c r="AD34" i="84"/>
  <c r="AC34" i="84"/>
  <c r="Z34" i="84"/>
  <c r="Y34" i="84"/>
  <c r="U34" i="84"/>
  <c r="T34" i="84"/>
  <c r="P34" i="84"/>
  <c r="O34" i="84"/>
  <c r="K16" i="84"/>
  <c r="J16" i="84"/>
  <c r="F34" i="84"/>
  <c r="E34" i="84"/>
  <c r="AS33" i="84"/>
  <c r="AR33" i="84"/>
  <c r="AN33" i="84"/>
  <c r="AM33" i="84"/>
  <c r="AI33" i="84"/>
  <c r="AH33" i="84"/>
  <c r="AD33" i="84"/>
  <c r="AC33" i="84"/>
  <c r="Z33" i="84"/>
  <c r="Y33" i="84"/>
  <c r="U33" i="84"/>
  <c r="T33" i="84"/>
  <c r="P33" i="84"/>
  <c r="O33" i="84"/>
  <c r="K15" i="84"/>
  <c r="J15" i="84"/>
  <c r="I15" i="84"/>
  <c r="F33" i="84"/>
  <c r="E33" i="84"/>
  <c r="AS32" i="84"/>
  <c r="AR32" i="84"/>
  <c r="AN32" i="84"/>
  <c r="AM32" i="84"/>
  <c r="AI32" i="84"/>
  <c r="AH32" i="84"/>
  <c r="C36" i="88"/>
  <c r="AD32" i="84"/>
  <c r="AC32" i="84"/>
  <c r="Z32" i="84"/>
  <c r="Y32" i="84"/>
  <c r="X32" i="84"/>
  <c r="U32" i="84"/>
  <c r="T32" i="84"/>
  <c r="P32" i="84"/>
  <c r="O32" i="84"/>
  <c r="I14" i="84"/>
  <c r="A38" i="84"/>
  <c r="F32" i="84"/>
  <c r="E32" i="84"/>
  <c r="AS31" i="84"/>
  <c r="AR31" i="84"/>
  <c r="AN31" i="84"/>
  <c r="AM31" i="84"/>
  <c r="AI31" i="84"/>
  <c r="C35" i="88"/>
  <c r="AD31" i="84"/>
  <c r="AC31" i="84"/>
  <c r="X31" i="84"/>
  <c r="A56" i="84"/>
  <c r="U31" i="84"/>
  <c r="T31" i="84"/>
  <c r="S31" i="84"/>
  <c r="P31" i="84"/>
  <c r="O31" i="84"/>
  <c r="K38" i="84"/>
  <c r="J38" i="84"/>
  <c r="F31" i="84"/>
  <c r="E31" i="84"/>
  <c r="AS30" i="84"/>
  <c r="AR30" i="84"/>
  <c r="AN30" i="84"/>
  <c r="AM30" i="84"/>
  <c r="AI30" i="84"/>
  <c r="AH30" i="84"/>
  <c r="C34" i="88"/>
  <c r="AD30" i="84"/>
  <c r="AC30" i="84"/>
  <c r="Z30" i="84"/>
  <c r="Y30" i="84"/>
  <c r="S30" i="84"/>
  <c r="A52" i="84"/>
  <c r="P30" i="84"/>
  <c r="O30" i="84"/>
  <c r="K37" i="84"/>
  <c r="J37" i="84"/>
  <c r="F30" i="84"/>
  <c r="E30" i="84"/>
  <c r="AS29" i="84"/>
  <c r="AR29" i="84"/>
  <c r="AN29" i="84"/>
  <c r="AM29" i="84"/>
  <c r="AI29" i="84"/>
  <c r="AH29" i="84"/>
  <c r="C33" i="88"/>
  <c r="AD29" i="84" s="1"/>
  <c r="AC29" i="84"/>
  <c r="Z29" i="84"/>
  <c r="Y29" i="84"/>
  <c r="U29" i="84"/>
  <c r="T29" i="84"/>
  <c r="P29" i="84"/>
  <c r="O29" i="84"/>
  <c r="K36" i="84"/>
  <c r="J36" i="84"/>
  <c r="F29" i="84"/>
  <c r="E29" i="84"/>
  <c r="AS28" i="84"/>
  <c r="AR28" i="84"/>
  <c r="AN28" i="84"/>
  <c r="AM28" i="84"/>
  <c r="AI28" i="84"/>
  <c r="AH28" i="84"/>
  <c r="AD28" i="84"/>
  <c r="Z28" i="84"/>
  <c r="Y28" i="84"/>
  <c r="U28" i="84"/>
  <c r="T28" i="84"/>
  <c r="P28" i="84"/>
  <c r="O28" i="84"/>
  <c r="K35" i="84"/>
  <c r="J35" i="84"/>
  <c r="F28" i="84"/>
  <c r="E28" i="84"/>
  <c r="AS27" i="84"/>
  <c r="AR27" i="84"/>
  <c r="AN27" i="84"/>
  <c r="AM27" i="84"/>
  <c r="AI27" i="84"/>
  <c r="AH27" i="84"/>
  <c r="AD27" i="84"/>
  <c r="AC27" i="84"/>
  <c r="Z27" i="84"/>
  <c r="Y27" i="84"/>
  <c r="U27" i="84"/>
  <c r="T27" i="84"/>
  <c r="P27" i="84"/>
  <c r="O27" i="84"/>
  <c r="K34" i="84"/>
  <c r="J34" i="84"/>
  <c r="F27" i="84"/>
  <c r="E27" i="84"/>
  <c r="AS26" i="84"/>
  <c r="AR26" i="84"/>
  <c r="AN26" i="84"/>
  <c r="AM26" i="84"/>
  <c r="AI26" i="84"/>
  <c r="AH26" i="84"/>
  <c r="AD26" i="84"/>
  <c r="AC26" i="84"/>
  <c r="Z26" i="84"/>
  <c r="Y26" i="84"/>
  <c r="U26" i="84"/>
  <c r="T26" i="84"/>
  <c r="P26" i="84"/>
  <c r="O26" i="84"/>
  <c r="N26" i="84"/>
  <c r="K33" i="84"/>
  <c r="J33" i="84"/>
  <c r="F26" i="84"/>
  <c r="E26" i="84"/>
  <c r="AS25" i="84"/>
  <c r="AR25" i="84"/>
  <c r="AN25" i="84"/>
  <c r="AM25" i="84"/>
  <c r="AI25" i="84"/>
  <c r="AH25" i="84"/>
  <c r="AD25" i="84"/>
  <c r="AC25" i="84"/>
  <c r="Z25" i="84"/>
  <c r="Y25" i="84"/>
  <c r="U25" i="84"/>
  <c r="T25" i="84"/>
  <c r="N25" i="84"/>
  <c r="A45" i="84"/>
  <c r="K32" i="84"/>
  <c r="J32" i="84"/>
  <c r="F25" i="84"/>
  <c r="E25" i="84"/>
  <c r="AS24" i="84"/>
  <c r="AR24" i="84"/>
  <c r="AN24" i="84"/>
  <c r="AM24" i="84"/>
  <c r="AI24" i="84"/>
  <c r="AH24" i="84"/>
  <c r="AD24" i="84"/>
  <c r="AC24" i="84"/>
  <c r="Z24" i="84"/>
  <c r="Y24" i="84"/>
  <c r="X24" i="84"/>
  <c r="U24" i="84"/>
  <c r="T24" i="84"/>
  <c r="S24" i="84"/>
  <c r="P24" i="84"/>
  <c r="O24" i="84"/>
  <c r="F24" i="84"/>
  <c r="E24" i="84"/>
  <c r="AS23" i="84"/>
  <c r="AR23" i="84"/>
  <c r="AN23" i="84"/>
  <c r="AM23" i="84"/>
  <c r="AI23" i="84"/>
  <c r="AH23" i="84"/>
  <c r="AD23" i="84"/>
  <c r="AC23" i="84"/>
  <c r="X23" i="84"/>
  <c r="A55" i="84"/>
  <c r="S23" i="84"/>
  <c r="A51" i="84"/>
  <c r="P23" i="84"/>
  <c r="O23" i="84"/>
  <c r="K30" i="84"/>
  <c r="J30" i="84"/>
  <c r="F23" i="84"/>
  <c r="E23" i="84"/>
  <c r="AS22" i="84"/>
  <c r="AR22" i="84"/>
  <c r="AN22" i="84"/>
  <c r="AM22" i="84"/>
  <c r="AI22" i="84"/>
  <c r="AH22" i="84"/>
  <c r="AD22" i="84"/>
  <c r="AC22" i="84"/>
  <c r="Z22" i="84"/>
  <c r="Y22" i="84"/>
  <c r="U22" i="84"/>
  <c r="T22" i="84"/>
  <c r="P22" i="84"/>
  <c r="O22" i="84"/>
  <c r="K29" i="84"/>
  <c r="J29" i="84"/>
  <c r="F22" i="84"/>
  <c r="E22" i="84"/>
  <c r="AS21" i="84"/>
  <c r="AR21" i="84"/>
  <c r="AN21" i="84"/>
  <c r="AM21" i="84"/>
  <c r="AI21" i="84"/>
  <c r="AH21" i="84"/>
  <c r="AD21" i="84"/>
  <c r="AC21" i="84"/>
  <c r="Z21" i="84"/>
  <c r="Y21" i="84"/>
  <c r="U21" i="84"/>
  <c r="T21" i="84"/>
  <c r="P21" i="84"/>
  <c r="O21" i="84"/>
  <c r="K28" i="84"/>
  <c r="J28" i="84"/>
  <c r="F21" i="84"/>
  <c r="E21" i="84"/>
  <c r="AS20" i="84"/>
  <c r="AN20" i="84"/>
  <c r="AM20" i="84"/>
  <c r="AI20" i="84"/>
  <c r="AH20" i="84"/>
  <c r="AD20" i="84"/>
  <c r="AC20" i="84"/>
  <c r="Z20" i="84"/>
  <c r="Y20" i="84"/>
  <c r="U20" i="84"/>
  <c r="T20" i="84"/>
  <c r="P20" i="84"/>
  <c r="O20" i="84"/>
  <c r="K27" i="84"/>
  <c r="J27" i="84"/>
  <c r="F20" i="84"/>
  <c r="E20" i="84"/>
  <c r="AS19" i="84"/>
  <c r="AR19" i="84"/>
  <c r="AN19" i="84"/>
  <c r="AM19" i="84"/>
  <c r="AI19" i="84"/>
  <c r="AD19" i="84"/>
  <c r="AC19" i="84"/>
  <c r="Z19" i="84"/>
  <c r="Y19" i="84"/>
  <c r="U19" i="84"/>
  <c r="T19" i="84"/>
  <c r="P19" i="84"/>
  <c r="O19" i="84"/>
  <c r="K26" i="84"/>
  <c r="J26" i="84"/>
  <c r="F19" i="84"/>
  <c r="E19" i="84"/>
  <c r="AS18" i="84"/>
  <c r="AR18" i="84"/>
  <c r="AN18" i="84"/>
  <c r="AM18" i="84"/>
  <c r="AD18" i="84"/>
  <c r="AC18" i="84"/>
  <c r="Z18" i="84"/>
  <c r="Y18" i="84"/>
  <c r="U18" i="84"/>
  <c r="T18" i="84"/>
  <c r="P18" i="84"/>
  <c r="O18" i="84"/>
  <c r="K25" i="84"/>
  <c r="J25" i="84"/>
  <c r="F18" i="84"/>
  <c r="E18" i="84"/>
  <c r="AS17" i="84"/>
  <c r="AR17" i="84"/>
  <c r="AN17" i="84"/>
  <c r="AM17" i="84"/>
  <c r="AI17" i="84"/>
  <c r="AH17" i="84"/>
  <c r="AD17" i="84"/>
  <c r="AC17" i="84"/>
  <c r="Z17" i="84"/>
  <c r="Y17" i="84"/>
  <c r="U17" i="84"/>
  <c r="T17" i="84"/>
  <c r="P17" i="84"/>
  <c r="O17" i="84"/>
  <c r="K24" i="84"/>
  <c r="J24" i="84"/>
  <c r="F17" i="84"/>
  <c r="E17" i="84"/>
  <c r="AS16" i="84"/>
  <c r="AR16" i="84"/>
  <c r="AN16" i="84"/>
  <c r="AM16" i="84"/>
  <c r="AI16" i="84"/>
  <c r="AH16" i="84"/>
  <c r="AD16" i="84"/>
  <c r="AC16" i="84"/>
  <c r="Z16" i="84"/>
  <c r="Y16" i="84"/>
  <c r="U16" i="84"/>
  <c r="T16" i="84"/>
  <c r="P16" i="84"/>
  <c r="O16" i="84"/>
  <c r="N16" i="84"/>
  <c r="K23" i="84"/>
  <c r="J23" i="84"/>
  <c r="F16" i="84"/>
  <c r="E16" i="84"/>
  <c r="AS15" i="84"/>
  <c r="AR15" i="84"/>
  <c r="AN15" i="84"/>
  <c r="AM15" i="84"/>
  <c r="AI15" i="84"/>
  <c r="AH15" i="84"/>
  <c r="AD15" i="84"/>
  <c r="AC15" i="84"/>
  <c r="Z15" i="84"/>
  <c r="Y15" i="84"/>
  <c r="U15" i="84"/>
  <c r="T15" i="84"/>
  <c r="N15" i="84"/>
  <c r="A44" i="84"/>
  <c r="J22" i="84"/>
  <c r="I22" i="84"/>
  <c r="F15" i="84"/>
  <c r="E15" i="84"/>
  <c r="AS14" i="84"/>
  <c r="AR14" i="84"/>
  <c r="AN14" i="84"/>
  <c r="AM14" i="84"/>
  <c r="AI14" i="84"/>
  <c r="AH14" i="84"/>
  <c r="AD14" i="84"/>
  <c r="AC14" i="84"/>
  <c r="Z14" i="84"/>
  <c r="Y14" i="84"/>
  <c r="U14" i="84"/>
  <c r="T14" i="84"/>
  <c r="P14" i="84"/>
  <c r="O14" i="84"/>
  <c r="I21" i="84"/>
  <c r="A39" i="84" s="1"/>
  <c r="F14" i="84"/>
  <c r="E14" i="84"/>
  <c r="AS13" i="84"/>
  <c r="AR13" i="84"/>
  <c r="AN13" i="84"/>
  <c r="AM13" i="84"/>
  <c r="AI13" i="84"/>
  <c r="AH13" i="84"/>
  <c r="AD13" i="84"/>
  <c r="AC13" i="84"/>
  <c r="Z13" i="84"/>
  <c r="Y13" i="84"/>
  <c r="U13" i="84"/>
  <c r="T13" i="84"/>
  <c r="P13" i="84"/>
  <c r="O13" i="84"/>
  <c r="K13" i="84"/>
  <c r="J13" i="84"/>
  <c r="F13" i="84"/>
  <c r="E13" i="84"/>
  <c r="D13" i="84"/>
  <c r="AS12" i="84"/>
  <c r="AR12" i="84"/>
  <c r="AN12" i="84"/>
  <c r="AM12" i="84"/>
  <c r="AI12" i="84"/>
  <c r="AH12" i="84"/>
  <c r="C15" i="88"/>
  <c r="AD12" i="84" s="1"/>
  <c r="AC12" i="84"/>
  <c r="Z12" i="84"/>
  <c r="Y12" i="84"/>
  <c r="U12" i="84"/>
  <c r="T12" i="84"/>
  <c r="S12" i="84"/>
  <c r="P12" i="84"/>
  <c r="O12" i="84"/>
  <c r="K12" i="84"/>
  <c r="J12" i="84"/>
  <c r="D12" i="84"/>
  <c r="A34" i="84" s="1"/>
  <c r="AS11" i="84"/>
  <c r="AR11" i="84"/>
  <c r="AN11" i="84"/>
  <c r="AM11" i="84"/>
  <c r="AI11" i="84"/>
  <c r="AH11" i="84"/>
  <c r="AD11" i="84"/>
  <c r="AC11" i="84"/>
  <c r="Z11" i="84"/>
  <c r="Y11" i="84"/>
  <c r="S11" i="84"/>
  <c r="A50" i="84"/>
  <c r="P11" i="84"/>
  <c r="O11" i="84"/>
  <c r="K11" i="84"/>
  <c r="J11" i="84"/>
  <c r="F11" i="84"/>
  <c r="E11" i="84"/>
  <c r="AS10" i="84"/>
  <c r="AR10" i="84"/>
  <c r="AN10" i="84"/>
  <c r="AM10" i="84"/>
  <c r="AI10" i="84"/>
  <c r="AH10" i="84"/>
  <c r="AD10" i="84"/>
  <c r="Z10" i="84"/>
  <c r="Y10" i="84"/>
  <c r="U10" i="84"/>
  <c r="T10" i="84"/>
  <c r="P10" i="84"/>
  <c r="O10" i="84"/>
  <c r="K10" i="84"/>
  <c r="J10" i="84"/>
  <c r="F10" i="84"/>
  <c r="E10" i="84"/>
  <c r="AS9" i="84"/>
  <c r="AR9" i="84"/>
  <c r="AN9" i="84"/>
  <c r="AM9" i="84"/>
  <c r="AI9" i="84"/>
  <c r="AH9" i="84"/>
  <c r="AD9" i="84"/>
  <c r="AC9" i="84"/>
  <c r="Z9" i="84"/>
  <c r="Y9" i="84"/>
  <c r="X9" i="84"/>
  <c r="U9" i="84"/>
  <c r="T9" i="84"/>
  <c r="P9" i="84"/>
  <c r="O9" i="84"/>
  <c r="K9" i="84"/>
  <c r="J9" i="84"/>
  <c r="F9" i="84"/>
  <c r="E9" i="84"/>
  <c r="AS8" i="84"/>
  <c r="AR8" i="84"/>
  <c r="AN8" i="84"/>
  <c r="AM8" i="84"/>
  <c r="AI8" i="84"/>
  <c r="AH8" i="84"/>
  <c r="AD8" i="84"/>
  <c r="AC8" i="84"/>
  <c r="X8" i="84"/>
  <c r="A54" i="84"/>
  <c r="U8" i="84"/>
  <c r="T8" i="84"/>
  <c r="P8" i="84"/>
  <c r="O8" i="84"/>
  <c r="K8" i="84"/>
  <c r="J8" i="84"/>
  <c r="F8" i="84"/>
  <c r="E8" i="84"/>
  <c r="D8" i="84"/>
  <c r="AS7" i="84"/>
  <c r="AR7" i="84"/>
  <c r="AN7" i="84"/>
  <c r="AM7" i="84"/>
  <c r="AI7" i="84"/>
  <c r="AH7" i="84"/>
  <c r="AD7" i="84"/>
  <c r="AC7" i="84"/>
  <c r="Z7" i="84"/>
  <c r="Y7" i="84"/>
  <c r="U7" i="84"/>
  <c r="T7" i="84"/>
  <c r="P7" i="84"/>
  <c r="O7" i="84"/>
  <c r="K7" i="84"/>
  <c r="J7" i="84"/>
  <c r="D7" i="84"/>
  <c r="A33" i="84" s="1"/>
  <c r="AS6" i="84"/>
  <c r="AR6" i="84"/>
  <c r="AN6" i="84"/>
  <c r="AM6" i="84"/>
  <c r="AI6" i="84"/>
  <c r="AH6" i="84"/>
  <c r="AD6" i="84"/>
  <c r="AC6" i="84"/>
  <c r="Z6" i="84"/>
  <c r="Y6" i="84"/>
  <c r="U6" i="84"/>
  <c r="T6" i="84"/>
  <c r="P6" i="84"/>
  <c r="O6" i="84"/>
  <c r="K6" i="84"/>
  <c r="J6" i="84"/>
  <c r="F6" i="84"/>
  <c r="E6" i="84"/>
  <c r="AS5" i="84"/>
  <c r="AR5" i="84"/>
  <c r="AN5" i="84"/>
  <c r="AM5" i="84"/>
  <c r="AI5" i="84"/>
  <c r="AH5" i="84"/>
  <c r="AD5" i="84"/>
  <c r="AC5" i="84"/>
  <c r="Z5" i="84"/>
  <c r="Y5" i="84"/>
  <c r="U5" i="84"/>
  <c r="T5" i="84"/>
  <c r="P5" i="84"/>
  <c r="O5" i="84"/>
  <c r="K5" i="84"/>
  <c r="J5" i="84"/>
  <c r="F5" i="84"/>
  <c r="E5" i="84"/>
  <c r="AS4" i="84"/>
  <c r="AR4" i="84"/>
  <c r="AN4" i="84"/>
  <c r="AM4" i="84"/>
  <c r="AI4" i="84"/>
  <c r="AH4" i="84"/>
  <c r="AD4" i="84"/>
  <c r="AC4" i="84"/>
  <c r="Z4" i="84"/>
  <c r="Y4" i="84"/>
  <c r="X4" i="84"/>
  <c r="U4" i="84"/>
  <c r="T4" i="84"/>
  <c r="S4" i="84"/>
  <c r="P4" i="84"/>
  <c r="O4" i="84"/>
  <c r="N4" i="84"/>
  <c r="K4" i="84"/>
  <c r="J4" i="84"/>
  <c r="I4" i="84"/>
  <c r="F4" i="84"/>
  <c r="E4" i="84"/>
  <c r="D4" i="84"/>
  <c r="AS3" i="84"/>
  <c r="AN3" i="84"/>
  <c r="AI3" i="84"/>
  <c r="AD3" i="84"/>
  <c r="X3" i="84"/>
  <c r="A53" i="84"/>
  <c r="S3" i="84"/>
  <c r="A49" i="84"/>
  <c r="N3" i="84"/>
  <c r="A43" i="84"/>
  <c r="I3" i="84"/>
  <c r="A37" i="84"/>
  <c r="D3" i="84"/>
  <c r="A32" i="84" s="1"/>
  <c r="A1" i="84"/>
  <c r="AD72" i="83"/>
  <c r="AC72" i="83"/>
  <c r="AD71" i="83"/>
  <c r="AC71" i="83"/>
  <c r="AD70" i="83"/>
  <c r="AC70" i="83"/>
  <c r="AD69" i="83"/>
  <c r="AC69" i="83"/>
  <c r="AD68" i="83"/>
  <c r="AD67" i="83"/>
  <c r="AC67" i="83"/>
  <c r="AD66" i="83"/>
  <c r="AC66" i="83"/>
  <c r="AD65" i="83"/>
  <c r="AC65" i="83"/>
  <c r="Z65" i="83"/>
  <c r="Y65" i="83"/>
  <c r="AN64" i="83"/>
  <c r="AM64" i="83"/>
  <c r="AD64" i="83"/>
  <c r="AC64" i="83"/>
  <c r="Z64" i="83"/>
  <c r="Y64" i="83"/>
  <c r="AN63" i="83"/>
  <c r="AM63" i="83"/>
  <c r="AD63" i="83"/>
  <c r="Z63" i="83"/>
  <c r="Y63" i="83"/>
  <c r="AN62" i="83"/>
  <c r="AM62" i="83"/>
  <c r="AD62" i="83"/>
  <c r="AC62" i="83"/>
  <c r="Z62" i="83"/>
  <c r="Y62" i="83"/>
  <c r="AN61" i="83"/>
  <c r="AM61" i="83"/>
  <c r="AI61" i="83"/>
  <c r="AH61" i="83"/>
  <c r="AD61" i="83"/>
  <c r="AC61" i="83"/>
  <c r="Z61" i="83"/>
  <c r="Y61" i="83"/>
  <c r="X61" i="83"/>
  <c r="AN60" i="83"/>
  <c r="AM60" i="83"/>
  <c r="AI60" i="83"/>
  <c r="AH60" i="83"/>
  <c r="AD60" i="83"/>
  <c r="AC60" i="83"/>
  <c r="X60" i="83"/>
  <c r="A60" i="83"/>
  <c r="U60" i="83"/>
  <c r="T60" i="83"/>
  <c r="AN59" i="83"/>
  <c r="AM59" i="83"/>
  <c r="AI59" i="83"/>
  <c r="AH59" i="83"/>
  <c r="AD59" i="83"/>
  <c r="AC59" i="83"/>
  <c r="Z59" i="83"/>
  <c r="Y59" i="83"/>
  <c r="U59" i="83"/>
  <c r="T59" i="83"/>
  <c r="AS58" i="83"/>
  <c r="AR58" i="83"/>
  <c r="AN58" i="83"/>
  <c r="AM58" i="83"/>
  <c r="AI58" i="83"/>
  <c r="AH58" i="83"/>
  <c r="AD58" i="83"/>
  <c r="AC58" i="83"/>
  <c r="Z58" i="83"/>
  <c r="Y58" i="83"/>
  <c r="U58" i="83"/>
  <c r="T58" i="83"/>
  <c r="P58" i="83"/>
  <c r="O58" i="83"/>
  <c r="AS57" i="83"/>
  <c r="AR57" i="83"/>
  <c r="AN57" i="83"/>
  <c r="AM57" i="83"/>
  <c r="AI57" i="83"/>
  <c r="AH57" i="83"/>
  <c r="AD57" i="83"/>
  <c r="Z57" i="83"/>
  <c r="Y57" i="83"/>
  <c r="U57" i="83"/>
  <c r="T57" i="83"/>
  <c r="P57" i="83"/>
  <c r="O57" i="83"/>
  <c r="AS56" i="83"/>
  <c r="AR56" i="83"/>
  <c r="AN56" i="83"/>
  <c r="AM56" i="83"/>
  <c r="AI56" i="83"/>
  <c r="AH56" i="83"/>
  <c r="AD56" i="83"/>
  <c r="AC56" i="83"/>
  <c r="Z56" i="83"/>
  <c r="Y56" i="83"/>
  <c r="U56" i="83"/>
  <c r="T56" i="83"/>
  <c r="P56" i="83"/>
  <c r="O56" i="83"/>
  <c r="K56" i="83"/>
  <c r="J56" i="83"/>
  <c r="AS55" i="83"/>
  <c r="AR55" i="83"/>
  <c r="AN55" i="83"/>
  <c r="AM55" i="83"/>
  <c r="AI55" i="83"/>
  <c r="AH55" i="83"/>
  <c r="AD55" i="83"/>
  <c r="AC55" i="83"/>
  <c r="Z55" i="83"/>
  <c r="Y55" i="83"/>
  <c r="U55" i="83"/>
  <c r="T55" i="83"/>
  <c r="P55" i="83"/>
  <c r="O55" i="83"/>
  <c r="K55" i="83"/>
  <c r="J55" i="83"/>
  <c r="AS54" i="83"/>
  <c r="AR54" i="83"/>
  <c r="AN54" i="83"/>
  <c r="AM54" i="83"/>
  <c r="AI54" i="83"/>
  <c r="AH54" i="83"/>
  <c r="AD54" i="83"/>
  <c r="AC54" i="83"/>
  <c r="Z54" i="83"/>
  <c r="Y54" i="83"/>
  <c r="U54" i="83"/>
  <c r="T54" i="83"/>
  <c r="P54" i="83"/>
  <c r="O54" i="83"/>
  <c r="K54" i="83"/>
  <c r="J54" i="83"/>
  <c r="AS53" i="83"/>
  <c r="AR53" i="83"/>
  <c r="AN53" i="83"/>
  <c r="AM53" i="83"/>
  <c r="AI53" i="83"/>
  <c r="AH53" i="83"/>
  <c r="AD53" i="83"/>
  <c r="AC53" i="83"/>
  <c r="Z53" i="83"/>
  <c r="Y53" i="83"/>
  <c r="U53" i="83"/>
  <c r="T53" i="83"/>
  <c r="P53" i="83"/>
  <c r="O53" i="83"/>
  <c r="N53" i="83"/>
  <c r="K53" i="83"/>
  <c r="J53" i="83"/>
  <c r="F53" i="83"/>
  <c r="E53" i="83"/>
  <c r="AS52" i="83"/>
  <c r="AR52" i="83"/>
  <c r="AN52" i="83"/>
  <c r="AM52" i="83"/>
  <c r="AI52" i="83"/>
  <c r="AH52" i="83"/>
  <c r="AD52" i="83"/>
  <c r="AC52" i="83"/>
  <c r="Z52" i="83"/>
  <c r="Y52" i="83"/>
  <c r="U52" i="83"/>
  <c r="T52" i="83"/>
  <c r="N52" i="83"/>
  <c r="K52" i="83"/>
  <c r="J52" i="83"/>
  <c r="F52" i="83"/>
  <c r="E52" i="83"/>
  <c r="AS51" i="83"/>
  <c r="AR51" i="83"/>
  <c r="AN51" i="83"/>
  <c r="AM51" i="83"/>
  <c r="AI51" i="83"/>
  <c r="AH51" i="83"/>
  <c r="AD51" i="83"/>
  <c r="Z51" i="83"/>
  <c r="Y51" i="83"/>
  <c r="X51" i="83"/>
  <c r="U51" i="83"/>
  <c r="T51" i="83"/>
  <c r="P51" i="83"/>
  <c r="O51" i="83"/>
  <c r="K51" i="83"/>
  <c r="J51" i="83"/>
  <c r="F51" i="83"/>
  <c r="E51" i="83"/>
  <c r="AS50" i="83"/>
  <c r="AR50" i="83"/>
  <c r="AN50" i="83"/>
  <c r="AM50" i="83"/>
  <c r="AI50" i="83"/>
  <c r="AH50" i="83"/>
  <c r="AD50" i="83"/>
  <c r="AC50" i="83"/>
  <c r="X50" i="83"/>
  <c r="A59" i="83"/>
  <c r="U50" i="83"/>
  <c r="T50" i="83"/>
  <c r="P50" i="83"/>
  <c r="O50" i="83"/>
  <c r="K50" i="83"/>
  <c r="J50" i="83"/>
  <c r="F50" i="83"/>
  <c r="E50" i="83"/>
  <c r="AS49" i="83"/>
  <c r="AR49" i="83"/>
  <c r="AN49" i="83"/>
  <c r="AM49" i="83"/>
  <c r="AI49" i="83"/>
  <c r="AH49" i="83"/>
  <c r="AD49" i="83"/>
  <c r="AC49" i="83"/>
  <c r="Z49" i="83"/>
  <c r="Y49" i="83"/>
  <c r="U49" i="83"/>
  <c r="T49" i="83"/>
  <c r="P49" i="83"/>
  <c r="O49" i="83"/>
  <c r="K49" i="83"/>
  <c r="J49" i="83"/>
  <c r="F49" i="83"/>
  <c r="E49" i="83"/>
  <c r="AS48" i="83"/>
  <c r="AR48" i="83"/>
  <c r="AN48" i="83"/>
  <c r="AM48" i="83"/>
  <c r="AI48" i="83"/>
  <c r="AH48" i="83"/>
  <c r="AD48" i="83"/>
  <c r="AC48" i="83"/>
  <c r="Z48" i="83"/>
  <c r="Y48" i="83"/>
  <c r="U48" i="83"/>
  <c r="T48" i="83"/>
  <c r="P48" i="83"/>
  <c r="O48" i="83"/>
  <c r="N48" i="83"/>
  <c r="K48" i="83"/>
  <c r="J48" i="83"/>
  <c r="F48" i="83"/>
  <c r="E48" i="83"/>
  <c r="D48" i="83"/>
  <c r="A48" i="83"/>
  <c r="AS47" i="83"/>
  <c r="AR47" i="83"/>
  <c r="AN47" i="83"/>
  <c r="AM47" i="83"/>
  <c r="AI47" i="83"/>
  <c r="AH47" i="83"/>
  <c r="AD47" i="83"/>
  <c r="AC47" i="83"/>
  <c r="Z47" i="83"/>
  <c r="Y47" i="83"/>
  <c r="X47" i="83"/>
  <c r="U47" i="83"/>
  <c r="T47" i="83"/>
  <c r="N47" i="83"/>
  <c r="A47" i="83"/>
  <c r="K47" i="83"/>
  <c r="J47" i="83"/>
  <c r="D47" i="83"/>
  <c r="AS46" i="83"/>
  <c r="AR46" i="83"/>
  <c r="AN46" i="83"/>
  <c r="AM46" i="83"/>
  <c r="AI46" i="83"/>
  <c r="AH46" i="83"/>
  <c r="AD46" i="83"/>
  <c r="AC46" i="83"/>
  <c r="X46" i="83"/>
  <c r="A58" i="83"/>
  <c r="U46" i="83"/>
  <c r="T46" i="83"/>
  <c r="P46" i="83"/>
  <c r="O46" i="83"/>
  <c r="K46" i="83"/>
  <c r="J46" i="83"/>
  <c r="F46" i="83"/>
  <c r="E46" i="83"/>
  <c r="AS45" i="83"/>
  <c r="AR45" i="83"/>
  <c r="AN45" i="83"/>
  <c r="AM45" i="83"/>
  <c r="AI45" i="83"/>
  <c r="AH45" i="83"/>
  <c r="AD45" i="83"/>
  <c r="Z45" i="83"/>
  <c r="Y45" i="83"/>
  <c r="U45" i="83"/>
  <c r="T45" i="83"/>
  <c r="P45" i="83"/>
  <c r="O45" i="83"/>
  <c r="K45" i="83"/>
  <c r="J45" i="83"/>
  <c r="F45" i="83"/>
  <c r="E45" i="83"/>
  <c r="AS44" i="83"/>
  <c r="AR44" i="83"/>
  <c r="AN44" i="83"/>
  <c r="AM44" i="83"/>
  <c r="AI44" i="83"/>
  <c r="AH44" i="83"/>
  <c r="AD44" i="83"/>
  <c r="AC44" i="83"/>
  <c r="Z44" i="83"/>
  <c r="Y44" i="83"/>
  <c r="U44" i="83"/>
  <c r="T44" i="83"/>
  <c r="P44" i="83"/>
  <c r="O44" i="83"/>
  <c r="K44" i="83"/>
  <c r="J44" i="83"/>
  <c r="F44" i="83"/>
  <c r="E44" i="83"/>
  <c r="AS43" i="83"/>
  <c r="AR43" i="83"/>
  <c r="AN43" i="83"/>
  <c r="AM43" i="83"/>
  <c r="AI43" i="83"/>
  <c r="AH43" i="83"/>
  <c r="AD43" i="83"/>
  <c r="AC43" i="83"/>
  <c r="Z43" i="83"/>
  <c r="Y43" i="83"/>
  <c r="U43" i="83"/>
  <c r="T43" i="83"/>
  <c r="P43" i="83"/>
  <c r="O43" i="83"/>
  <c r="K43" i="83"/>
  <c r="J43" i="83"/>
  <c r="F43" i="83"/>
  <c r="E43" i="83"/>
  <c r="AS42" i="83"/>
  <c r="AR42" i="83"/>
  <c r="AN42" i="83"/>
  <c r="AM42" i="83"/>
  <c r="AI42" i="83"/>
  <c r="AH42" i="83"/>
  <c r="AD42" i="83"/>
  <c r="AC42" i="83"/>
  <c r="Z42" i="83"/>
  <c r="Y42" i="83"/>
  <c r="U42" i="83"/>
  <c r="T42" i="83"/>
  <c r="P42" i="83"/>
  <c r="O42" i="83"/>
  <c r="K42" i="83"/>
  <c r="J42" i="83"/>
  <c r="F42" i="83"/>
  <c r="E42" i="83"/>
  <c r="AS41" i="83"/>
  <c r="AR41" i="83"/>
  <c r="AN41" i="83"/>
  <c r="AM41" i="83"/>
  <c r="AI41" i="83"/>
  <c r="AH41" i="83"/>
  <c r="AD41" i="83"/>
  <c r="AC41" i="83"/>
  <c r="Z41" i="83"/>
  <c r="Y41" i="83"/>
  <c r="U41" i="83"/>
  <c r="T41" i="83"/>
  <c r="P41" i="83"/>
  <c r="O41" i="83"/>
  <c r="K41" i="83"/>
  <c r="J41" i="83"/>
  <c r="F41" i="83"/>
  <c r="E41" i="83"/>
  <c r="AS40" i="83"/>
  <c r="AR40" i="83"/>
  <c r="AN40" i="83"/>
  <c r="AM40" i="83"/>
  <c r="AI40" i="83"/>
  <c r="AH40" i="83"/>
  <c r="AD40" i="83"/>
  <c r="Z40" i="83"/>
  <c r="Y40" i="83"/>
  <c r="U40" i="83"/>
  <c r="T40" i="83"/>
  <c r="P40" i="83"/>
  <c r="O40" i="83"/>
  <c r="K40" i="83"/>
  <c r="J40" i="83"/>
  <c r="I40" i="83"/>
  <c r="F40" i="83"/>
  <c r="E40" i="83"/>
  <c r="AS39" i="83"/>
  <c r="AR39" i="83"/>
  <c r="AN39" i="83"/>
  <c r="AM39" i="83"/>
  <c r="AI39" i="83"/>
  <c r="AH39" i="83"/>
  <c r="Z39" i="83"/>
  <c r="Y39" i="83"/>
  <c r="U39" i="83"/>
  <c r="T39" i="83"/>
  <c r="P39" i="83"/>
  <c r="O39" i="83"/>
  <c r="I39" i="83"/>
  <c r="A40" i="83" s="1"/>
  <c r="F39" i="83"/>
  <c r="E39" i="83"/>
  <c r="AS38" i="83"/>
  <c r="AN38" i="83"/>
  <c r="AI38" i="83"/>
  <c r="AH38" i="83"/>
  <c r="Z38" i="83"/>
  <c r="Y38" i="83"/>
  <c r="U38" i="83"/>
  <c r="T38" i="83"/>
  <c r="P38" i="83"/>
  <c r="O38" i="83"/>
  <c r="K20" i="83"/>
  <c r="J20" i="83"/>
  <c r="F38" i="83"/>
  <c r="E38" i="83"/>
  <c r="AS37" i="83"/>
  <c r="AR37" i="83"/>
  <c r="AN37" i="83"/>
  <c r="AM37" i="83"/>
  <c r="AI37" i="83"/>
  <c r="AH37" i="83"/>
  <c r="Z37" i="83"/>
  <c r="Y37" i="83"/>
  <c r="U37" i="83"/>
  <c r="T37" i="83"/>
  <c r="P37" i="83"/>
  <c r="O37" i="83"/>
  <c r="K19" i="83"/>
  <c r="J19" i="83"/>
  <c r="F37" i="83"/>
  <c r="E37" i="83"/>
  <c r="AS36" i="83"/>
  <c r="AR36" i="83"/>
  <c r="AN36" i="83"/>
  <c r="AM36" i="83"/>
  <c r="AI36" i="83"/>
  <c r="AH36" i="83"/>
  <c r="Z36" i="83"/>
  <c r="Y36" i="83"/>
  <c r="X36" i="83"/>
  <c r="U36" i="83"/>
  <c r="T36" i="83"/>
  <c r="P36" i="83"/>
  <c r="O36" i="83"/>
  <c r="N36" i="83"/>
  <c r="K18" i="83"/>
  <c r="J18" i="83"/>
  <c r="F36" i="83"/>
  <c r="E36" i="83"/>
  <c r="D36" i="83"/>
  <c r="A36" i="83"/>
  <c r="AS35" i="83"/>
  <c r="AR35" i="83"/>
  <c r="AN35" i="83"/>
  <c r="AM35" i="83"/>
  <c r="AI35" i="83"/>
  <c r="AH35" i="83"/>
  <c r="X35" i="83"/>
  <c r="A57" i="83"/>
  <c r="U35" i="83"/>
  <c r="T35" i="83"/>
  <c r="N35" i="83"/>
  <c r="A46" i="83"/>
  <c r="K17" i="83"/>
  <c r="J17" i="83"/>
  <c r="D35" i="83"/>
  <c r="A35" i="83" s="1"/>
  <c r="AS34" i="83"/>
  <c r="AR34" i="83"/>
  <c r="AN34" i="83"/>
  <c r="AM34" i="83"/>
  <c r="AI34" i="83"/>
  <c r="AH34" i="83"/>
  <c r="AD34" i="83"/>
  <c r="AC34" i="83"/>
  <c r="Z34" i="83"/>
  <c r="Y34" i="83"/>
  <c r="U34" i="83"/>
  <c r="T34" i="83"/>
  <c r="P34" i="83"/>
  <c r="O34" i="83"/>
  <c r="K16" i="83"/>
  <c r="J16" i="83"/>
  <c r="F34" i="83"/>
  <c r="E34" i="83"/>
  <c r="AS33" i="83"/>
  <c r="AR33" i="83"/>
  <c r="AN33" i="83"/>
  <c r="AM33" i="83"/>
  <c r="AI33" i="83"/>
  <c r="AH33" i="83"/>
  <c r="AD33" i="83"/>
  <c r="AC33" i="83"/>
  <c r="Z33" i="83"/>
  <c r="Y33" i="83"/>
  <c r="U33" i="83"/>
  <c r="T33" i="83"/>
  <c r="P33" i="83"/>
  <c r="O33" i="83"/>
  <c r="K15" i="83"/>
  <c r="J15" i="83"/>
  <c r="I15" i="83"/>
  <c r="F33" i="83"/>
  <c r="E33" i="83"/>
  <c r="AS32" i="83"/>
  <c r="AR32" i="83"/>
  <c r="AN32" i="83"/>
  <c r="AM32" i="83"/>
  <c r="AI32" i="83"/>
  <c r="AH32" i="83"/>
  <c r="AD32" i="83"/>
  <c r="AC32" i="83"/>
  <c r="Z32" i="83"/>
  <c r="Y32" i="83"/>
  <c r="X32" i="83"/>
  <c r="U32" i="83"/>
  <c r="T32" i="83"/>
  <c r="P32" i="83"/>
  <c r="O32" i="83"/>
  <c r="I14" i="83"/>
  <c r="A38" i="83"/>
  <c r="F32" i="83"/>
  <c r="E32" i="83"/>
  <c r="AS31" i="83"/>
  <c r="AR31" i="83"/>
  <c r="AN31" i="83"/>
  <c r="AM31" i="83"/>
  <c r="AI31" i="83"/>
  <c r="AD31" i="83"/>
  <c r="AC31" i="83"/>
  <c r="X31" i="83"/>
  <c r="A56" i="83"/>
  <c r="U31" i="83"/>
  <c r="T31" i="83"/>
  <c r="S31" i="83"/>
  <c r="P31" i="83"/>
  <c r="O31" i="83"/>
  <c r="K38" i="83"/>
  <c r="J38" i="83"/>
  <c r="F31" i="83"/>
  <c r="E31" i="83"/>
  <c r="AS30" i="83"/>
  <c r="AR30" i="83"/>
  <c r="AN30" i="83"/>
  <c r="AM30" i="83"/>
  <c r="AI30" i="83"/>
  <c r="AH30" i="83"/>
  <c r="AD30" i="83"/>
  <c r="AC30" i="83"/>
  <c r="Z30" i="83"/>
  <c r="Y30" i="83"/>
  <c r="S30" i="83"/>
  <c r="A52" i="83"/>
  <c r="P30" i="83"/>
  <c r="O30" i="83"/>
  <c r="K37" i="83"/>
  <c r="J37" i="83"/>
  <c r="F30" i="83"/>
  <c r="E30" i="83"/>
  <c r="AS29" i="83"/>
  <c r="AR29" i="83"/>
  <c r="AN29" i="83"/>
  <c r="AM29" i="83"/>
  <c r="AI29" i="83"/>
  <c r="AH29" i="83"/>
  <c r="AD29" i="83"/>
  <c r="AC29" i="83"/>
  <c r="Z29" i="83"/>
  <c r="Y29" i="83"/>
  <c r="U29" i="83"/>
  <c r="T29" i="83"/>
  <c r="P29" i="83"/>
  <c r="O29" i="83"/>
  <c r="K36" i="83"/>
  <c r="J36" i="83"/>
  <c r="F29" i="83"/>
  <c r="E29" i="83"/>
  <c r="AS28" i="83"/>
  <c r="AR28" i="83"/>
  <c r="AN28" i="83"/>
  <c r="AM28" i="83"/>
  <c r="AI28" i="83"/>
  <c r="AH28" i="83"/>
  <c r="AD28" i="83"/>
  <c r="Z28" i="83"/>
  <c r="Y28" i="83"/>
  <c r="U28" i="83"/>
  <c r="T28" i="83"/>
  <c r="P28" i="83"/>
  <c r="O28" i="83"/>
  <c r="K35" i="83"/>
  <c r="J35" i="83"/>
  <c r="F28" i="83"/>
  <c r="E28" i="83"/>
  <c r="AS27" i="83"/>
  <c r="AR27" i="83"/>
  <c r="AN27" i="83"/>
  <c r="AM27" i="83"/>
  <c r="AI27" i="83"/>
  <c r="AH27" i="83"/>
  <c r="AD27" i="83"/>
  <c r="AC27" i="83"/>
  <c r="Z27" i="83"/>
  <c r="Y27" i="83"/>
  <c r="U27" i="83"/>
  <c r="T27" i="83"/>
  <c r="P27" i="83"/>
  <c r="O27" i="83"/>
  <c r="K34" i="83"/>
  <c r="J34" i="83"/>
  <c r="F27" i="83"/>
  <c r="E27" i="83"/>
  <c r="AS26" i="83"/>
  <c r="AR26" i="83"/>
  <c r="AN26" i="83"/>
  <c r="AM26" i="83"/>
  <c r="AI26" i="83"/>
  <c r="AH26" i="83"/>
  <c r="AD26" i="83"/>
  <c r="AC26" i="83"/>
  <c r="Z26" i="83"/>
  <c r="Y26" i="83"/>
  <c r="U26" i="83"/>
  <c r="T26" i="83"/>
  <c r="P26" i="83"/>
  <c r="O26" i="83"/>
  <c r="N26" i="83"/>
  <c r="K33" i="83"/>
  <c r="J33" i="83"/>
  <c r="F26" i="83"/>
  <c r="E26" i="83"/>
  <c r="AS25" i="83"/>
  <c r="AR25" i="83"/>
  <c r="AN25" i="83"/>
  <c r="AM25" i="83"/>
  <c r="AI25" i="83"/>
  <c r="AH25" i="83"/>
  <c r="AD25" i="83"/>
  <c r="AC25" i="83"/>
  <c r="Z25" i="83"/>
  <c r="Y25" i="83"/>
  <c r="U25" i="83"/>
  <c r="T25" i="83"/>
  <c r="N25" i="83"/>
  <c r="A45" i="83"/>
  <c r="K32" i="83"/>
  <c r="J32" i="83"/>
  <c r="F25" i="83"/>
  <c r="E25" i="83"/>
  <c r="AS24" i="83"/>
  <c r="AR24" i="83"/>
  <c r="AN24" i="83"/>
  <c r="AM24" i="83"/>
  <c r="AI24" i="83"/>
  <c r="AH24" i="83"/>
  <c r="AD24" i="83"/>
  <c r="AC24" i="83"/>
  <c r="Z24" i="83"/>
  <c r="Y24" i="83"/>
  <c r="X24" i="83"/>
  <c r="U24" i="83"/>
  <c r="T24" i="83"/>
  <c r="S24" i="83"/>
  <c r="P24" i="83"/>
  <c r="O24" i="83"/>
  <c r="J31" i="83"/>
  <c r="F24" i="83"/>
  <c r="E24" i="83"/>
  <c r="AS23" i="83"/>
  <c r="AR23" i="83"/>
  <c r="AN23" i="83"/>
  <c r="AM23" i="83"/>
  <c r="AI23" i="83"/>
  <c r="AH23" i="83"/>
  <c r="AD23" i="83"/>
  <c r="AC23" i="83"/>
  <c r="X23" i="83"/>
  <c r="A55" i="83"/>
  <c r="S23" i="83"/>
  <c r="A51" i="83"/>
  <c r="P23" i="83"/>
  <c r="O23" i="83"/>
  <c r="K30" i="83"/>
  <c r="J30" i="83"/>
  <c r="F23" i="83"/>
  <c r="E23" i="83"/>
  <c r="AS22" i="83"/>
  <c r="AR22" i="83"/>
  <c r="AN22" i="83"/>
  <c r="AM22" i="83"/>
  <c r="AI22" i="83"/>
  <c r="AH22" i="83"/>
  <c r="AD22" i="83"/>
  <c r="AC22" i="83"/>
  <c r="Z22" i="83"/>
  <c r="Y22" i="83"/>
  <c r="U22" i="83"/>
  <c r="T22" i="83"/>
  <c r="P22" i="83"/>
  <c r="O22" i="83"/>
  <c r="K29" i="83"/>
  <c r="J29" i="83"/>
  <c r="F22" i="83"/>
  <c r="E22" i="83"/>
  <c r="AS21" i="83"/>
  <c r="AR21" i="83"/>
  <c r="AN21" i="83"/>
  <c r="AM21" i="83"/>
  <c r="AI21" i="83"/>
  <c r="AH21" i="83"/>
  <c r="AD21" i="83"/>
  <c r="AC21" i="83"/>
  <c r="Z21" i="83"/>
  <c r="Y21" i="83"/>
  <c r="U21" i="83"/>
  <c r="T21" i="83"/>
  <c r="P21" i="83"/>
  <c r="O21" i="83"/>
  <c r="K28" i="83"/>
  <c r="J28" i="83"/>
  <c r="F21" i="83"/>
  <c r="E21" i="83"/>
  <c r="AS20" i="83"/>
  <c r="AN20" i="83"/>
  <c r="AM20" i="83"/>
  <c r="AI20" i="83"/>
  <c r="AH20" i="83"/>
  <c r="AD20" i="83"/>
  <c r="AC20" i="83"/>
  <c r="Z20" i="83"/>
  <c r="Y20" i="83"/>
  <c r="U20" i="83"/>
  <c r="T20" i="83"/>
  <c r="P20" i="83"/>
  <c r="O20" i="83"/>
  <c r="K27" i="83"/>
  <c r="J27" i="83"/>
  <c r="F20" i="83"/>
  <c r="E20" i="83"/>
  <c r="AS19" i="83"/>
  <c r="AR19" i="83"/>
  <c r="AN19" i="83"/>
  <c r="AM19" i="83"/>
  <c r="AI19" i="83"/>
  <c r="AD19" i="83"/>
  <c r="AC19" i="83"/>
  <c r="Z19" i="83"/>
  <c r="Y19" i="83"/>
  <c r="U19" i="83"/>
  <c r="T19" i="83"/>
  <c r="P19" i="83"/>
  <c r="O19" i="83"/>
  <c r="K26" i="83"/>
  <c r="J26" i="83"/>
  <c r="F19" i="83"/>
  <c r="E19" i="83"/>
  <c r="AS18" i="83"/>
  <c r="AR18" i="83"/>
  <c r="AN18" i="83"/>
  <c r="AM18" i="83"/>
  <c r="AD18" i="83"/>
  <c r="AC18" i="83"/>
  <c r="Z18" i="83"/>
  <c r="Y18" i="83"/>
  <c r="U18" i="83"/>
  <c r="T18" i="83"/>
  <c r="P18" i="83"/>
  <c r="O18" i="83"/>
  <c r="K25" i="83"/>
  <c r="J25" i="83"/>
  <c r="F18" i="83"/>
  <c r="E18" i="83"/>
  <c r="AS17" i="83"/>
  <c r="AR17" i="83"/>
  <c r="AN17" i="83"/>
  <c r="AM17" i="83"/>
  <c r="AI17" i="83"/>
  <c r="AH17" i="83"/>
  <c r="AD17" i="83"/>
  <c r="AC17" i="83"/>
  <c r="Z17" i="83"/>
  <c r="Y17" i="83"/>
  <c r="U17" i="83"/>
  <c r="T17" i="83"/>
  <c r="P17" i="83"/>
  <c r="O17" i="83"/>
  <c r="K24" i="83"/>
  <c r="J24" i="83"/>
  <c r="F17" i="83"/>
  <c r="E17" i="83"/>
  <c r="AS16" i="83"/>
  <c r="AR16" i="83"/>
  <c r="AN16" i="83"/>
  <c r="AM16" i="83"/>
  <c r="AI16" i="83"/>
  <c r="AH16" i="83"/>
  <c r="AD16" i="83"/>
  <c r="AC16" i="83"/>
  <c r="Z16" i="83"/>
  <c r="Y16" i="83"/>
  <c r="U16" i="83"/>
  <c r="T16" i="83"/>
  <c r="P16" i="83"/>
  <c r="O16" i="83"/>
  <c r="N16" i="83"/>
  <c r="K23" i="83"/>
  <c r="J23" i="83"/>
  <c r="F16" i="83"/>
  <c r="E16" i="83"/>
  <c r="AS15" i="83"/>
  <c r="AR15" i="83"/>
  <c r="AN15" i="83"/>
  <c r="AM15" i="83"/>
  <c r="AI15" i="83"/>
  <c r="AH15" i="83"/>
  <c r="AD15" i="83"/>
  <c r="AC15" i="83"/>
  <c r="Z15" i="83"/>
  <c r="Y15" i="83"/>
  <c r="U15" i="83"/>
  <c r="T15" i="83"/>
  <c r="N15" i="83"/>
  <c r="A44" i="83"/>
  <c r="J22" i="83"/>
  <c r="I22" i="83"/>
  <c r="F15" i="83"/>
  <c r="E15" i="83"/>
  <c r="AS14" i="83"/>
  <c r="AR14" i="83"/>
  <c r="AN14" i="83"/>
  <c r="AM14" i="83"/>
  <c r="AI14" i="83"/>
  <c r="AH14" i="83"/>
  <c r="AD14" i="83"/>
  <c r="AC14" i="83"/>
  <c r="Z14" i="83"/>
  <c r="Y14" i="83"/>
  <c r="U14" i="83"/>
  <c r="T14" i="83"/>
  <c r="P14" i="83"/>
  <c r="O14" i="83"/>
  <c r="I21" i="83"/>
  <c r="A39" i="83" s="1"/>
  <c r="F14" i="83"/>
  <c r="E14" i="83"/>
  <c r="AS13" i="83"/>
  <c r="AR13" i="83"/>
  <c r="AN13" i="83"/>
  <c r="AM13" i="83"/>
  <c r="AI13" i="83"/>
  <c r="AH13" i="83"/>
  <c r="AD13" i="83"/>
  <c r="AC13" i="83"/>
  <c r="Z13" i="83"/>
  <c r="Y13" i="83"/>
  <c r="U13" i="83"/>
  <c r="T13" i="83"/>
  <c r="P13" i="83"/>
  <c r="O13" i="83"/>
  <c r="K13" i="83"/>
  <c r="J13" i="83"/>
  <c r="F13" i="83"/>
  <c r="E13" i="83"/>
  <c r="D13" i="83"/>
  <c r="AS12" i="83"/>
  <c r="AR12" i="83"/>
  <c r="AN12" i="83"/>
  <c r="AM12" i="83"/>
  <c r="AI12" i="83"/>
  <c r="AH12" i="83"/>
  <c r="AD12" i="83"/>
  <c r="AC12" i="83"/>
  <c r="Z12" i="83"/>
  <c r="Y12" i="83"/>
  <c r="U12" i="83"/>
  <c r="T12" i="83"/>
  <c r="S12" i="83"/>
  <c r="P12" i="83"/>
  <c r="O12" i="83"/>
  <c r="K12" i="83"/>
  <c r="J12" i="83"/>
  <c r="D12" i="83"/>
  <c r="A34" i="83" s="1"/>
  <c r="AS11" i="83"/>
  <c r="AR11" i="83"/>
  <c r="AN11" i="83"/>
  <c r="AM11" i="83"/>
  <c r="AI11" i="83"/>
  <c r="AH11" i="83"/>
  <c r="AD11" i="83"/>
  <c r="AC11" i="83"/>
  <c r="Z11" i="83"/>
  <c r="Y11" i="83"/>
  <c r="S11" i="83"/>
  <c r="A50" i="83"/>
  <c r="P11" i="83"/>
  <c r="O11" i="83"/>
  <c r="K11" i="83"/>
  <c r="J11" i="83"/>
  <c r="F11" i="83"/>
  <c r="E11" i="83"/>
  <c r="AS10" i="83"/>
  <c r="AR10" i="83"/>
  <c r="AN10" i="83"/>
  <c r="AM10" i="83"/>
  <c r="AI10" i="83"/>
  <c r="AH10" i="83"/>
  <c r="AD10" i="83"/>
  <c r="Z10" i="83"/>
  <c r="Y10" i="83"/>
  <c r="U10" i="83"/>
  <c r="T10" i="83"/>
  <c r="P10" i="83"/>
  <c r="O10" i="83"/>
  <c r="K10" i="83"/>
  <c r="J10" i="83"/>
  <c r="F10" i="83"/>
  <c r="E10" i="83"/>
  <c r="AS9" i="83"/>
  <c r="AR9" i="83"/>
  <c r="AN9" i="83"/>
  <c r="AM9" i="83"/>
  <c r="AI9" i="83"/>
  <c r="AH9" i="83"/>
  <c r="AD9" i="83"/>
  <c r="AC9" i="83"/>
  <c r="Z9" i="83"/>
  <c r="Y9" i="83"/>
  <c r="X9" i="83"/>
  <c r="U9" i="83"/>
  <c r="T9" i="83"/>
  <c r="P9" i="83"/>
  <c r="O9" i="83"/>
  <c r="K9" i="83"/>
  <c r="J9" i="83"/>
  <c r="F9" i="83"/>
  <c r="E9" i="83"/>
  <c r="AS8" i="83"/>
  <c r="AR8" i="83"/>
  <c r="AN8" i="83"/>
  <c r="AM8" i="83"/>
  <c r="AI8" i="83"/>
  <c r="AH8" i="83"/>
  <c r="AD8" i="83"/>
  <c r="AC8" i="83"/>
  <c r="X8" i="83"/>
  <c r="A54" i="83"/>
  <c r="U8" i="83"/>
  <c r="T8" i="83"/>
  <c r="P8" i="83"/>
  <c r="O8" i="83"/>
  <c r="K8" i="83"/>
  <c r="J8" i="83"/>
  <c r="F8" i="83"/>
  <c r="E8" i="83"/>
  <c r="D8" i="83"/>
  <c r="AS7" i="83"/>
  <c r="AR7" i="83"/>
  <c r="AN7" i="83"/>
  <c r="AM7" i="83"/>
  <c r="AI7" i="83"/>
  <c r="AH7" i="83"/>
  <c r="AD7" i="83"/>
  <c r="AC7" i="83"/>
  <c r="Z7" i="83"/>
  <c r="Y7" i="83"/>
  <c r="U7" i="83"/>
  <c r="T7" i="83"/>
  <c r="P7" i="83"/>
  <c r="O7" i="83"/>
  <c r="K7" i="83"/>
  <c r="J7" i="83"/>
  <c r="D7" i="83"/>
  <c r="A33" i="83"/>
  <c r="AS6" i="83"/>
  <c r="AR6" i="83"/>
  <c r="AN6" i="83"/>
  <c r="AM6" i="83"/>
  <c r="AI6" i="83"/>
  <c r="AH6" i="83"/>
  <c r="AD6" i="83"/>
  <c r="AC6" i="83"/>
  <c r="Z6" i="83"/>
  <c r="Y6" i="83"/>
  <c r="U6" i="83"/>
  <c r="T6" i="83"/>
  <c r="P6" i="83"/>
  <c r="O6" i="83"/>
  <c r="K6" i="83"/>
  <c r="J6" i="83"/>
  <c r="F6" i="83"/>
  <c r="E6" i="83"/>
  <c r="AS5" i="83"/>
  <c r="AR5" i="83"/>
  <c r="AN5" i="83"/>
  <c r="AM5" i="83"/>
  <c r="AI5" i="83"/>
  <c r="AH5" i="83"/>
  <c r="AD5" i="83"/>
  <c r="AC5" i="83"/>
  <c r="Z5" i="83"/>
  <c r="Y5" i="83"/>
  <c r="U5" i="83"/>
  <c r="T5" i="83"/>
  <c r="P5" i="83"/>
  <c r="O5" i="83"/>
  <c r="K5" i="83"/>
  <c r="J5" i="83"/>
  <c r="F5" i="83"/>
  <c r="E5" i="83"/>
  <c r="AS4" i="83"/>
  <c r="AR4" i="83"/>
  <c r="AN4" i="83"/>
  <c r="AM4" i="83"/>
  <c r="AI4" i="83"/>
  <c r="AH4" i="83"/>
  <c r="AD4" i="83"/>
  <c r="AC4" i="83"/>
  <c r="Z4" i="83"/>
  <c r="Y4" i="83"/>
  <c r="X4" i="83"/>
  <c r="U4" i="83"/>
  <c r="T4" i="83"/>
  <c r="S4" i="83"/>
  <c r="P4" i="83"/>
  <c r="O4" i="83"/>
  <c r="N4" i="83"/>
  <c r="K4" i="83"/>
  <c r="J4" i="83"/>
  <c r="I4" i="83"/>
  <c r="F4" i="83"/>
  <c r="E4" i="83"/>
  <c r="D4" i="83"/>
  <c r="AS3" i="83"/>
  <c r="AN3" i="83"/>
  <c r="AI3" i="83"/>
  <c r="AD3" i="83"/>
  <c r="X3" i="83"/>
  <c r="A53" i="83"/>
  <c r="S3" i="83"/>
  <c r="A49" i="83"/>
  <c r="N3" i="83"/>
  <c r="A43" i="83"/>
  <c r="I3" i="83"/>
  <c r="A37" i="83" s="1"/>
  <c r="D3" i="83"/>
  <c r="A32" i="83" s="1"/>
  <c r="A1" i="83"/>
  <c r="W1" i="88" s="1"/>
  <c r="AD72" i="82"/>
  <c r="AC72" i="82"/>
  <c r="AD71" i="82"/>
  <c r="AC71" i="82"/>
  <c r="AD70" i="82"/>
  <c r="AC70" i="82"/>
  <c r="AD69" i="82"/>
  <c r="AC69" i="82"/>
  <c r="AD68" i="82"/>
  <c r="AD67" i="82"/>
  <c r="AC67" i="82"/>
  <c r="AD66" i="82"/>
  <c r="AC66" i="82"/>
  <c r="AD65" i="82"/>
  <c r="AC65" i="82"/>
  <c r="Z65" i="82"/>
  <c r="Y65" i="82"/>
  <c r="AN64" i="82"/>
  <c r="AM64" i="82"/>
  <c r="AD64" i="82"/>
  <c r="AC64" i="82"/>
  <c r="Z64" i="82"/>
  <c r="Y64" i="82"/>
  <c r="AN63" i="82"/>
  <c r="AM63" i="82"/>
  <c r="AD63" i="82"/>
  <c r="Z63" i="82"/>
  <c r="Y63" i="82"/>
  <c r="AN62" i="82"/>
  <c r="AM62" i="82"/>
  <c r="AD62" i="82"/>
  <c r="AC62" i="82"/>
  <c r="Z62" i="82"/>
  <c r="Y62" i="82"/>
  <c r="AN61" i="82"/>
  <c r="AM61" i="82"/>
  <c r="AI61" i="82"/>
  <c r="AH61" i="82"/>
  <c r="AD61" i="82"/>
  <c r="AC61" i="82"/>
  <c r="Z61" i="82"/>
  <c r="Y61" i="82"/>
  <c r="X61" i="82"/>
  <c r="AN60" i="82"/>
  <c r="AM60" i="82"/>
  <c r="AI60" i="82"/>
  <c r="AH60" i="82"/>
  <c r="AD60" i="82"/>
  <c r="AC60" i="82"/>
  <c r="X60" i="82"/>
  <c r="A60" i="82"/>
  <c r="U60" i="82"/>
  <c r="T60" i="82"/>
  <c r="AN59" i="82"/>
  <c r="AM59" i="82"/>
  <c r="AI59" i="82"/>
  <c r="AH59" i="82"/>
  <c r="AD59" i="82"/>
  <c r="AC59" i="82"/>
  <c r="Z59" i="82"/>
  <c r="Y59" i="82"/>
  <c r="U59" i="82"/>
  <c r="T59" i="82"/>
  <c r="AS58" i="82"/>
  <c r="AR58" i="82"/>
  <c r="AN58" i="82"/>
  <c r="AM58" i="82"/>
  <c r="AI58" i="82"/>
  <c r="AH58" i="82"/>
  <c r="AD58" i="82"/>
  <c r="AC58" i="82"/>
  <c r="Z58" i="82"/>
  <c r="Y58" i="82"/>
  <c r="U58" i="82"/>
  <c r="T58" i="82"/>
  <c r="P58" i="82"/>
  <c r="O58" i="82"/>
  <c r="AS57" i="82"/>
  <c r="AR57" i="82"/>
  <c r="AN57" i="82"/>
  <c r="AM57" i="82"/>
  <c r="AI57" i="82"/>
  <c r="AH57" i="82"/>
  <c r="AD57" i="82"/>
  <c r="Z57" i="82"/>
  <c r="Y57" i="82"/>
  <c r="U57" i="82"/>
  <c r="T57" i="82"/>
  <c r="P57" i="82"/>
  <c r="O57" i="82"/>
  <c r="AS56" i="82"/>
  <c r="AR56" i="82"/>
  <c r="AN56" i="82"/>
  <c r="AM56" i="82"/>
  <c r="AI56" i="82"/>
  <c r="AH56" i="82"/>
  <c r="AD56" i="82"/>
  <c r="AC56" i="82"/>
  <c r="Z56" i="82"/>
  <c r="Y56" i="82"/>
  <c r="U56" i="82"/>
  <c r="T56" i="82"/>
  <c r="P56" i="82"/>
  <c r="O56" i="82"/>
  <c r="K56" i="82"/>
  <c r="J56" i="82"/>
  <c r="AS55" i="82"/>
  <c r="AR55" i="82"/>
  <c r="AN55" i="82"/>
  <c r="AM55" i="82"/>
  <c r="AI55" i="82"/>
  <c r="AH55" i="82"/>
  <c r="AD55" i="82"/>
  <c r="AC55" i="82"/>
  <c r="Z55" i="82"/>
  <c r="Y55" i="82"/>
  <c r="U55" i="82"/>
  <c r="T55" i="82"/>
  <c r="P55" i="82"/>
  <c r="O55" i="82"/>
  <c r="K55" i="82"/>
  <c r="J55" i="82"/>
  <c r="AS54" i="82"/>
  <c r="AR54" i="82"/>
  <c r="AN54" i="82"/>
  <c r="AM54" i="82"/>
  <c r="AI54" i="82"/>
  <c r="AH54" i="82"/>
  <c r="AD54" i="82"/>
  <c r="AC54" i="82"/>
  <c r="Z54" i="82"/>
  <c r="Y54" i="82"/>
  <c r="U54" i="82"/>
  <c r="T54" i="82"/>
  <c r="P54" i="82"/>
  <c r="O54" i="82"/>
  <c r="K54" i="82"/>
  <c r="J54" i="82"/>
  <c r="AS53" i="82"/>
  <c r="AR53" i="82"/>
  <c r="AN53" i="82"/>
  <c r="AM53" i="82"/>
  <c r="AI53" i="82"/>
  <c r="AH53" i="82"/>
  <c r="AD53" i="82"/>
  <c r="AC53" i="82"/>
  <c r="Z53" i="82"/>
  <c r="Y53" i="82"/>
  <c r="U53" i="82"/>
  <c r="T53" i="82"/>
  <c r="P53" i="82"/>
  <c r="O53" i="82"/>
  <c r="N53" i="82"/>
  <c r="K53" i="82"/>
  <c r="J53" i="82"/>
  <c r="F53" i="82"/>
  <c r="E53" i="82"/>
  <c r="AS52" i="82"/>
  <c r="AR52" i="82"/>
  <c r="AN52" i="82"/>
  <c r="AM52" i="82"/>
  <c r="AI52" i="82"/>
  <c r="AH52" i="82"/>
  <c r="AD52" i="82"/>
  <c r="AC52" i="82"/>
  <c r="Z52" i="82"/>
  <c r="Y52" i="82"/>
  <c r="U52" i="82"/>
  <c r="T52" i="82"/>
  <c r="N52" i="82"/>
  <c r="K52" i="82"/>
  <c r="J52" i="82"/>
  <c r="F52" i="82"/>
  <c r="E52" i="82"/>
  <c r="AS51" i="82"/>
  <c r="AR51" i="82"/>
  <c r="AN51" i="82"/>
  <c r="AM51" i="82"/>
  <c r="AI51" i="82"/>
  <c r="AH51" i="82"/>
  <c r="AD51" i="82"/>
  <c r="Z51" i="82"/>
  <c r="Y51" i="82"/>
  <c r="X51" i="82"/>
  <c r="U51" i="82"/>
  <c r="T51" i="82"/>
  <c r="P51" i="82"/>
  <c r="O51" i="82"/>
  <c r="K51" i="82"/>
  <c r="J51" i="82"/>
  <c r="F51" i="82"/>
  <c r="E51" i="82"/>
  <c r="AS50" i="82"/>
  <c r="AR50" i="82"/>
  <c r="AN50" i="82"/>
  <c r="AM50" i="82"/>
  <c r="AI50" i="82"/>
  <c r="AH50" i="82"/>
  <c r="AD50" i="82"/>
  <c r="AC50" i="82"/>
  <c r="X50" i="82"/>
  <c r="A59" i="82"/>
  <c r="U50" i="82"/>
  <c r="T50" i="82"/>
  <c r="P50" i="82"/>
  <c r="O50" i="82"/>
  <c r="K50" i="82"/>
  <c r="J50" i="82"/>
  <c r="F50" i="82"/>
  <c r="E50" i="82"/>
  <c r="AS49" i="82"/>
  <c r="AR49" i="82"/>
  <c r="AN49" i="82"/>
  <c r="AM49" i="82"/>
  <c r="AI49" i="82"/>
  <c r="AH49" i="82"/>
  <c r="AD49" i="82"/>
  <c r="AC49" i="82"/>
  <c r="Z49" i="82"/>
  <c r="Y49" i="82"/>
  <c r="U49" i="82"/>
  <c r="T49" i="82"/>
  <c r="P49" i="82"/>
  <c r="O49" i="82"/>
  <c r="K49" i="82"/>
  <c r="J49" i="82"/>
  <c r="F49" i="82"/>
  <c r="E49" i="82"/>
  <c r="AS48" i="82"/>
  <c r="AR48" i="82"/>
  <c r="AN48" i="82"/>
  <c r="AM48" i="82"/>
  <c r="AI48" i="82"/>
  <c r="AH48" i="82"/>
  <c r="AD48" i="82"/>
  <c r="AC48" i="82"/>
  <c r="Z48" i="82"/>
  <c r="Y48" i="82"/>
  <c r="U48" i="82"/>
  <c r="T48" i="82"/>
  <c r="P48" i="82"/>
  <c r="O48" i="82"/>
  <c r="N48" i="82"/>
  <c r="K48" i="82"/>
  <c r="J48" i="82"/>
  <c r="F48" i="82"/>
  <c r="E48" i="82"/>
  <c r="D48" i="82"/>
  <c r="A48" i="82"/>
  <c r="AS47" i="82"/>
  <c r="AR47" i="82"/>
  <c r="AN47" i="82"/>
  <c r="AM47" i="82"/>
  <c r="AI47" i="82"/>
  <c r="AH47" i="82"/>
  <c r="AD47" i="82"/>
  <c r="AC47" i="82"/>
  <c r="Z47" i="82"/>
  <c r="Y47" i="82"/>
  <c r="X47" i="82"/>
  <c r="U47" i="82"/>
  <c r="T47" i="82"/>
  <c r="N47" i="82"/>
  <c r="A47" i="82"/>
  <c r="K47" i="82"/>
  <c r="J47" i="82"/>
  <c r="D47" i="82"/>
  <c r="AS46" i="82"/>
  <c r="AR46" i="82"/>
  <c r="AN46" i="82"/>
  <c r="AM46" i="82"/>
  <c r="AI46" i="82"/>
  <c r="AH46" i="82"/>
  <c r="AD46" i="82"/>
  <c r="AC46" i="82"/>
  <c r="X46" i="82"/>
  <c r="A58" i="82"/>
  <c r="U46" i="82"/>
  <c r="T46" i="82"/>
  <c r="P46" i="82"/>
  <c r="O46" i="82"/>
  <c r="K46" i="82"/>
  <c r="J46" i="82"/>
  <c r="F46" i="82"/>
  <c r="E46" i="82"/>
  <c r="AS45" i="82"/>
  <c r="AR45" i="82"/>
  <c r="AN45" i="82"/>
  <c r="AM45" i="82"/>
  <c r="AI45" i="82"/>
  <c r="AH45" i="82"/>
  <c r="AD45" i="82"/>
  <c r="Z45" i="82"/>
  <c r="Y45" i="82"/>
  <c r="U45" i="82"/>
  <c r="T45" i="82"/>
  <c r="P45" i="82"/>
  <c r="O45" i="82"/>
  <c r="K45" i="82"/>
  <c r="J45" i="82"/>
  <c r="F45" i="82"/>
  <c r="E45" i="82"/>
  <c r="AS44" i="82"/>
  <c r="AR44" i="82"/>
  <c r="AN44" i="82"/>
  <c r="AM44" i="82"/>
  <c r="AI44" i="82"/>
  <c r="AH44" i="82"/>
  <c r="AD44" i="82"/>
  <c r="AC44" i="82"/>
  <c r="Z44" i="82"/>
  <c r="Y44" i="82"/>
  <c r="U44" i="82"/>
  <c r="T44" i="82"/>
  <c r="P44" i="82"/>
  <c r="O44" i="82"/>
  <c r="K44" i="82"/>
  <c r="J44" i="82"/>
  <c r="F44" i="82"/>
  <c r="E44" i="82"/>
  <c r="AS43" i="82"/>
  <c r="AR43" i="82"/>
  <c r="AN43" i="82"/>
  <c r="AM43" i="82"/>
  <c r="AI43" i="82"/>
  <c r="AH43" i="82"/>
  <c r="AD43" i="82"/>
  <c r="AC43" i="82"/>
  <c r="Z43" i="82"/>
  <c r="Y43" i="82"/>
  <c r="U43" i="82"/>
  <c r="T43" i="82"/>
  <c r="P43" i="82"/>
  <c r="O43" i="82"/>
  <c r="K43" i="82"/>
  <c r="J43" i="82"/>
  <c r="F43" i="82"/>
  <c r="E43" i="82"/>
  <c r="AS42" i="82"/>
  <c r="AR42" i="82"/>
  <c r="AN42" i="82"/>
  <c r="AM42" i="82"/>
  <c r="AI42" i="82"/>
  <c r="AH42" i="82"/>
  <c r="AD42" i="82"/>
  <c r="AC42" i="82"/>
  <c r="Z42" i="82"/>
  <c r="Y42" i="82"/>
  <c r="U42" i="82"/>
  <c r="T42" i="82"/>
  <c r="P42" i="82"/>
  <c r="O42" i="82"/>
  <c r="K42" i="82"/>
  <c r="J42" i="82"/>
  <c r="F42" i="82"/>
  <c r="E42" i="82"/>
  <c r="AS41" i="82"/>
  <c r="AR41" i="82"/>
  <c r="AN41" i="82"/>
  <c r="AM41" i="82"/>
  <c r="AI41" i="82"/>
  <c r="AH41" i="82"/>
  <c r="AD41" i="82"/>
  <c r="AC41" i="82"/>
  <c r="Z41" i="82"/>
  <c r="Y41" i="82"/>
  <c r="U41" i="82"/>
  <c r="T41" i="82"/>
  <c r="P41" i="82"/>
  <c r="O41" i="82"/>
  <c r="K41" i="82"/>
  <c r="J41" i="82"/>
  <c r="F41" i="82"/>
  <c r="E41" i="82"/>
  <c r="AS40" i="82"/>
  <c r="AR40" i="82"/>
  <c r="AN40" i="82"/>
  <c r="AM40" i="82"/>
  <c r="AI40" i="82"/>
  <c r="AH40" i="82"/>
  <c r="AD40" i="82"/>
  <c r="Z40" i="82"/>
  <c r="Y40" i="82"/>
  <c r="U40" i="82"/>
  <c r="T40" i="82"/>
  <c r="P40" i="82"/>
  <c r="O40" i="82"/>
  <c r="K40" i="82"/>
  <c r="J40" i="82"/>
  <c r="I40" i="82"/>
  <c r="F40" i="82"/>
  <c r="E40" i="82"/>
  <c r="AS39" i="82"/>
  <c r="AR39" i="82"/>
  <c r="AN39" i="82"/>
  <c r="AM39" i="82"/>
  <c r="AI39" i="82"/>
  <c r="AH39" i="82"/>
  <c r="Z39" i="82"/>
  <c r="Y39" i="82"/>
  <c r="U39" i="82"/>
  <c r="T39" i="82"/>
  <c r="P39" i="82"/>
  <c r="O39" i="82"/>
  <c r="I39" i="82"/>
  <c r="A40" i="82"/>
  <c r="F39" i="82"/>
  <c r="E39" i="82"/>
  <c r="AS38" i="82"/>
  <c r="AN38" i="82"/>
  <c r="AI38" i="82"/>
  <c r="AH38" i="82"/>
  <c r="Z38" i="82"/>
  <c r="Y38" i="82"/>
  <c r="U38" i="82"/>
  <c r="T38" i="82"/>
  <c r="P38" i="82"/>
  <c r="O38" i="82"/>
  <c r="K20" i="82"/>
  <c r="J20" i="82"/>
  <c r="F38" i="82"/>
  <c r="E38" i="82"/>
  <c r="AS37" i="82"/>
  <c r="AR37" i="82"/>
  <c r="AN37" i="82"/>
  <c r="AM37" i="82"/>
  <c r="AI37" i="82"/>
  <c r="AH37" i="82"/>
  <c r="Z37" i="82"/>
  <c r="Y37" i="82"/>
  <c r="U37" i="82"/>
  <c r="T37" i="82"/>
  <c r="P37" i="82"/>
  <c r="O37" i="82"/>
  <c r="K19" i="82"/>
  <c r="J19" i="82"/>
  <c r="F37" i="82"/>
  <c r="E37" i="82"/>
  <c r="AS36" i="82"/>
  <c r="AR36" i="82"/>
  <c r="AN36" i="82"/>
  <c r="AM36" i="82"/>
  <c r="AI36" i="82"/>
  <c r="AH36" i="82"/>
  <c r="Z36" i="82"/>
  <c r="Y36" i="82"/>
  <c r="X36" i="82"/>
  <c r="U36" i="82"/>
  <c r="T36" i="82"/>
  <c r="P36" i="82"/>
  <c r="O36" i="82"/>
  <c r="N36" i="82"/>
  <c r="K18" i="82"/>
  <c r="J18" i="82"/>
  <c r="F36" i="82"/>
  <c r="E36" i="82"/>
  <c r="D36" i="82"/>
  <c r="A36" i="82"/>
  <c r="AS35" i="82"/>
  <c r="AR35" i="82"/>
  <c r="AN35" i="82"/>
  <c r="AM35" i="82"/>
  <c r="AI35" i="82"/>
  <c r="AH35" i="82"/>
  <c r="X35" i="82"/>
  <c r="A57" i="82"/>
  <c r="U35" i="82"/>
  <c r="T35" i="82"/>
  <c r="N35" i="82"/>
  <c r="A46" i="82"/>
  <c r="K17" i="82"/>
  <c r="J17" i="82"/>
  <c r="D35" i="82"/>
  <c r="A35" i="82"/>
  <c r="AS34" i="82"/>
  <c r="AR34" i="82"/>
  <c r="AN34" i="82"/>
  <c r="AM34" i="82"/>
  <c r="AI34" i="82"/>
  <c r="AH34" i="82"/>
  <c r="AD34" i="82"/>
  <c r="AC34" i="82"/>
  <c r="Z34" i="82"/>
  <c r="Y34" i="82"/>
  <c r="U34" i="82"/>
  <c r="T34" i="82"/>
  <c r="P34" i="82"/>
  <c r="O34" i="82"/>
  <c r="K16" i="82"/>
  <c r="J16" i="82"/>
  <c r="F34" i="82"/>
  <c r="E34" i="82"/>
  <c r="AS33" i="82"/>
  <c r="AR33" i="82"/>
  <c r="AN33" i="82"/>
  <c r="AM33" i="82"/>
  <c r="AI33" i="82"/>
  <c r="AH33" i="82"/>
  <c r="AD33" i="82"/>
  <c r="AC33" i="82"/>
  <c r="Z33" i="82"/>
  <c r="Y33" i="82"/>
  <c r="U33" i="82"/>
  <c r="T33" i="82"/>
  <c r="P33" i="82"/>
  <c r="O33" i="82"/>
  <c r="K15" i="82"/>
  <c r="J15" i="82"/>
  <c r="I15" i="82"/>
  <c r="F33" i="82"/>
  <c r="E33" i="82"/>
  <c r="AS32" i="82"/>
  <c r="AR32" i="82"/>
  <c r="AN32" i="82"/>
  <c r="AM32" i="82"/>
  <c r="AI32" i="82"/>
  <c r="AH32" i="82"/>
  <c r="AD32" i="82"/>
  <c r="AC32" i="82"/>
  <c r="Z32" i="82"/>
  <c r="Y32" i="82"/>
  <c r="X32" i="82"/>
  <c r="U32" i="82"/>
  <c r="T32" i="82"/>
  <c r="P32" i="82"/>
  <c r="O32" i="82"/>
  <c r="I14" i="82"/>
  <c r="A38" i="82"/>
  <c r="F32" i="82"/>
  <c r="E32" i="82"/>
  <c r="AS31" i="82"/>
  <c r="AR31" i="82"/>
  <c r="AN31" i="82"/>
  <c r="AM31" i="82"/>
  <c r="AI31" i="82"/>
  <c r="AD31" i="82"/>
  <c r="AC31" i="82"/>
  <c r="X31" i="82"/>
  <c r="A56" i="82"/>
  <c r="U31" i="82"/>
  <c r="T31" i="82"/>
  <c r="S31" i="82"/>
  <c r="P31" i="82"/>
  <c r="O31" i="82"/>
  <c r="K38" i="82"/>
  <c r="J38" i="82"/>
  <c r="F31" i="82"/>
  <c r="E31" i="82"/>
  <c r="AS30" i="82"/>
  <c r="AR30" i="82"/>
  <c r="AN30" i="82"/>
  <c r="AM30" i="82"/>
  <c r="AI30" i="82"/>
  <c r="AH30" i="82"/>
  <c r="AD30" i="82"/>
  <c r="AC30" i="82"/>
  <c r="Z30" i="82"/>
  <c r="Y30" i="82"/>
  <c r="S30" i="82"/>
  <c r="A52" i="82"/>
  <c r="P30" i="82"/>
  <c r="O30" i="82"/>
  <c r="K37" i="82"/>
  <c r="J37" i="82"/>
  <c r="F30" i="82"/>
  <c r="E30" i="82"/>
  <c r="AS29" i="82"/>
  <c r="AR29" i="82"/>
  <c r="AN29" i="82"/>
  <c r="AM29" i="82"/>
  <c r="AI29" i="82"/>
  <c r="AH29" i="82"/>
  <c r="AD29" i="82"/>
  <c r="AC29" i="82"/>
  <c r="Z29" i="82"/>
  <c r="Y29" i="82"/>
  <c r="U29" i="82"/>
  <c r="T29" i="82"/>
  <c r="P29" i="82"/>
  <c r="O29" i="82"/>
  <c r="K36" i="82"/>
  <c r="J36" i="82"/>
  <c r="F29" i="82"/>
  <c r="E29" i="82"/>
  <c r="AS28" i="82"/>
  <c r="AR28" i="82"/>
  <c r="AN28" i="82"/>
  <c r="AM28" i="82"/>
  <c r="AI28" i="82"/>
  <c r="AH28" i="82"/>
  <c r="AD28" i="82"/>
  <c r="Z28" i="82"/>
  <c r="Y28" i="82"/>
  <c r="U28" i="82"/>
  <c r="T28" i="82"/>
  <c r="P28" i="82"/>
  <c r="O28" i="82"/>
  <c r="K35" i="82"/>
  <c r="J35" i="82"/>
  <c r="F28" i="82"/>
  <c r="E28" i="82"/>
  <c r="AS27" i="82"/>
  <c r="AR27" i="82"/>
  <c r="AN27" i="82"/>
  <c r="AM27" i="82"/>
  <c r="AI27" i="82"/>
  <c r="AH27" i="82"/>
  <c r="AD27" i="82"/>
  <c r="AC27" i="82"/>
  <c r="Z27" i="82"/>
  <c r="Y27" i="82"/>
  <c r="U27" i="82"/>
  <c r="T27" i="82"/>
  <c r="P27" i="82"/>
  <c r="O27" i="82"/>
  <c r="K34" i="82"/>
  <c r="J34" i="82"/>
  <c r="F27" i="82"/>
  <c r="E27" i="82"/>
  <c r="AS26" i="82"/>
  <c r="AR26" i="82"/>
  <c r="AN26" i="82"/>
  <c r="AM26" i="82"/>
  <c r="AI26" i="82"/>
  <c r="AH26" i="82"/>
  <c r="AD26" i="82"/>
  <c r="AC26" i="82"/>
  <c r="Z26" i="82"/>
  <c r="Y26" i="82"/>
  <c r="U26" i="82"/>
  <c r="T26" i="82"/>
  <c r="P26" i="82"/>
  <c r="O26" i="82"/>
  <c r="N26" i="82"/>
  <c r="K33" i="82"/>
  <c r="J33" i="82"/>
  <c r="F26" i="82"/>
  <c r="E26" i="82"/>
  <c r="AS25" i="82"/>
  <c r="AR25" i="82"/>
  <c r="AN25" i="82"/>
  <c r="AM25" i="82"/>
  <c r="AI25" i="82"/>
  <c r="AH25" i="82"/>
  <c r="AD25" i="82"/>
  <c r="AC25" i="82"/>
  <c r="Z25" i="82"/>
  <c r="Y25" i="82"/>
  <c r="U25" i="82"/>
  <c r="T25" i="82"/>
  <c r="N25" i="82"/>
  <c r="A45" i="82"/>
  <c r="K32" i="82"/>
  <c r="J32" i="82"/>
  <c r="F25" i="82"/>
  <c r="E25" i="82"/>
  <c r="AS24" i="82"/>
  <c r="AR24" i="82"/>
  <c r="AN24" i="82"/>
  <c r="AM24" i="82"/>
  <c r="AI24" i="82"/>
  <c r="AH24" i="82"/>
  <c r="AD24" i="82"/>
  <c r="AC24" i="82"/>
  <c r="Z24" i="82"/>
  <c r="Y24" i="82"/>
  <c r="X24" i="82"/>
  <c r="U24" i="82"/>
  <c r="T24" i="82"/>
  <c r="S24" i="82"/>
  <c r="P24" i="82"/>
  <c r="O24" i="82"/>
  <c r="J31" i="82"/>
  <c r="F24" i="82"/>
  <c r="E24" i="82"/>
  <c r="AS23" i="82"/>
  <c r="AR23" i="82"/>
  <c r="AN23" i="82"/>
  <c r="AM23" i="82"/>
  <c r="AI23" i="82"/>
  <c r="AH23" i="82"/>
  <c r="AD23" i="82"/>
  <c r="AC23" i="82"/>
  <c r="X23" i="82"/>
  <c r="A55" i="82"/>
  <c r="S23" i="82"/>
  <c r="A51" i="82"/>
  <c r="P23" i="82"/>
  <c r="O23" i="82"/>
  <c r="K30" i="82"/>
  <c r="J30" i="82"/>
  <c r="F23" i="82"/>
  <c r="E23" i="82"/>
  <c r="AS22" i="82"/>
  <c r="AR22" i="82"/>
  <c r="AN22" i="82"/>
  <c r="AM22" i="82"/>
  <c r="AI22" i="82"/>
  <c r="AH22" i="82"/>
  <c r="AD22" i="82"/>
  <c r="AC22" i="82"/>
  <c r="Z22" i="82"/>
  <c r="Y22" i="82"/>
  <c r="U22" i="82"/>
  <c r="T22" i="82"/>
  <c r="P22" i="82"/>
  <c r="O22" i="82"/>
  <c r="K29" i="82"/>
  <c r="J29" i="82"/>
  <c r="F22" i="82"/>
  <c r="E22" i="82"/>
  <c r="AS21" i="82"/>
  <c r="AR21" i="82"/>
  <c r="AN21" i="82"/>
  <c r="AM21" i="82"/>
  <c r="AI21" i="82"/>
  <c r="AH21" i="82"/>
  <c r="AD21" i="82"/>
  <c r="AC21" i="82"/>
  <c r="Z21" i="82"/>
  <c r="Y21" i="82"/>
  <c r="U21" i="82"/>
  <c r="T21" i="82"/>
  <c r="P21" i="82"/>
  <c r="O21" i="82"/>
  <c r="K28" i="82"/>
  <c r="J28" i="82"/>
  <c r="F21" i="82"/>
  <c r="E21" i="82"/>
  <c r="AS20" i="82"/>
  <c r="AN20" i="82"/>
  <c r="AM20" i="82"/>
  <c r="AI20" i="82"/>
  <c r="AH20" i="82"/>
  <c r="AD20" i="82"/>
  <c r="AC20" i="82"/>
  <c r="Z20" i="82"/>
  <c r="Y20" i="82"/>
  <c r="U20" i="82"/>
  <c r="T20" i="82"/>
  <c r="P20" i="82"/>
  <c r="O20" i="82"/>
  <c r="K27" i="82"/>
  <c r="J27" i="82"/>
  <c r="F20" i="82"/>
  <c r="E20" i="82"/>
  <c r="AS19" i="82"/>
  <c r="AR19" i="82"/>
  <c r="AN19" i="82"/>
  <c r="AM19" i="82"/>
  <c r="AI19" i="82"/>
  <c r="AD19" i="82"/>
  <c r="AC19" i="82"/>
  <c r="Z19" i="82"/>
  <c r="Y19" i="82"/>
  <c r="U19" i="82"/>
  <c r="T19" i="82"/>
  <c r="P19" i="82"/>
  <c r="O19" i="82"/>
  <c r="K26" i="82"/>
  <c r="J26" i="82"/>
  <c r="F19" i="82"/>
  <c r="E19" i="82"/>
  <c r="AS18" i="82"/>
  <c r="AR18" i="82"/>
  <c r="AN18" i="82"/>
  <c r="AM18" i="82"/>
  <c r="AD18" i="82"/>
  <c r="AC18" i="82"/>
  <c r="Z18" i="82"/>
  <c r="Y18" i="82"/>
  <c r="U18" i="82"/>
  <c r="T18" i="82"/>
  <c r="P18" i="82"/>
  <c r="O18" i="82"/>
  <c r="K25" i="82"/>
  <c r="J25" i="82"/>
  <c r="F18" i="82"/>
  <c r="E18" i="82"/>
  <c r="AS17" i="82"/>
  <c r="AR17" i="82"/>
  <c r="AN17" i="82"/>
  <c r="AM17" i="82"/>
  <c r="AI17" i="82"/>
  <c r="AH17" i="82"/>
  <c r="AD17" i="82"/>
  <c r="AC17" i="82"/>
  <c r="Z17" i="82"/>
  <c r="Y17" i="82"/>
  <c r="U17" i="82"/>
  <c r="T17" i="82"/>
  <c r="P17" i="82"/>
  <c r="O17" i="82"/>
  <c r="K24" i="82"/>
  <c r="J24" i="82"/>
  <c r="F17" i="82"/>
  <c r="E17" i="82"/>
  <c r="AS16" i="82"/>
  <c r="AR16" i="82"/>
  <c r="AN16" i="82"/>
  <c r="AM16" i="82"/>
  <c r="AI16" i="82"/>
  <c r="AH16" i="82"/>
  <c r="AD16" i="82"/>
  <c r="AC16" i="82"/>
  <c r="Z16" i="82"/>
  <c r="Y16" i="82"/>
  <c r="U16" i="82"/>
  <c r="T16" i="82"/>
  <c r="P16" i="82"/>
  <c r="O16" i="82"/>
  <c r="N16" i="82"/>
  <c r="K23" i="82"/>
  <c r="J23" i="82"/>
  <c r="F16" i="82"/>
  <c r="E16" i="82"/>
  <c r="AS15" i="82"/>
  <c r="AR15" i="82"/>
  <c r="AN15" i="82"/>
  <c r="AM15" i="82"/>
  <c r="AI15" i="82"/>
  <c r="AH15" i="82"/>
  <c r="AD15" i="82"/>
  <c r="AC15" i="82"/>
  <c r="Z15" i="82"/>
  <c r="Y15" i="82"/>
  <c r="U15" i="82"/>
  <c r="T15" i="82"/>
  <c r="N15" i="82"/>
  <c r="A44" i="82"/>
  <c r="J22" i="82"/>
  <c r="I22" i="82"/>
  <c r="F15" i="82"/>
  <c r="E15" i="82"/>
  <c r="AS14" i="82"/>
  <c r="AR14" i="82"/>
  <c r="AN14" i="82"/>
  <c r="AM14" i="82"/>
  <c r="AI14" i="82"/>
  <c r="AH14" i="82"/>
  <c r="AD14" i="82"/>
  <c r="AC14" i="82"/>
  <c r="Z14" i="82"/>
  <c r="Y14" i="82"/>
  <c r="U14" i="82"/>
  <c r="T14" i="82"/>
  <c r="P14" i="82"/>
  <c r="O14" i="82"/>
  <c r="I21" i="82"/>
  <c r="A39" i="82" s="1"/>
  <c r="F14" i="82"/>
  <c r="E14" i="82"/>
  <c r="AS13" i="82"/>
  <c r="AR13" i="82"/>
  <c r="AN13" i="82"/>
  <c r="AM13" i="82"/>
  <c r="AI13" i="82"/>
  <c r="AH13" i="82"/>
  <c r="AD13" i="82"/>
  <c r="AC13" i="82"/>
  <c r="Z13" i="82"/>
  <c r="Y13" i="82"/>
  <c r="U13" i="82"/>
  <c r="T13" i="82"/>
  <c r="P13" i="82"/>
  <c r="O13" i="82"/>
  <c r="K13" i="82"/>
  <c r="J13" i="82"/>
  <c r="F13" i="82"/>
  <c r="E13" i="82"/>
  <c r="D13" i="82"/>
  <c r="AS12" i="82"/>
  <c r="AR12" i="82"/>
  <c r="AN12" i="82"/>
  <c r="AM12" i="82"/>
  <c r="AI12" i="82"/>
  <c r="AH12" i="82"/>
  <c r="AD12" i="82"/>
  <c r="AC12" i="82"/>
  <c r="Z12" i="82"/>
  <c r="Y12" i="82"/>
  <c r="U12" i="82"/>
  <c r="T12" i="82"/>
  <c r="S12" i="82"/>
  <c r="P12" i="82"/>
  <c r="O12" i="82"/>
  <c r="K12" i="82"/>
  <c r="J12" i="82"/>
  <c r="D12" i="82"/>
  <c r="A34" i="82" s="1"/>
  <c r="AS11" i="82"/>
  <c r="AR11" i="82"/>
  <c r="AN11" i="82"/>
  <c r="AM11" i="82"/>
  <c r="AI11" i="82"/>
  <c r="AH11" i="82"/>
  <c r="AD11" i="82"/>
  <c r="AC11" i="82"/>
  <c r="Z11" i="82"/>
  <c r="Y11" i="82"/>
  <c r="S11" i="82"/>
  <c r="A50" i="82"/>
  <c r="P11" i="82"/>
  <c r="O11" i="82"/>
  <c r="K11" i="82"/>
  <c r="J11" i="82"/>
  <c r="F11" i="82"/>
  <c r="E11" i="82"/>
  <c r="AS10" i="82"/>
  <c r="AR10" i="82"/>
  <c r="AN10" i="82"/>
  <c r="AM10" i="82"/>
  <c r="AI10" i="82"/>
  <c r="AH10" i="82"/>
  <c r="AD10" i="82"/>
  <c r="Z10" i="82"/>
  <c r="Y10" i="82"/>
  <c r="U10" i="82"/>
  <c r="T10" i="82"/>
  <c r="P10" i="82"/>
  <c r="O10" i="82"/>
  <c r="K10" i="82"/>
  <c r="J10" i="82"/>
  <c r="F10" i="82"/>
  <c r="E10" i="82"/>
  <c r="AS9" i="82"/>
  <c r="AR9" i="82"/>
  <c r="AN9" i="82"/>
  <c r="AM9" i="82"/>
  <c r="AI9" i="82"/>
  <c r="AH9" i="82"/>
  <c r="AD9" i="82"/>
  <c r="AC9" i="82"/>
  <c r="Z9" i="82"/>
  <c r="Y9" i="82"/>
  <c r="X9" i="82"/>
  <c r="U9" i="82"/>
  <c r="T9" i="82"/>
  <c r="P9" i="82"/>
  <c r="O9" i="82"/>
  <c r="K9" i="82"/>
  <c r="J9" i="82"/>
  <c r="F9" i="82"/>
  <c r="E9" i="82"/>
  <c r="AS8" i="82"/>
  <c r="AR8" i="82"/>
  <c r="AN8" i="82"/>
  <c r="AM8" i="82"/>
  <c r="AI8" i="82"/>
  <c r="AH8" i="82"/>
  <c r="AD8" i="82"/>
  <c r="AC8" i="82"/>
  <c r="X8" i="82"/>
  <c r="A54" i="82"/>
  <c r="U8" i="82"/>
  <c r="T8" i="82"/>
  <c r="P8" i="82"/>
  <c r="O8" i="82"/>
  <c r="K8" i="82"/>
  <c r="J8" i="82"/>
  <c r="F8" i="82"/>
  <c r="E8" i="82"/>
  <c r="D8" i="82"/>
  <c r="AS7" i="82"/>
  <c r="AR7" i="82"/>
  <c r="AN7" i="82"/>
  <c r="AM7" i="82"/>
  <c r="AI7" i="82"/>
  <c r="AH7" i="82"/>
  <c r="AD7" i="82"/>
  <c r="AC7" i="82"/>
  <c r="Z7" i="82"/>
  <c r="Y7" i="82"/>
  <c r="U7" i="82"/>
  <c r="T7" i="82"/>
  <c r="P7" i="82"/>
  <c r="O7" i="82"/>
  <c r="K7" i="82"/>
  <c r="J7" i="82"/>
  <c r="D7" i="82"/>
  <c r="A33" i="82"/>
  <c r="AS6" i="82"/>
  <c r="AR6" i="82"/>
  <c r="AN6" i="82"/>
  <c r="AM6" i="82"/>
  <c r="AI6" i="82"/>
  <c r="AH6" i="82"/>
  <c r="AD6" i="82"/>
  <c r="AC6" i="82"/>
  <c r="Z6" i="82"/>
  <c r="Y6" i="82"/>
  <c r="U6" i="82"/>
  <c r="T6" i="82"/>
  <c r="P6" i="82"/>
  <c r="O6" i="82"/>
  <c r="K6" i="82"/>
  <c r="J6" i="82"/>
  <c r="F6" i="82"/>
  <c r="E6" i="82"/>
  <c r="AS5" i="82"/>
  <c r="AR5" i="82"/>
  <c r="AN5" i="82"/>
  <c r="AM5" i="82"/>
  <c r="AI5" i="82"/>
  <c r="AH5" i="82"/>
  <c r="AD5" i="82"/>
  <c r="AC5" i="82"/>
  <c r="Z5" i="82"/>
  <c r="Y5" i="82"/>
  <c r="U5" i="82"/>
  <c r="T5" i="82"/>
  <c r="P5" i="82"/>
  <c r="O5" i="82"/>
  <c r="K5" i="82"/>
  <c r="J5" i="82"/>
  <c r="F5" i="82"/>
  <c r="E5" i="82"/>
  <c r="AS4" i="82"/>
  <c r="AR4" i="82"/>
  <c r="AN4" i="82"/>
  <c r="AM4" i="82"/>
  <c r="AI4" i="82"/>
  <c r="AH4" i="82"/>
  <c r="AD4" i="82"/>
  <c r="AC4" i="82"/>
  <c r="Z4" i="82"/>
  <c r="Y4" i="82"/>
  <c r="X4" i="82"/>
  <c r="U4" i="82"/>
  <c r="T4" i="82"/>
  <c r="S4" i="82"/>
  <c r="P4" i="82"/>
  <c r="O4" i="82"/>
  <c r="N4" i="82"/>
  <c r="K4" i="82"/>
  <c r="J4" i="82"/>
  <c r="I4" i="82"/>
  <c r="F4" i="82"/>
  <c r="E4" i="82"/>
  <c r="D4" i="82"/>
  <c r="AS3" i="82"/>
  <c r="AN3" i="82"/>
  <c r="AI3" i="82"/>
  <c r="AD3" i="82"/>
  <c r="X3" i="82"/>
  <c r="A53" i="82"/>
  <c r="S3" i="82"/>
  <c r="A49" i="82"/>
  <c r="N3" i="82"/>
  <c r="A43" i="82"/>
  <c r="I3" i="82"/>
  <c r="A37" i="82" s="1"/>
  <c r="D3" i="82"/>
  <c r="A32" i="82" s="1"/>
  <c r="A1" i="82"/>
  <c r="V1" i="87" s="1"/>
  <c r="AD72" i="81"/>
  <c r="AC72" i="81"/>
  <c r="AD71" i="81"/>
  <c r="AC71" i="81"/>
  <c r="AD70" i="81"/>
  <c r="AC70" i="81"/>
  <c r="AD69" i="81"/>
  <c r="AC69" i="81"/>
  <c r="AD68" i="81"/>
  <c r="AD67" i="81"/>
  <c r="AC67" i="81"/>
  <c r="AD66" i="81"/>
  <c r="AC66" i="81"/>
  <c r="AD65" i="81"/>
  <c r="AC65" i="81"/>
  <c r="Z65" i="81"/>
  <c r="Y65" i="81"/>
  <c r="AN64" i="81"/>
  <c r="AM64" i="81"/>
  <c r="AD64" i="81"/>
  <c r="AC64" i="81"/>
  <c r="Z64" i="81"/>
  <c r="Y64" i="81"/>
  <c r="AN63" i="81"/>
  <c r="AM63" i="81"/>
  <c r="AD63" i="81"/>
  <c r="Z63" i="81"/>
  <c r="Y63" i="81"/>
  <c r="AN62" i="81"/>
  <c r="AM62" i="81"/>
  <c r="AD62" i="81"/>
  <c r="AC62" i="81"/>
  <c r="Z62" i="81"/>
  <c r="Y62" i="81"/>
  <c r="AN61" i="81"/>
  <c r="AM61" i="81"/>
  <c r="AI61" i="81"/>
  <c r="AH61" i="81"/>
  <c r="AD61" i="81"/>
  <c r="AC61" i="81"/>
  <c r="Z61" i="81"/>
  <c r="Y61" i="81"/>
  <c r="X61" i="81"/>
  <c r="AN60" i="81"/>
  <c r="AM60" i="81"/>
  <c r="AI60" i="81"/>
  <c r="AH60" i="81"/>
  <c r="AD60" i="81"/>
  <c r="AC60" i="81"/>
  <c r="X60" i="81"/>
  <c r="U60" i="81"/>
  <c r="T60" i="81"/>
  <c r="A60" i="81"/>
  <c r="AN59" i="81"/>
  <c r="AM59" i="81"/>
  <c r="AI59" i="81"/>
  <c r="AH59" i="81"/>
  <c r="AD59" i="81"/>
  <c r="AC59" i="81"/>
  <c r="Z59" i="81"/>
  <c r="Y59" i="81"/>
  <c r="U59" i="81"/>
  <c r="T59" i="81"/>
  <c r="AS58" i="81"/>
  <c r="AR58" i="81"/>
  <c r="AN58" i="81"/>
  <c r="AM58" i="81"/>
  <c r="AI58" i="81"/>
  <c r="AH58" i="81"/>
  <c r="AD58" i="81"/>
  <c r="AC58" i="81"/>
  <c r="Z58" i="81"/>
  <c r="Y58" i="81"/>
  <c r="U58" i="81"/>
  <c r="T58" i="81"/>
  <c r="P58" i="81"/>
  <c r="O58" i="81"/>
  <c r="AS57" i="81"/>
  <c r="AR57" i="81"/>
  <c r="AN57" i="81"/>
  <c r="AM57" i="81"/>
  <c r="AI57" i="81"/>
  <c r="AH57" i="81"/>
  <c r="AD57" i="81"/>
  <c r="Z57" i="81"/>
  <c r="Y57" i="81"/>
  <c r="U57" i="81"/>
  <c r="T57" i="81"/>
  <c r="P57" i="81"/>
  <c r="O57" i="81"/>
  <c r="AS56" i="81"/>
  <c r="AR56" i="81"/>
  <c r="AN56" i="81"/>
  <c r="AM56" i="81"/>
  <c r="AI56" i="81"/>
  <c r="AH56" i="81"/>
  <c r="AD56" i="81"/>
  <c r="AC56" i="81"/>
  <c r="Z56" i="81"/>
  <c r="Y56" i="81"/>
  <c r="U56" i="81"/>
  <c r="T56" i="81"/>
  <c r="P56" i="81"/>
  <c r="O56" i="81"/>
  <c r="K56" i="81"/>
  <c r="J56" i="81"/>
  <c r="AS55" i="81"/>
  <c r="AR55" i="81"/>
  <c r="AN55" i="81"/>
  <c r="AM55" i="81"/>
  <c r="AI55" i="81"/>
  <c r="AH55" i="81"/>
  <c r="AD55" i="81"/>
  <c r="AC55" i="81"/>
  <c r="Z55" i="81"/>
  <c r="Y55" i="81"/>
  <c r="U55" i="81"/>
  <c r="T55" i="81"/>
  <c r="P55" i="81"/>
  <c r="O55" i="81"/>
  <c r="K55" i="81"/>
  <c r="J55" i="81"/>
  <c r="AS54" i="81"/>
  <c r="AR54" i="81"/>
  <c r="AN54" i="81"/>
  <c r="AM54" i="81"/>
  <c r="AI54" i="81"/>
  <c r="AH54" i="81"/>
  <c r="AD54" i="81"/>
  <c r="AC54" i="81"/>
  <c r="Z54" i="81"/>
  <c r="Y54" i="81"/>
  <c r="U54" i="81"/>
  <c r="T54" i="81"/>
  <c r="P54" i="81"/>
  <c r="O54" i="81"/>
  <c r="K54" i="81"/>
  <c r="J54" i="81"/>
  <c r="AS53" i="81"/>
  <c r="AR53" i="81"/>
  <c r="AN53" i="81"/>
  <c r="AM53" i="81"/>
  <c r="AI53" i="81"/>
  <c r="AH53" i="81"/>
  <c r="AD53" i="81"/>
  <c r="AC53" i="81"/>
  <c r="Z53" i="81"/>
  <c r="Y53" i="81"/>
  <c r="U53" i="81"/>
  <c r="T53" i="81"/>
  <c r="P53" i="81"/>
  <c r="O53" i="81"/>
  <c r="N53" i="81"/>
  <c r="K53" i="81"/>
  <c r="J53" i="81"/>
  <c r="F53" i="81"/>
  <c r="E53" i="81"/>
  <c r="AS52" i="81"/>
  <c r="AR52" i="81"/>
  <c r="AN52" i="81"/>
  <c r="AM52" i="81"/>
  <c r="AI52" i="81"/>
  <c r="AH52" i="81"/>
  <c r="AD52" i="81"/>
  <c r="AC52" i="81"/>
  <c r="Z52" i="81"/>
  <c r="Y52" i="81"/>
  <c r="U52" i="81"/>
  <c r="T52" i="81"/>
  <c r="N52" i="81"/>
  <c r="K52" i="81"/>
  <c r="J52" i="81"/>
  <c r="F52" i="81"/>
  <c r="E52" i="81"/>
  <c r="AS51" i="81"/>
  <c r="AR51" i="81"/>
  <c r="AN51" i="81"/>
  <c r="AM51" i="81"/>
  <c r="AI51" i="81"/>
  <c r="AH51" i="81"/>
  <c r="AD51" i="81"/>
  <c r="Z51" i="81"/>
  <c r="Y51" i="81"/>
  <c r="X51" i="81"/>
  <c r="U51" i="81"/>
  <c r="T51" i="81"/>
  <c r="P51" i="81"/>
  <c r="O51" i="81"/>
  <c r="K51" i="81"/>
  <c r="J51" i="81"/>
  <c r="F51" i="81"/>
  <c r="E51" i="81"/>
  <c r="AS50" i="81"/>
  <c r="AR50" i="81"/>
  <c r="AN50" i="81"/>
  <c r="AM50" i="81"/>
  <c r="AI50" i="81"/>
  <c r="AH50" i="81"/>
  <c r="AD50" i="81"/>
  <c r="AC50" i="81"/>
  <c r="X50" i="81"/>
  <c r="A59" i="81"/>
  <c r="U50" i="81"/>
  <c r="T50" i="81"/>
  <c r="P50" i="81"/>
  <c r="O50" i="81"/>
  <c r="K50" i="81"/>
  <c r="J50" i="81"/>
  <c r="F50" i="81"/>
  <c r="E50" i="81"/>
  <c r="AS49" i="81"/>
  <c r="AR49" i="81"/>
  <c r="AN49" i="81"/>
  <c r="AM49" i="81"/>
  <c r="AI49" i="81"/>
  <c r="AH49" i="81"/>
  <c r="AD49" i="81"/>
  <c r="AC49" i="81"/>
  <c r="Z49" i="81"/>
  <c r="Y49" i="81"/>
  <c r="U49" i="81"/>
  <c r="T49" i="81"/>
  <c r="P49" i="81"/>
  <c r="O49" i="81"/>
  <c r="K49" i="81"/>
  <c r="J49" i="81"/>
  <c r="F49" i="81"/>
  <c r="E49" i="81"/>
  <c r="AS48" i="81"/>
  <c r="AR48" i="81"/>
  <c r="AN48" i="81"/>
  <c r="AM48" i="81"/>
  <c r="AI48" i="81"/>
  <c r="AH48" i="81"/>
  <c r="AD48" i="81"/>
  <c r="AC48" i="81"/>
  <c r="Z48" i="81"/>
  <c r="Y48" i="81"/>
  <c r="U48" i="81"/>
  <c r="T48" i="81"/>
  <c r="P48" i="81"/>
  <c r="O48" i="81"/>
  <c r="N48" i="81"/>
  <c r="K48" i="81"/>
  <c r="J48" i="81"/>
  <c r="F48" i="81"/>
  <c r="E48" i="81"/>
  <c r="D48" i="81"/>
  <c r="A48" i="81"/>
  <c r="AS47" i="81"/>
  <c r="AR47" i="81"/>
  <c r="AN47" i="81"/>
  <c r="AM47" i="81"/>
  <c r="AI47" i="81"/>
  <c r="AH47" i="81"/>
  <c r="AD47" i="81"/>
  <c r="AC47" i="81"/>
  <c r="Z47" i="81"/>
  <c r="Y47" i="81"/>
  <c r="X47" i="81"/>
  <c r="U47" i="81"/>
  <c r="T47" i="81"/>
  <c r="N47" i="81"/>
  <c r="A47" i="81"/>
  <c r="K47" i="81"/>
  <c r="J47" i="81"/>
  <c r="D47" i="81"/>
  <c r="AS46" i="81"/>
  <c r="AR46" i="81"/>
  <c r="AN46" i="81"/>
  <c r="AM46" i="81"/>
  <c r="AI46" i="81"/>
  <c r="AH46" i="81"/>
  <c r="AD46" i="81"/>
  <c r="AC46" i="81"/>
  <c r="X46" i="81"/>
  <c r="A58" i="81"/>
  <c r="U46" i="81"/>
  <c r="T46" i="81"/>
  <c r="P46" i="81"/>
  <c r="O46" i="81"/>
  <c r="K46" i="81"/>
  <c r="J46" i="81"/>
  <c r="F46" i="81"/>
  <c r="E46" i="81"/>
  <c r="AS45" i="81"/>
  <c r="AR45" i="81"/>
  <c r="AN45" i="81"/>
  <c r="AM45" i="81"/>
  <c r="AI45" i="81"/>
  <c r="AH45" i="81"/>
  <c r="AD45" i="81"/>
  <c r="Z45" i="81"/>
  <c r="Y45" i="81"/>
  <c r="U45" i="81"/>
  <c r="T45" i="81"/>
  <c r="P45" i="81"/>
  <c r="O45" i="81"/>
  <c r="K45" i="81"/>
  <c r="J45" i="81"/>
  <c r="F45" i="81"/>
  <c r="E45" i="81"/>
  <c r="AS44" i="81"/>
  <c r="AR44" i="81"/>
  <c r="AN44" i="81"/>
  <c r="AM44" i="81"/>
  <c r="AI44" i="81"/>
  <c r="AH44" i="81"/>
  <c r="AD44" i="81"/>
  <c r="AC44" i="81"/>
  <c r="Z44" i="81"/>
  <c r="Y44" i="81"/>
  <c r="U44" i="81"/>
  <c r="T44" i="81"/>
  <c r="P44" i="81"/>
  <c r="O44" i="81"/>
  <c r="K44" i="81"/>
  <c r="J44" i="81"/>
  <c r="F44" i="81"/>
  <c r="E44" i="81"/>
  <c r="AS43" i="81"/>
  <c r="AR43" i="81"/>
  <c r="AN43" i="81"/>
  <c r="AM43" i="81"/>
  <c r="AI43" i="81"/>
  <c r="AH43" i="81"/>
  <c r="AD43" i="81"/>
  <c r="AC43" i="81"/>
  <c r="Z43" i="81"/>
  <c r="Y43" i="81"/>
  <c r="U43" i="81"/>
  <c r="T43" i="81"/>
  <c r="P43" i="81"/>
  <c r="O43" i="81"/>
  <c r="K43" i="81"/>
  <c r="J43" i="81"/>
  <c r="F43" i="81"/>
  <c r="E43" i="81"/>
  <c r="AS42" i="81"/>
  <c r="AR42" i="81"/>
  <c r="AN42" i="81"/>
  <c r="AM42" i="81"/>
  <c r="AI42" i="81"/>
  <c r="AH42" i="81"/>
  <c r="AD42" i="81"/>
  <c r="AC42" i="81"/>
  <c r="Z42" i="81"/>
  <c r="Y42" i="81"/>
  <c r="U42" i="81"/>
  <c r="T42" i="81"/>
  <c r="P42" i="81"/>
  <c r="O42" i="81"/>
  <c r="K42" i="81"/>
  <c r="J42" i="81"/>
  <c r="F42" i="81"/>
  <c r="E42" i="81"/>
  <c r="AS41" i="81"/>
  <c r="AR41" i="81"/>
  <c r="AN41" i="81"/>
  <c r="AM41" i="81"/>
  <c r="AI41" i="81"/>
  <c r="AH41" i="81"/>
  <c r="AD41" i="81"/>
  <c r="AC41" i="81"/>
  <c r="Z41" i="81"/>
  <c r="Y41" i="81"/>
  <c r="U41" i="81"/>
  <c r="T41" i="81"/>
  <c r="P41" i="81"/>
  <c r="O41" i="81"/>
  <c r="K41" i="81"/>
  <c r="J41" i="81"/>
  <c r="F41" i="81"/>
  <c r="E41" i="81"/>
  <c r="AS40" i="81"/>
  <c r="AR40" i="81"/>
  <c r="AN40" i="81"/>
  <c r="AM40" i="81"/>
  <c r="AI40" i="81"/>
  <c r="AH40" i="81"/>
  <c r="AD40" i="81"/>
  <c r="Z40" i="81"/>
  <c r="Y40" i="81"/>
  <c r="U40" i="81"/>
  <c r="T40" i="81"/>
  <c r="P40" i="81"/>
  <c r="O40" i="81"/>
  <c r="K40" i="81"/>
  <c r="J40" i="81"/>
  <c r="I40" i="81"/>
  <c r="F40" i="81"/>
  <c r="E40" i="81"/>
  <c r="AS39" i="81"/>
  <c r="AR39" i="81"/>
  <c r="AN39" i="81"/>
  <c r="AM39" i="81"/>
  <c r="AI39" i="81"/>
  <c r="AH39" i="81"/>
  <c r="Z39" i="81"/>
  <c r="Y39" i="81"/>
  <c r="U39" i="81"/>
  <c r="T39" i="81"/>
  <c r="P39" i="81"/>
  <c r="O39" i="81"/>
  <c r="I39" i="81"/>
  <c r="A40" i="81"/>
  <c r="F39" i="81"/>
  <c r="E39" i="81"/>
  <c r="AS38" i="81"/>
  <c r="AN38" i="81"/>
  <c r="AI38" i="81"/>
  <c r="AH38" i="81"/>
  <c r="Z38" i="81"/>
  <c r="Y38" i="81"/>
  <c r="U38" i="81"/>
  <c r="T38" i="81"/>
  <c r="P38" i="81"/>
  <c r="O38" i="81"/>
  <c r="K20" i="81"/>
  <c r="J20" i="81"/>
  <c r="F38" i="81"/>
  <c r="E38" i="81"/>
  <c r="AS37" i="81"/>
  <c r="AR37" i="81"/>
  <c r="AN37" i="81"/>
  <c r="AM37" i="81"/>
  <c r="AI37" i="81"/>
  <c r="AH37" i="81"/>
  <c r="Z37" i="81"/>
  <c r="Y37" i="81"/>
  <c r="U37" i="81"/>
  <c r="T37" i="81"/>
  <c r="P37" i="81"/>
  <c r="O37" i="81"/>
  <c r="K19" i="81"/>
  <c r="J19" i="81"/>
  <c r="F37" i="81"/>
  <c r="E37" i="81"/>
  <c r="AS36" i="81"/>
  <c r="AR36" i="81"/>
  <c r="AN36" i="81"/>
  <c r="AM36" i="81"/>
  <c r="AI36" i="81"/>
  <c r="AH36" i="81"/>
  <c r="Z36" i="81"/>
  <c r="Y36" i="81"/>
  <c r="X36" i="81"/>
  <c r="U36" i="81"/>
  <c r="T36" i="81"/>
  <c r="P36" i="81"/>
  <c r="O36" i="81"/>
  <c r="N36" i="81"/>
  <c r="K18" i="81"/>
  <c r="J18" i="81"/>
  <c r="F36" i="81"/>
  <c r="E36" i="81"/>
  <c r="D36" i="81"/>
  <c r="A36" i="81"/>
  <c r="AS35" i="81"/>
  <c r="AR35" i="81"/>
  <c r="AN35" i="81"/>
  <c r="AM35" i="81"/>
  <c r="AI35" i="81"/>
  <c r="AH35" i="81"/>
  <c r="X35" i="81"/>
  <c r="A57" i="81"/>
  <c r="U35" i="81"/>
  <c r="T35" i="81"/>
  <c r="N35" i="81"/>
  <c r="A46" i="81"/>
  <c r="K17" i="81"/>
  <c r="J17" i="81"/>
  <c r="D35" i="81"/>
  <c r="A35" i="81"/>
  <c r="AS34" i="81"/>
  <c r="AR34" i="81"/>
  <c r="AN34" i="81"/>
  <c r="AM34" i="81"/>
  <c r="AI34" i="81"/>
  <c r="AH34" i="81"/>
  <c r="AD34" i="81"/>
  <c r="AC34" i="81"/>
  <c r="Z34" i="81"/>
  <c r="Y34" i="81"/>
  <c r="U34" i="81"/>
  <c r="T34" i="81"/>
  <c r="P34" i="81"/>
  <c r="O34" i="81"/>
  <c r="K16" i="81"/>
  <c r="J16" i="81"/>
  <c r="F34" i="81"/>
  <c r="E34" i="81"/>
  <c r="AS33" i="81"/>
  <c r="AR33" i="81"/>
  <c r="AN33" i="81"/>
  <c r="AM33" i="81"/>
  <c r="AI33" i="81"/>
  <c r="AH33" i="81"/>
  <c r="AD33" i="81"/>
  <c r="AC33" i="81"/>
  <c r="Z33" i="81"/>
  <c r="Y33" i="81"/>
  <c r="U33" i="81"/>
  <c r="T33" i="81"/>
  <c r="P33" i="81"/>
  <c r="O33" i="81"/>
  <c r="K15" i="81"/>
  <c r="J15" i="81"/>
  <c r="I15" i="81"/>
  <c r="F33" i="81"/>
  <c r="E33" i="81"/>
  <c r="AS32" i="81"/>
  <c r="AR32" i="81"/>
  <c r="AN32" i="81"/>
  <c r="AM32" i="81"/>
  <c r="AI32" i="81"/>
  <c r="AH32" i="81"/>
  <c r="AD32" i="81"/>
  <c r="AC32" i="81"/>
  <c r="Z32" i="81"/>
  <c r="Y32" i="81"/>
  <c r="X32" i="81"/>
  <c r="U32" i="81"/>
  <c r="T32" i="81"/>
  <c r="P32" i="81"/>
  <c r="O32" i="81"/>
  <c r="I14" i="81"/>
  <c r="A38" i="81"/>
  <c r="F32" i="81"/>
  <c r="E32" i="81"/>
  <c r="AS31" i="81"/>
  <c r="AR31" i="81"/>
  <c r="AN31" i="81"/>
  <c r="AM31" i="81"/>
  <c r="AI31" i="81"/>
  <c r="AD31" i="81"/>
  <c r="AC31" i="81"/>
  <c r="X31" i="81"/>
  <c r="A56" i="81"/>
  <c r="U31" i="81"/>
  <c r="T31" i="81"/>
  <c r="S31" i="81"/>
  <c r="P31" i="81"/>
  <c r="O31" i="81"/>
  <c r="K38" i="81"/>
  <c r="J38" i="81"/>
  <c r="F31" i="81"/>
  <c r="E31" i="81"/>
  <c r="AS30" i="81"/>
  <c r="AR30" i="81"/>
  <c r="AN30" i="81"/>
  <c r="AM30" i="81"/>
  <c r="AI30" i="81"/>
  <c r="AH30" i="81"/>
  <c r="AD30" i="81"/>
  <c r="AC30" i="81"/>
  <c r="Z30" i="81"/>
  <c r="Y30" i="81"/>
  <c r="S30" i="81"/>
  <c r="A52" i="81"/>
  <c r="P30" i="81"/>
  <c r="O30" i="81"/>
  <c r="K37" i="81"/>
  <c r="J37" i="81"/>
  <c r="F30" i="81"/>
  <c r="E30" i="81"/>
  <c r="AS29" i="81"/>
  <c r="AR29" i="81"/>
  <c r="AN29" i="81"/>
  <c r="AM29" i="81"/>
  <c r="AI29" i="81"/>
  <c r="AH29" i="81"/>
  <c r="AD29" i="81"/>
  <c r="AC29" i="81"/>
  <c r="Z29" i="81"/>
  <c r="Y29" i="81"/>
  <c r="U29" i="81"/>
  <c r="T29" i="81"/>
  <c r="P29" i="81"/>
  <c r="O29" i="81"/>
  <c r="K36" i="81"/>
  <c r="J36" i="81"/>
  <c r="F29" i="81"/>
  <c r="E29" i="81"/>
  <c r="AS28" i="81"/>
  <c r="AR28" i="81"/>
  <c r="AN28" i="81"/>
  <c r="AM28" i="81"/>
  <c r="AI28" i="81"/>
  <c r="AH28" i="81"/>
  <c r="AD28" i="81"/>
  <c r="Z28" i="81"/>
  <c r="Y28" i="81"/>
  <c r="U28" i="81"/>
  <c r="T28" i="81"/>
  <c r="P28" i="81"/>
  <c r="O28" i="81"/>
  <c r="K35" i="81"/>
  <c r="J35" i="81"/>
  <c r="F28" i="81"/>
  <c r="E28" i="81"/>
  <c r="AS27" i="81"/>
  <c r="AR27" i="81"/>
  <c r="AN27" i="81"/>
  <c r="AM27" i="81"/>
  <c r="AI27" i="81"/>
  <c r="AH27" i="81"/>
  <c r="AD27" i="81"/>
  <c r="AC27" i="81"/>
  <c r="Z27" i="81"/>
  <c r="Y27" i="81"/>
  <c r="U27" i="81"/>
  <c r="T27" i="81"/>
  <c r="P27" i="81"/>
  <c r="O27" i="81"/>
  <c r="K34" i="81"/>
  <c r="J34" i="81"/>
  <c r="F27" i="81"/>
  <c r="E27" i="81"/>
  <c r="AS26" i="81"/>
  <c r="AR26" i="81"/>
  <c r="AN26" i="81"/>
  <c r="AM26" i="81"/>
  <c r="AI26" i="81"/>
  <c r="AH26" i="81"/>
  <c r="AD26" i="81"/>
  <c r="AC26" i="81"/>
  <c r="Z26" i="81"/>
  <c r="Y26" i="81"/>
  <c r="U26" i="81"/>
  <c r="T26" i="81"/>
  <c r="P26" i="81"/>
  <c r="O26" i="81"/>
  <c r="N26" i="81"/>
  <c r="K33" i="81"/>
  <c r="J33" i="81"/>
  <c r="F26" i="81"/>
  <c r="E26" i="81"/>
  <c r="AS25" i="81"/>
  <c r="AR25" i="81"/>
  <c r="AN25" i="81"/>
  <c r="AM25" i="81"/>
  <c r="AI25" i="81"/>
  <c r="AH25" i="81"/>
  <c r="AD25" i="81"/>
  <c r="AC25" i="81"/>
  <c r="Z25" i="81"/>
  <c r="Y25" i="81"/>
  <c r="U25" i="81"/>
  <c r="T25" i="81"/>
  <c r="N25" i="81"/>
  <c r="A45" i="81"/>
  <c r="K32" i="81"/>
  <c r="J32" i="81"/>
  <c r="F25" i="81"/>
  <c r="E25" i="81"/>
  <c r="AS24" i="81"/>
  <c r="AR24" i="81"/>
  <c r="AN24" i="81"/>
  <c r="AM24" i="81"/>
  <c r="AI24" i="81"/>
  <c r="AH24" i="81"/>
  <c r="AD24" i="81"/>
  <c r="AC24" i="81"/>
  <c r="Z24" i="81"/>
  <c r="Y24" i="81"/>
  <c r="X24" i="81"/>
  <c r="U24" i="81"/>
  <c r="T24" i="81"/>
  <c r="S24" i="81"/>
  <c r="P24" i="81"/>
  <c r="O24" i="81"/>
  <c r="J31" i="81"/>
  <c r="F24" i="81"/>
  <c r="E24" i="81"/>
  <c r="AS23" i="81"/>
  <c r="AR23" i="81"/>
  <c r="AN23" i="81"/>
  <c r="AM23" i="81"/>
  <c r="AI23" i="81"/>
  <c r="AH23" i="81"/>
  <c r="AD23" i="81"/>
  <c r="AC23" i="81"/>
  <c r="X23" i="81"/>
  <c r="A55" i="81"/>
  <c r="S23" i="81"/>
  <c r="A51" i="81"/>
  <c r="P23" i="81"/>
  <c r="O23" i="81"/>
  <c r="K30" i="81"/>
  <c r="J30" i="81"/>
  <c r="F23" i="81"/>
  <c r="E23" i="81"/>
  <c r="AS22" i="81"/>
  <c r="AR22" i="81"/>
  <c r="AN22" i="81"/>
  <c r="AM22" i="81"/>
  <c r="AI22" i="81"/>
  <c r="AH22" i="81"/>
  <c r="AD22" i="81"/>
  <c r="AC22" i="81"/>
  <c r="Z22" i="81"/>
  <c r="Y22" i="81"/>
  <c r="U22" i="81"/>
  <c r="T22" i="81"/>
  <c r="P22" i="81"/>
  <c r="O22" i="81"/>
  <c r="K29" i="81"/>
  <c r="J29" i="81"/>
  <c r="F22" i="81"/>
  <c r="E22" i="81"/>
  <c r="AS21" i="81"/>
  <c r="AR21" i="81"/>
  <c r="AN21" i="81"/>
  <c r="AM21" i="81"/>
  <c r="AI21" i="81"/>
  <c r="AH21" i="81"/>
  <c r="AD21" i="81"/>
  <c r="AC21" i="81"/>
  <c r="Z21" i="81"/>
  <c r="Y21" i="81"/>
  <c r="U21" i="81"/>
  <c r="T21" i="81"/>
  <c r="P21" i="81"/>
  <c r="O21" i="81"/>
  <c r="K28" i="81"/>
  <c r="J28" i="81"/>
  <c r="F21" i="81"/>
  <c r="E21" i="81"/>
  <c r="AS20" i="81"/>
  <c r="AN20" i="81"/>
  <c r="AM20" i="81"/>
  <c r="AI20" i="81"/>
  <c r="AH20" i="81"/>
  <c r="AD20" i="81"/>
  <c r="AC20" i="81"/>
  <c r="Z20" i="81"/>
  <c r="Y20" i="81"/>
  <c r="U20" i="81"/>
  <c r="T20" i="81"/>
  <c r="P20" i="81"/>
  <c r="O20" i="81"/>
  <c r="K27" i="81"/>
  <c r="J27" i="81"/>
  <c r="F20" i="81"/>
  <c r="E20" i="81"/>
  <c r="AS19" i="81"/>
  <c r="AR19" i="81"/>
  <c r="AN19" i="81"/>
  <c r="AM19" i="81"/>
  <c r="AI19" i="81"/>
  <c r="AD19" i="81"/>
  <c r="AC19" i="81"/>
  <c r="Z19" i="81"/>
  <c r="Y19" i="81"/>
  <c r="U19" i="81"/>
  <c r="T19" i="81"/>
  <c r="P19" i="81"/>
  <c r="O19" i="81"/>
  <c r="K26" i="81"/>
  <c r="J26" i="81"/>
  <c r="F19" i="81"/>
  <c r="E19" i="81"/>
  <c r="AS18" i="81"/>
  <c r="AR18" i="81"/>
  <c r="AN18" i="81"/>
  <c r="AM18" i="81"/>
  <c r="AD18" i="81"/>
  <c r="AC18" i="81"/>
  <c r="Z18" i="81"/>
  <c r="Y18" i="81"/>
  <c r="U18" i="81"/>
  <c r="T18" i="81"/>
  <c r="P18" i="81"/>
  <c r="O18" i="81"/>
  <c r="K25" i="81"/>
  <c r="J25" i="81"/>
  <c r="F18" i="81"/>
  <c r="E18" i="81"/>
  <c r="AS17" i="81"/>
  <c r="AR17" i="81"/>
  <c r="AN17" i="81"/>
  <c r="AM17" i="81"/>
  <c r="AI17" i="81"/>
  <c r="AH17" i="81"/>
  <c r="AD17" i="81"/>
  <c r="AC17" i="81"/>
  <c r="Z17" i="81"/>
  <c r="Y17" i="81"/>
  <c r="U17" i="81"/>
  <c r="T17" i="81"/>
  <c r="P17" i="81"/>
  <c r="O17" i="81"/>
  <c r="K24" i="81"/>
  <c r="J24" i="81"/>
  <c r="F17" i="81"/>
  <c r="E17" i="81"/>
  <c r="AS16" i="81"/>
  <c r="AR16" i="81"/>
  <c r="AN16" i="81"/>
  <c r="AM16" i="81"/>
  <c r="AI16" i="81"/>
  <c r="AH16" i="81"/>
  <c r="AD16" i="81"/>
  <c r="AC16" i="81"/>
  <c r="Z16" i="81"/>
  <c r="Y16" i="81"/>
  <c r="U16" i="81"/>
  <c r="T16" i="81"/>
  <c r="P16" i="81"/>
  <c r="O16" i="81"/>
  <c r="N16" i="81"/>
  <c r="K23" i="81"/>
  <c r="J23" i="81"/>
  <c r="F16" i="81"/>
  <c r="E16" i="81"/>
  <c r="AS15" i="81"/>
  <c r="AR15" i="81"/>
  <c r="AN15" i="81"/>
  <c r="AM15" i="81"/>
  <c r="AI15" i="81"/>
  <c r="AH15" i="81"/>
  <c r="AD15" i="81"/>
  <c r="AC15" i="81"/>
  <c r="Z15" i="81"/>
  <c r="Y15" i="81"/>
  <c r="U15" i="81"/>
  <c r="T15" i="81"/>
  <c r="N15" i="81"/>
  <c r="A44" i="81"/>
  <c r="J22" i="81"/>
  <c r="I22" i="81"/>
  <c r="F15" i="81"/>
  <c r="E15" i="81"/>
  <c r="AS14" i="81"/>
  <c r="AR14" i="81"/>
  <c r="AN14" i="81"/>
  <c r="AM14" i="81"/>
  <c r="AI14" i="81"/>
  <c r="AH14" i="81"/>
  <c r="AD14" i="81"/>
  <c r="AC14" i="81"/>
  <c r="Z14" i="81"/>
  <c r="Y14" i="81"/>
  <c r="U14" i="81"/>
  <c r="T14" i="81"/>
  <c r="P14" i="81"/>
  <c r="O14" i="81"/>
  <c r="I21" i="81"/>
  <c r="A39" i="81"/>
  <c r="F14" i="81"/>
  <c r="E14" i="81"/>
  <c r="AS13" i="81"/>
  <c r="AR13" i="81"/>
  <c r="AN13" i="81"/>
  <c r="AM13" i="81"/>
  <c r="AI13" i="81"/>
  <c r="AH13" i="81"/>
  <c r="AD13" i="81"/>
  <c r="AC13" i="81"/>
  <c r="Z13" i="81"/>
  <c r="Y13" i="81"/>
  <c r="U13" i="81"/>
  <c r="T13" i="81"/>
  <c r="P13" i="81"/>
  <c r="O13" i="81"/>
  <c r="K13" i="81"/>
  <c r="J13" i="81"/>
  <c r="F13" i="81"/>
  <c r="E13" i="81"/>
  <c r="D13" i="81"/>
  <c r="AS12" i="81"/>
  <c r="AR12" i="81"/>
  <c r="AN12" i="81"/>
  <c r="AM12" i="81"/>
  <c r="AI12" i="81"/>
  <c r="AH12" i="81"/>
  <c r="AD12" i="81"/>
  <c r="AC12" i="81"/>
  <c r="Z12" i="81"/>
  <c r="Y12" i="81"/>
  <c r="U12" i="81"/>
  <c r="T12" i="81"/>
  <c r="S12" i="81"/>
  <c r="P12" i="81"/>
  <c r="O12" i="81"/>
  <c r="K12" i="81"/>
  <c r="J12" i="81"/>
  <c r="D12" i="81"/>
  <c r="A34" i="81"/>
  <c r="AS11" i="81"/>
  <c r="AR11" i="81"/>
  <c r="AN11" i="81"/>
  <c r="AM11" i="81"/>
  <c r="AI11" i="81"/>
  <c r="AH11" i="81"/>
  <c r="AD11" i="81"/>
  <c r="AC11" i="81"/>
  <c r="Z11" i="81"/>
  <c r="Y11" i="81"/>
  <c r="S11" i="81"/>
  <c r="A50" i="81"/>
  <c r="P11" i="81"/>
  <c r="O11" i="81"/>
  <c r="K11" i="81"/>
  <c r="J11" i="81"/>
  <c r="F11" i="81"/>
  <c r="E11" i="81"/>
  <c r="AS10" i="81"/>
  <c r="AR10" i="81"/>
  <c r="AN10" i="81"/>
  <c r="AM10" i="81"/>
  <c r="AI10" i="81"/>
  <c r="AH10" i="81"/>
  <c r="AD10" i="81"/>
  <c r="Z10" i="81"/>
  <c r="Y10" i="81"/>
  <c r="U10" i="81"/>
  <c r="T10" i="81"/>
  <c r="P10" i="81"/>
  <c r="O10" i="81"/>
  <c r="K10" i="81"/>
  <c r="J10" i="81"/>
  <c r="F10" i="81"/>
  <c r="E10" i="81"/>
  <c r="AS9" i="81"/>
  <c r="AR9" i="81"/>
  <c r="AN9" i="81"/>
  <c r="AM9" i="81"/>
  <c r="AI9" i="81"/>
  <c r="AH9" i="81"/>
  <c r="AD9" i="81"/>
  <c r="AC9" i="81"/>
  <c r="Z9" i="81"/>
  <c r="Y9" i="81"/>
  <c r="X9" i="81"/>
  <c r="U9" i="81"/>
  <c r="T9" i="81"/>
  <c r="P9" i="81"/>
  <c r="O9" i="81"/>
  <c r="K9" i="81"/>
  <c r="J9" i="81"/>
  <c r="F9" i="81"/>
  <c r="E9" i="81"/>
  <c r="AS8" i="81"/>
  <c r="AR8" i="81"/>
  <c r="AN8" i="81"/>
  <c r="AM8" i="81"/>
  <c r="AI8" i="81"/>
  <c r="AH8" i="81"/>
  <c r="AD8" i="81"/>
  <c r="AC8" i="81"/>
  <c r="X8" i="81"/>
  <c r="A54" i="81"/>
  <c r="U8" i="81"/>
  <c r="T8" i="81"/>
  <c r="P8" i="81"/>
  <c r="O8" i="81"/>
  <c r="K8" i="81"/>
  <c r="J8" i="81"/>
  <c r="F8" i="81"/>
  <c r="E8" i="81"/>
  <c r="D8" i="81"/>
  <c r="AS7" i="81"/>
  <c r="AR7" i="81"/>
  <c r="AN7" i="81"/>
  <c r="AM7" i="81"/>
  <c r="AI7" i="81"/>
  <c r="AH7" i="81"/>
  <c r="AD7" i="81"/>
  <c r="AC7" i="81"/>
  <c r="Z7" i="81"/>
  <c r="Y7" i="81"/>
  <c r="U7" i="81"/>
  <c r="T7" i="81"/>
  <c r="P7" i="81"/>
  <c r="O7" i="81"/>
  <c r="K7" i="81"/>
  <c r="J7" i="81"/>
  <c r="D7" i="81"/>
  <c r="A33" i="81" s="1"/>
  <c r="AS6" i="81"/>
  <c r="AR6" i="81"/>
  <c r="AN6" i="81"/>
  <c r="AM6" i="81"/>
  <c r="AI6" i="81"/>
  <c r="AH6" i="81"/>
  <c r="AD6" i="81"/>
  <c r="AC6" i="81"/>
  <c r="Z6" i="81"/>
  <c r="Y6" i="81"/>
  <c r="U6" i="81"/>
  <c r="T6" i="81"/>
  <c r="P6" i="81"/>
  <c r="O6" i="81"/>
  <c r="K6" i="81"/>
  <c r="J6" i="81"/>
  <c r="F6" i="81"/>
  <c r="E6" i="81"/>
  <c r="AS5" i="81"/>
  <c r="AR5" i="81"/>
  <c r="AN5" i="81"/>
  <c r="AM5" i="81"/>
  <c r="AI5" i="81"/>
  <c r="AH5" i="81"/>
  <c r="AD5" i="81"/>
  <c r="AC5" i="81"/>
  <c r="Z5" i="81"/>
  <c r="Y5" i="81"/>
  <c r="U5" i="81"/>
  <c r="T5" i="81"/>
  <c r="P5" i="81"/>
  <c r="O5" i="81"/>
  <c r="K5" i="81"/>
  <c r="J5" i="81"/>
  <c r="F5" i="81"/>
  <c r="E5" i="81"/>
  <c r="AS4" i="81"/>
  <c r="AR4" i="81"/>
  <c r="AN4" i="81"/>
  <c r="AM4" i="81"/>
  <c r="AI4" i="81"/>
  <c r="AH4" i="81"/>
  <c r="AD4" i="81"/>
  <c r="AC4" i="81"/>
  <c r="Z4" i="81"/>
  <c r="Y4" i="81"/>
  <c r="X4" i="81"/>
  <c r="U4" i="81"/>
  <c r="T4" i="81"/>
  <c r="S4" i="81"/>
  <c r="P4" i="81"/>
  <c r="O4" i="81"/>
  <c r="N4" i="81"/>
  <c r="K4" i="81"/>
  <c r="J4" i="81"/>
  <c r="I4" i="81"/>
  <c r="F4" i="81"/>
  <c r="E4" i="81"/>
  <c r="D4" i="81"/>
  <c r="AS3" i="81"/>
  <c r="AN3" i="81"/>
  <c r="AI3" i="81"/>
  <c r="AD3" i="81"/>
  <c r="X3" i="81"/>
  <c r="A53" i="81"/>
  <c r="S3" i="81"/>
  <c r="A49" i="81"/>
  <c r="N3" i="81"/>
  <c r="A43" i="81"/>
  <c r="I3" i="81"/>
  <c r="A37" i="81"/>
  <c r="D3" i="81"/>
  <c r="A32" i="81"/>
  <c r="A1" i="81"/>
  <c r="U1" i="86" s="1"/>
  <c r="AD72" i="80"/>
  <c r="AC72" i="80"/>
  <c r="AD71" i="80"/>
  <c r="AC71" i="80"/>
  <c r="AD70" i="80"/>
  <c r="AC70" i="80"/>
  <c r="AD69" i="80"/>
  <c r="AC69" i="80"/>
  <c r="AD68" i="80"/>
  <c r="AD67" i="80"/>
  <c r="AC67" i="80"/>
  <c r="AD66" i="80"/>
  <c r="AC66" i="80"/>
  <c r="AD65" i="80"/>
  <c r="AC65" i="80"/>
  <c r="Z65" i="80"/>
  <c r="Y65" i="80"/>
  <c r="AN64" i="80"/>
  <c r="AM64" i="80"/>
  <c r="AD64" i="80"/>
  <c r="AC64" i="80"/>
  <c r="Z64" i="80"/>
  <c r="Y64" i="80"/>
  <c r="AN63" i="80"/>
  <c r="AM63" i="80"/>
  <c r="AD63" i="80"/>
  <c r="Z63" i="80"/>
  <c r="Y63" i="80"/>
  <c r="AN62" i="80"/>
  <c r="AM62" i="80"/>
  <c r="AD62" i="80"/>
  <c r="AC62" i="80"/>
  <c r="Z62" i="80"/>
  <c r="Y62" i="80"/>
  <c r="AN61" i="80"/>
  <c r="AM61" i="80"/>
  <c r="AI61" i="80"/>
  <c r="AH61" i="80"/>
  <c r="AD61" i="80"/>
  <c r="AC61" i="80"/>
  <c r="Z61" i="80"/>
  <c r="Y61" i="80"/>
  <c r="X61" i="80"/>
  <c r="AN60" i="80"/>
  <c r="AM60" i="80"/>
  <c r="AI60" i="80"/>
  <c r="AH60" i="80"/>
  <c r="AD60" i="80"/>
  <c r="AC60" i="80"/>
  <c r="X60" i="80"/>
  <c r="U60" i="80"/>
  <c r="T60" i="80"/>
  <c r="A60" i="80"/>
  <c r="AN59" i="80"/>
  <c r="AM59" i="80"/>
  <c r="AI59" i="80"/>
  <c r="AH59" i="80"/>
  <c r="AD59" i="80"/>
  <c r="AC59" i="80"/>
  <c r="Z59" i="80"/>
  <c r="Y59" i="80"/>
  <c r="U59" i="80"/>
  <c r="T59" i="80"/>
  <c r="AS58" i="80"/>
  <c r="AR58" i="80"/>
  <c r="AN58" i="80"/>
  <c r="AM58" i="80"/>
  <c r="AI58" i="80"/>
  <c r="AH58" i="80"/>
  <c r="AD58" i="80"/>
  <c r="AC58" i="80"/>
  <c r="Z58" i="80"/>
  <c r="Y58" i="80"/>
  <c r="U58" i="80"/>
  <c r="T58" i="80"/>
  <c r="P58" i="80"/>
  <c r="O58" i="80"/>
  <c r="AS57" i="80"/>
  <c r="AR57" i="80"/>
  <c r="AN57" i="80"/>
  <c r="AM57" i="80"/>
  <c r="AI57" i="80"/>
  <c r="AH57" i="80"/>
  <c r="AD57" i="80"/>
  <c r="Z57" i="80"/>
  <c r="Y57" i="80"/>
  <c r="U57" i="80"/>
  <c r="T57" i="80"/>
  <c r="P57" i="80"/>
  <c r="O57" i="80"/>
  <c r="AS56" i="80"/>
  <c r="AR56" i="80"/>
  <c r="AN56" i="80"/>
  <c r="AM56" i="80"/>
  <c r="AI56" i="80"/>
  <c r="AH56" i="80"/>
  <c r="AD56" i="80"/>
  <c r="AC56" i="80"/>
  <c r="Z56" i="80"/>
  <c r="Y56" i="80"/>
  <c r="U56" i="80"/>
  <c r="T56" i="80"/>
  <c r="P56" i="80"/>
  <c r="O56" i="80"/>
  <c r="K56" i="80"/>
  <c r="J56" i="80"/>
  <c r="AS55" i="80"/>
  <c r="AR55" i="80"/>
  <c r="AN55" i="80"/>
  <c r="AM55" i="80"/>
  <c r="AI55" i="80"/>
  <c r="AH55" i="80"/>
  <c r="AD55" i="80"/>
  <c r="AC55" i="80"/>
  <c r="Z55" i="80"/>
  <c r="Y55" i="80"/>
  <c r="U55" i="80"/>
  <c r="T55" i="80"/>
  <c r="P55" i="80"/>
  <c r="O55" i="80"/>
  <c r="K55" i="80"/>
  <c r="J55" i="80"/>
  <c r="AS54" i="80"/>
  <c r="AR54" i="80"/>
  <c r="AN54" i="80"/>
  <c r="AM54" i="80"/>
  <c r="AI54" i="80"/>
  <c r="AH54" i="80"/>
  <c r="AD54" i="80"/>
  <c r="AC54" i="80"/>
  <c r="Z54" i="80"/>
  <c r="Y54" i="80"/>
  <c r="U54" i="80"/>
  <c r="T54" i="80"/>
  <c r="P54" i="80"/>
  <c r="O54" i="80"/>
  <c r="K54" i="80"/>
  <c r="J54" i="80"/>
  <c r="AS53" i="80"/>
  <c r="AR53" i="80"/>
  <c r="AN53" i="80"/>
  <c r="AM53" i="80"/>
  <c r="AI53" i="80"/>
  <c r="AH53" i="80"/>
  <c r="AD53" i="80"/>
  <c r="AC53" i="80"/>
  <c r="Z53" i="80"/>
  <c r="Y53" i="80"/>
  <c r="U53" i="80"/>
  <c r="T53" i="80"/>
  <c r="P53" i="80"/>
  <c r="O53" i="80"/>
  <c r="N53" i="80"/>
  <c r="K53" i="80"/>
  <c r="J53" i="80"/>
  <c r="F53" i="80"/>
  <c r="E53" i="80"/>
  <c r="AS52" i="80"/>
  <c r="AR52" i="80"/>
  <c r="AN52" i="80"/>
  <c r="AM52" i="80"/>
  <c r="AI52" i="80"/>
  <c r="AH52" i="80"/>
  <c r="AD52" i="80"/>
  <c r="AC52" i="80"/>
  <c r="Z52" i="80"/>
  <c r="Y52" i="80"/>
  <c r="U52" i="80"/>
  <c r="T52" i="80"/>
  <c r="N52" i="80"/>
  <c r="K52" i="80"/>
  <c r="J52" i="80"/>
  <c r="F52" i="80"/>
  <c r="E52" i="80"/>
  <c r="AS51" i="80"/>
  <c r="AR51" i="80"/>
  <c r="AN51" i="80"/>
  <c r="AM51" i="80"/>
  <c r="AI51" i="80"/>
  <c r="AH51" i="80"/>
  <c r="AD51" i="80"/>
  <c r="Z51" i="80"/>
  <c r="Y51" i="80"/>
  <c r="X51" i="80"/>
  <c r="U51" i="80"/>
  <c r="T51" i="80"/>
  <c r="P51" i="80"/>
  <c r="O51" i="80"/>
  <c r="K51" i="80"/>
  <c r="J51" i="80"/>
  <c r="F51" i="80"/>
  <c r="E51" i="80"/>
  <c r="AS50" i="80"/>
  <c r="AR50" i="80"/>
  <c r="AN50" i="80"/>
  <c r="AM50" i="80"/>
  <c r="AI50" i="80"/>
  <c r="AH50" i="80"/>
  <c r="AD50" i="80"/>
  <c r="AC50" i="80"/>
  <c r="X50" i="80"/>
  <c r="A59" i="80"/>
  <c r="U50" i="80"/>
  <c r="T50" i="80"/>
  <c r="P50" i="80"/>
  <c r="O50" i="80"/>
  <c r="K50" i="80"/>
  <c r="J50" i="80"/>
  <c r="F50" i="80"/>
  <c r="E50" i="80"/>
  <c r="AS49" i="80"/>
  <c r="AR49" i="80"/>
  <c r="AN49" i="80"/>
  <c r="AM49" i="80"/>
  <c r="AI49" i="80"/>
  <c r="AH49" i="80"/>
  <c r="AD49" i="80"/>
  <c r="AC49" i="80"/>
  <c r="Z49" i="80"/>
  <c r="Y49" i="80"/>
  <c r="U49" i="80"/>
  <c r="T49" i="80"/>
  <c r="P49" i="80"/>
  <c r="O49" i="80"/>
  <c r="K49" i="80"/>
  <c r="J49" i="80"/>
  <c r="F49" i="80"/>
  <c r="E49" i="80"/>
  <c r="AS48" i="80"/>
  <c r="AR48" i="80"/>
  <c r="AN48" i="80"/>
  <c r="AM48" i="80"/>
  <c r="AI48" i="80"/>
  <c r="AH48" i="80"/>
  <c r="AD48" i="80"/>
  <c r="AC48" i="80"/>
  <c r="Z48" i="80"/>
  <c r="Y48" i="80"/>
  <c r="U48" i="80"/>
  <c r="T48" i="80"/>
  <c r="P48" i="80"/>
  <c r="O48" i="80"/>
  <c r="N48" i="80"/>
  <c r="K48" i="80"/>
  <c r="J48" i="80"/>
  <c r="F48" i="80"/>
  <c r="E48" i="80"/>
  <c r="D48" i="80"/>
  <c r="A48" i="80"/>
  <c r="AS47" i="80"/>
  <c r="AR47" i="80"/>
  <c r="AN47" i="80"/>
  <c r="AM47" i="80"/>
  <c r="AI47" i="80"/>
  <c r="AH47" i="80"/>
  <c r="AD47" i="80"/>
  <c r="AC47" i="80"/>
  <c r="Z47" i="80"/>
  <c r="Y47" i="80"/>
  <c r="X47" i="80"/>
  <c r="U47" i="80"/>
  <c r="T47" i="80"/>
  <c r="N47" i="80"/>
  <c r="A47" i="80"/>
  <c r="K47" i="80"/>
  <c r="J47" i="80"/>
  <c r="D47" i="80"/>
  <c r="AS46" i="80"/>
  <c r="AR46" i="80"/>
  <c r="AN46" i="80"/>
  <c r="AM46" i="80"/>
  <c r="AI46" i="80"/>
  <c r="AH46" i="80"/>
  <c r="AD46" i="80"/>
  <c r="AC46" i="80"/>
  <c r="X46" i="80"/>
  <c r="A58" i="80"/>
  <c r="U46" i="80"/>
  <c r="T46" i="80"/>
  <c r="P46" i="80"/>
  <c r="O46" i="80"/>
  <c r="K46" i="80"/>
  <c r="J46" i="80"/>
  <c r="F46" i="80"/>
  <c r="E46" i="80"/>
  <c r="AS45" i="80"/>
  <c r="AR45" i="80"/>
  <c r="AN45" i="80"/>
  <c r="AM45" i="80"/>
  <c r="AI45" i="80"/>
  <c r="AH45" i="80"/>
  <c r="AD45" i="80"/>
  <c r="Z45" i="80"/>
  <c r="Y45" i="80"/>
  <c r="U45" i="80"/>
  <c r="T45" i="80"/>
  <c r="P45" i="80"/>
  <c r="O45" i="80"/>
  <c r="K45" i="80"/>
  <c r="J45" i="80"/>
  <c r="F45" i="80"/>
  <c r="E45" i="80"/>
  <c r="AS44" i="80"/>
  <c r="AR44" i="80"/>
  <c r="AN44" i="80"/>
  <c r="AM44" i="80"/>
  <c r="AI44" i="80"/>
  <c r="AH44" i="80"/>
  <c r="AD44" i="80"/>
  <c r="AC44" i="80"/>
  <c r="Z44" i="80"/>
  <c r="Y44" i="80"/>
  <c r="U44" i="80"/>
  <c r="T44" i="80"/>
  <c r="P44" i="80"/>
  <c r="O44" i="80"/>
  <c r="K44" i="80"/>
  <c r="J44" i="80"/>
  <c r="F44" i="80"/>
  <c r="E44" i="80"/>
  <c r="AS43" i="80"/>
  <c r="AR43" i="80"/>
  <c r="AN43" i="80"/>
  <c r="AM43" i="80"/>
  <c r="AI43" i="80"/>
  <c r="AH43" i="80"/>
  <c r="AD43" i="80"/>
  <c r="AC43" i="80"/>
  <c r="Z43" i="80"/>
  <c r="Y43" i="80"/>
  <c r="U43" i="80"/>
  <c r="T43" i="80"/>
  <c r="P43" i="80"/>
  <c r="O43" i="80"/>
  <c r="K43" i="80"/>
  <c r="J43" i="80"/>
  <c r="F43" i="80"/>
  <c r="E43" i="80"/>
  <c r="AS42" i="80"/>
  <c r="AR42" i="80"/>
  <c r="AN42" i="80"/>
  <c r="AM42" i="80"/>
  <c r="AI42" i="80"/>
  <c r="AH42" i="80"/>
  <c r="AD42" i="80"/>
  <c r="AC42" i="80"/>
  <c r="Z42" i="80"/>
  <c r="Y42" i="80"/>
  <c r="U42" i="80"/>
  <c r="T42" i="80"/>
  <c r="P42" i="80"/>
  <c r="O42" i="80"/>
  <c r="K42" i="80"/>
  <c r="J42" i="80"/>
  <c r="F42" i="80"/>
  <c r="E42" i="80"/>
  <c r="AS41" i="80"/>
  <c r="AR41" i="80"/>
  <c r="AN41" i="80"/>
  <c r="AM41" i="80"/>
  <c r="AI41" i="80"/>
  <c r="AH41" i="80"/>
  <c r="AD41" i="80"/>
  <c r="AC41" i="80"/>
  <c r="Z41" i="80"/>
  <c r="Y41" i="80"/>
  <c r="U41" i="80"/>
  <c r="T41" i="80"/>
  <c r="P41" i="80"/>
  <c r="O41" i="80"/>
  <c r="K41" i="80"/>
  <c r="J41" i="80"/>
  <c r="F41" i="80"/>
  <c r="E41" i="80"/>
  <c r="AS40" i="80"/>
  <c r="AR40" i="80"/>
  <c r="AN40" i="80"/>
  <c r="AM40" i="80"/>
  <c r="AI40" i="80"/>
  <c r="AH40" i="80"/>
  <c r="AD40" i="80"/>
  <c r="Z40" i="80"/>
  <c r="Y40" i="80"/>
  <c r="U40" i="80"/>
  <c r="T40" i="80"/>
  <c r="P40" i="80"/>
  <c r="O40" i="80"/>
  <c r="K40" i="80"/>
  <c r="J40" i="80"/>
  <c r="I40" i="80"/>
  <c r="F40" i="80"/>
  <c r="E40" i="80"/>
  <c r="AS39" i="80"/>
  <c r="AR39" i="80"/>
  <c r="AN39" i="80"/>
  <c r="AM39" i="80"/>
  <c r="AI39" i="80"/>
  <c r="AH39" i="80"/>
  <c r="Z39" i="80"/>
  <c r="Y39" i="80"/>
  <c r="U39" i="80"/>
  <c r="T39" i="80"/>
  <c r="P39" i="80"/>
  <c r="O39" i="80"/>
  <c r="I39" i="80"/>
  <c r="A40" i="80" s="1"/>
  <c r="F39" i="80"/>
  <c r="E39" i="80"/>
  <c r="AS38" i="80"/>
  <c r="AN38" i="80"/>
  <c r="AI38" i="80"/>
  <c r="AH38" i="80"/>
  <c r="Z38" i="80"/>
  <c r="Y38" i="80"/>
  <c r="U38" i="80"/>
  <c r="T38" i="80"/>
  <c r="P38" i="80"/>
  <c r="O38" i="80"/>
  <c r="K20" i="80"/>
  <c r="J20" i="80"/>
  <c r="F38" i="80"/>
  <c r="E38" i="80"/>
  <c r="AS37" i="80"/>
  <c r="AR37" i="80"/>
  <c r="AN37" i="80"/>
  <c r="AM37" i="80"/>
  <c r="AI37" i="80"/>
  <c r="AH37" i="80"/>
  <c r="Z37" i="80"/>
  <c r="Y37" i="80"/>
  <c r="U37" i="80"/>
  <c r="T37" i="80"/>
  <c r="P37" i="80"/>
  <c r="O37" i="80"/>
  <c r="K19" i="80"/>
  <c r="J19" i="80"/>
  <c r="F37" i="80"/>
  <c r="E37" i="80"/>
  <c r="AS36" i="80"/>
  <c r="AR36" i="80"/>
  <c r="AN36" i="80"/>
  <c r="AM36" i="80"/>
  <c r="AI36" i="80"/>
  <c r="AH36" i="80"/>
  <c r="Z36" i="80"/>
  <c r="Y36" i="80"/>
  <c r="X36" i="80"/>
  <c r="U36" i="80"/>
  <c r="T36" i="80"/>
  <c r="P36" i="80"/>
  <c r="O36" i="80"/>
  <c r="N36" i="80"/>
  <c r="K18" i="80"/>
  <c r="J18" i="80"/>
  <c r="F36" i="80"/>
  <c r="E36" i="80"/>
  <c r="D36" i="80"/>
  <c r="A36" i="80"/>
  <c r="AS35" i="80"/>
  <c r="AR35" i="80"/>
  <c r="AN35" i="80"/>
  <c r="AM35" i="80"/>
  <c r="AI35" i="80"/>
  <c r="AH35" i="80"/>
  <c r="X35" i="80"/>
  <c r="A57" i="80"/>
  <c r="U35" i="80"/>
  <c r="T35" i="80"/>
  <c r="N35" i="80"/>
  <c r="A46" i="80"/>
  <c r="K17" i="80"/>
  <c r="J17" i="80"/>
  <c r="D35" i="80"/>
  <c r="A35" i="80" s="1"/>
  <c r="AS34" i="80"/>
  <c r="AR34" i="80"/>
  <c r="AN34" i="80"/>
  <c r="AM34" i="80"/>
  <c r="AI34" i="80"/>
  <c r="AH34" i="80"/>
  <c r="AD34" i="80"/>
  <c r="AC34" i="80"/>
  <c r="Z34" i="80"/>
  <c r="Y34" i="80"/>
  <c r="U34" i="80"/>
  <c r="T34" i="80"/>
  <c r="P34" i="80"/>
  <c r="O34" i="80"/>
  <c r="K16" i="80"/>
  <c r="J16" i="80"/>
  <c r="F34" i="80"/>
  <c r="E34" i="80"/>
  <c r="AS33" i="80"/>
  <c r="AR33" i="80"/>
  <c r="AN33" i="80"/>
  <c r="AM33" i="80"/>
  <c r="AI33" i="80"/>
  <c r="AH33" i="80"/>
  <c r="AD33" i="80"/>
  <c r="AC33" i="80"/>
  <c r="Z33" i="80"/>
  <c r="Y33" i="80"/>
  <c r="U33" i="80"/>
  <c r="T33" i="80"/>
  <c r="P33" i="80"/>
  <c r="O33" i="80"/>
  <c r="K15" i="80"/>
  <c r="J15" i="80"/>
  <c r="I15" i="80"/>
  <c r="F33" i="80"/>
  <c r="E33" i="80"/>
  <c r="AS32" i="80"/>
  <c r="AR32" i="80"/>
  <c r="AN32" i="80"/>
  <c r="AM32" i="80"/>
  <c r="AI32" i="80"/>
  <c r="AH32" i="80"/>
  <c r="AD32" i="80"/>
  <c r="AC32" i="80"/>
  <c r="Z32" i="80"/>
  <c r="Y32" i="80"/>
  <c r="X32" i="80"/>
  <c r="U32" i="80"/>
  <c r="T32" i="80"/>
  <c r="P32" i="80"/>
  <c r="O32" i="80"/>
  <c r="I14" i="80"/>
  <c r="A38" i="80"/>
  <c r="F32" i="80"/>
  <c r="E32" i="80"/>
  <c r="AS31" i="80"/>
  <c r="AR31" i="80"/>
  <c r="AN31" i="80"/>
  <c r="AM31" i="80"/>
  <c r="AI31" i="80"/>
  <c r="AD31" i="80"/>
  <c r="AC31" i="80"/>
  <c r="X31" i="80"/>
  <c r="A56" i="80"/>
  <c r="U31" i="80"/>
  <c r="T31" i="80"/>
  <c r="S31" i="80"/>
  <c r="P31" i="80"/>
  <c r="O31" i="80"/>
  <c r="K38" i="80"/>
  <c r="J38" i="80"/>
  <c r="F31" i="80"/>
  <c r="E31" i="80"/>
  <c r="AS30" i="80"/>
  <c r="AR30" i="80"/>
  <c r="AN30" i="80"/>
  <c r="AM30" i="80"/>
  <c r="AI30" i="80"/>
  <c r="AH30" i="80"/>
  <c r="AD30" i="80"/>
  <c r="AC30" i="80"/>
  <c r="Z30" i="80"/>
  <c r="Y30" i="80"/>
  <c r="S30" i="80"/>
  <c r="A52" i="80"/>
  <c r="P30" i="80"/>
  <c r="O30" i="80"/>
  <c r="K37" i="80"/>
  <c r="J37" i="80"/>
  <c r="F30" i="80"/>
  <c r="E30" i="80"/>
  <c r="AS29" i="80"/>
  <c r="AR29" i="80"/>
  <c r="AN29" i="80"/>
  <c r="AM29" i="80"/>
  <c r="AI29" i="80"/>
  <c r="AH29" i="80"/>
  <c r="AD29" i="80"/>
  <c r="AC29" i="80"/>
  <c r="Z29" i="80"/>
  <c r="Y29" i="80"/>
  <c r="U29" i="80"/>
  <c r="T29" i="80"/>
  <c r="P29" i="80"/>
  <c r="O29" i="80"/>
  <c r="K36" i="80"/>
  <c r="J36" i="80"/>
  <c r="F29" i="80"/>
  <c r="E29" i="80"/>
  <c r="AS28" i="80"/>
  <c r="AR28" i="80"/>
  <c r="AN28" i="80"/>
  <c r="AM28" i="80"/>
  <c r="AI28" i="80"/>
  <c r="AH28" i="80"/>
  <c r="AD28" i="80"/>
  <c r="Z28" i="80"/>
  <c r="Y28" i="80"/>
  <c r="U28" i="80"/>
  <c r="T28" i="80"/>
  <c r="P28" i="80"/>
  <c r="O28" i="80"/>
  <c r="K35" i="80"/>
  <c r="J35" i="80"/>
  <c r="F28" i="80"/>
  <c r="E28" i="80"/>
  <c r="AS27" i="80"/>
  <c r="AR27" i="80"/>
  <c r="AN27" i="80"/>
  <c r="AM27" i="80"/>
  <c r="AI27" i="80"/>
  <c r="AH27" i="80"/>
  <c r="AD27" i="80"/>
  <c r="AC27" i="80"/>
  <c r="Z27" i="80"/>
  <c r="Y27" i="80"/>
  <c r="U27" i="80"/>
  <c r="T27" i="80"/>
  <c r="P27" i="80"/>
  <c r="O27" i="80"/>
  <c r="K34" i="80"/>
  <c r="J34" i="80"/>
  <c r="F27" i="80"/>
  <c r="E27" i="80"/>
  <c r="AS26" i="80"/>
  <c r="AR26" i="80"/>
  <c r="AN26" i="80"/>
  <c r="AM26" i="80"/>
  <c r="AI26" i="80"/>
  <c r="AH26" i="80"/>
  <c r="AD26" i="80"/>
  <c r="AC26" i="80"/>
  <c r="Z26" i="80"/>
  <c r="Y26" i="80"/>
  <c r="U26" i="80"/>
  <c r="T26" i="80"/>
  <c r="P26" i="80"/>
  <c r="O26" i="80"/>
  <c r="N26" i="80"/>
  <c r="K33" i="80"/>
  <c r="J33" i="80"/>
  <c r="F26" i="80"/>
  <c r="E26" i="80"/>
  <c r="AS25" i="80"/>
  <c r="AR25" i="80"/>
  <c r="AN25" i="80"/>
  <c r="AM25" i="80"/>
  <c r="AI25" i="80"/>
  <c r="AH25" i="80"/>
  <c r="AD25" i="80"/>
  <c r="AC25" i="80"/>
  <c r="Z25" i="80"/>
  <c r="Y25" i="80"/>
  <c r="U25" i="80"/>
  <c r="T25" i="80"/>
  <c r="N25" i="80"/>
  <c r="A45" i="80"/>
  <c r="K32" i="80"/>
  <c r="J32" i="80"/>
  <c r="F25" i="80"/>
  <c r="E25" i="80"/>
  <c r="AS24" i="80"/>
  <c r="AR24" i="80"/>
  <c r="AN24" i="80"/>
  <c r="AM24" i="80"/>
  <c r="AI24" i="80"/>
  <c r="AH24" i="80"/>
  <c r="AD24" i="80"/>
  <c r="AC24" i="80"/>
  <c r="Z24" i="80"/>
  <c r="Y24" i="80"/>
  <c r="X24" i="80"/>
  <c r="U24" i="80"/>
  <c r="T24" i="80"/>
  <c r="S24" i="80"/>
  <c r="P24" i="80"/>
  <c r="O24" i="80"/>
  <c r="J31" i="80"/>
  <c r="F24" i="80"/>
  <c r="E24" i="80"/>
  <c r="AS23" i="80"/>
  <c r="AR23" i="80"/>
  <c r="AN23" i="80"/>
  <c r="AM23" i="80"/>
  <c r="AI23" i="80"/>
  <c r="AH23" i="80"/>
  <c r="AD23" i="80"/>
  <c r="AC23" i="80"/>
  <c r="X23" i="80"/>
  <c r="A55" i="80"/>
  <c r="S23" i="80"/>
  <c r="A51" i="80"/>
  <c r="P23" i="80"/>
  <c r="O23" i="80"/>
  <c r="K30" i="80"/>
  <c r="J30" i="80"/>
  <c r="F23" i="80"/>
  <c r="E23" i="80"/>
  <c r="AS22" i="80"/>
  <c r="AR22" i="80"/>
  <c r="AN22" i="80"/>
  <c r="AM22" i="80"/>
  <c r="AI22" i="80"/>
  <c r="AH22" i="80"/>
  <c r="AD22" i="80"/>
  <c r="AC22" i="80"/>
  <c r="Z22" i="80"/>
  <c r="Y22" i="80"/>
  <c r="U22" i="80"/>
  <c r="T22" i="80"/>
  <c r="P22" i="80"/>
  <c r="O22" i="80"/>
  <c r="K29" i="80"/>
  <c r="J29" i="80"/>
  <c r="F22" i="80"/>
  <c r="E22" i="80"/>
  <c r="AS21" i="80"/>
  <c r="AR21" i="80"/>
  <c r="AN21" i="80"/>
  <c r="AM21" i="80"/>
  <c r="AI21" i="80"/>
  <c r="AH21" i="80"/>
  <c r="AD21" i="80"/>
  <c r="AC21" i="80"/>
  <c r="Z21" i="80"/>
  <c r="Y21" i="80"/>
  <c r="U21" i="80"/>
  <c r="T21" i="80"/>
  <c r="P21" i="80"/>
  <c r="O21" i="80"/>
  <c r="K28" i="80"/>
  <c r="J28" i="80"/>
  <c r="F21" i="80"/>
  <c r="E21" i="80"/>
  <c r="AS20" i="80"/>
  <c r="AN20" i="80"/>
  <c r="AM20" i="80"/>
  <c r="AI20" i="80"/>
  <c r="AH20" i="80"/>
  <c r="AD20" i="80"/>
  <c r="AC20" i="80"/>
  <c r="Z20" i="80"/>
  <c r="Y20" i="80"/>
  <c r="U20" i="80"/>
  <c r="T20" i="80"/>
  <c r="P20" i="80"/>
  <c r="O20" i="80"/>
  <c r="K27" i="80"/>
  <c r="J27" i="80"/>
  <c r="F20" i="80"/>
  <c r="E20" i="80"/>
  <c r="AS19" i="80"/>
  <c r="AR19" i="80"/>
  <c r="AN19" i="80"/>
  <c r="AM19" i="80"/>
  <c r="AI19" i="80"/>
  <c r="AD19" i="80"/>
  <c r="AC19" i="80"/>
  <c r="Z19" i="80"/>
  <c r="Y19" i="80"/>
  <c r="U19" i="80"/>
  <c r="T19" i="80"/>
  <c r="P19" i="80"/>
  <c r="O19" i="80"/>
  <c r="K26" i="80"/>
  <c r="J26" i="80"/>
  <c r="F19" i="80"/>
  <c r="E19" i="80"/>
  <c r="AS18" i="80"/>
  <c r="AR18" i="80"/>
  <c r="AN18" i="80"/>
  <c r="AM18" i="80"/>
  <c r="AD18" i="80"/>
  <c r="AC18" i="80"/>
  <c r="Z18" i="80"/>
  <c r="Y18" i="80"/>
  <c r="U18" i="80"/>
  <c r="T18" i="80"/>
  <c r="P18" i="80"/>
  <c r="O18" i="80"/>
  <c r="K25" i="80"/>
  <c r="J25" i="80"/>
  <c r="F18" i="80"/>
  <c r="E18" i="80"/>
  <c r="AS17" i="80"/>
  <c r="AR17" i="80"/>
  <c r="AN17" i="80"/>
  <c r="AM17" i="80"/>
  <c r="AI17" i="80"/>
  <c r="AH17" i="80"/>
  <c r="AD17" i="80"/>
  <c r="AC17" i="80"/>
  <c r="Z17" i="80"/>
  <c r="Y17" i="80"/>
  <c r="U17" i="80"/>
  <c r="T17" i="80"/>
  <c r="P17" i="80"/>
  <c r="O17" i="80"/>
  <c r="K24" i="80"/>
  <c r="J24" i="80"/>
  <c r="F17" i="80"/>
  <c r="E17" i="80"/>
  <c r="AS16" i="80"/>
  <c r="AR16" i="80"/>
  <c r="AN16" i="80"/>
  <c r="AM16" i="80"/>
  <c r="AI16" i="80"/>
  <c r="AH16" i="80"/>
  <c r="AD16" i="80"/>
  <c r="AC16" i="80"/>
  <c r="Z16" i="80"/>
  <c r="Y16" i="80"/>
  <c r="U16" i="80"/>
  <c r="T16" i="80"/>
  <c r="P16" i="80"/>
  <c r="O16" i="80"/>
  <c r="N16" i="80"/>
  <c r="K23" i="80"/>
  <c r="J23" i="80"/>
  <c r="F16" i="80"/>
  <c r="E16" i="80"/>
  <c r="AS15" i="80"/>
  <c r="AR15" i="80"/>
  <c r="AN15" i="80"/>
  <c r="AM15" i="80"/>
  <c r="AI15" i="80"/>
  <c r="AH15" i="80"/>
  <c r="AD15" i="80"/>
  <c r="AC15" i="80"/>
  <c r="Z15" i="80"/>
  <c r="Y15" i="80"/>
  <c r="U15" i="80"/>
  <c r="T15" i="80"/>
  <c r="N15" i="80"/>
  <c r="A44" i="80"/>
  <c r="J22" i="80"/>
  <c r="I22" i="80"/>
  <c r="F15" i="80"/>
  <c r="E15" i="80"/>
  <c r="AS14" i="80"/>
  <c r="AR14" i="80"/>
  <c r="AN14" i="80"/>
  <c r="AM14" i="80"/>
  <c r="AI14" i="80"/>
  <c r="AH14" i="80"/>
  <c r="AD14" i="80"/>
  <c r="AC14" i="80"/>
  <c r="Z14" i="80"/>
  <c r="Y14" i="80"/>
  <c r="U14" i="80"/>
  <c r="T14" i="80"/>
  <c r="P14" i="80"/>
  <c r="O14" i="80"/>
  <c r="I21" i="80"/>
  <c r="A39" i="80" s="1"/>
  <c r="F14" i="80"/>
  <c r="E14" i="80"/>
  <c r="AS13" i="80"/>
  <c r="AR13" i="80"/>
  <c r="AN13" i="80"/>
  <c r="AM13" i="80"/>
  <c r="AI13" i="80"/>
  <c r="AH13" i="80"/>
  <c r="AD13" i="80"/>
  <c r="AC13" i="80"/>
  <c r="Z13" i="80"/>
  <c r="Y13" i="80"/>
  <c r="U13" i="80"/>
  <c r="T13" i="80"/>
  <c r="P13" i="80"/>
  <c r="O13" i="80"/>
  <c r="K13" i="80"/>
  <c r="J13" i="80"/>
  <c r="F13" i="80"/>
  <c r="E13" i="80"/>
  <c r="D13" i="80"/>
  <c r="AS12" i="80"/>
  <c r="AR12" i="80"/>
  <c r="AN12" i="80"/>
  <c r="AM12" i="80"/>
  <c r="AI12" i="80"/>
  <c r="AH12" i="80"/>
  <c r="AD12" i="80"/>
  <c r="AC12" i="80"/>
  <c r="Z12" i="80"/>
  <c r="Y12" i="80"/>
  <c r="U12" i="80"/>
  <c r="T12" i="80"/>
  <c r="S12" i="80"/>
  <c r="P12" i="80"/>
  <c r="O12" i="80"/>
  <c r="K12" i="80"/>
  <c r="J12" i="80"/>
  <c r="D12" i="80"/>
  <c r="A34" i="80" s="1"/>
  <c r="AS11" i="80"/>
  <c r="AR11" i="80"/>
  <c r="AN11" i="80"/>
  <c r="AM11" i="80"/>
  <c r="AI11" i="80"/>
  <c r="AH11" i="80"/>
  <c r="AD11" i="80"/>
  <c r="AC11" i="80"/>
  <c r="Z11" i="80"/>
  <c r="Y11" i="80"/>
  <c r="S11" i="80"/>
  <c r="A50" i="80"/>
  <c r="P11" i="80"/>
  <c r="O11" i="80"/>
  <c r="K11" i="80"/>
  <c r="J11" i="80"/>
  <c r="F11" i="80"/>
  <c r="E11" i="80"/>
  <c r="AS10" i="80"/>
  <c r="AR10" i="80"/>
  <c r="AN10" i="80"/>
  <c r="AM10" i="80"/>
  <c r="AI10" i="80"/>
  <c r="AH10" i="80"/>
  <c r="AD10" i="80"/>
  <c r="Z10" i="80"/>
  <c r="Y10" i="80"/>
  <c r="U10" i="80"/>
  <c r="T10" i="80"/>
  <c r="P10" i="80"/>
  <c r="O10" i="80"/>
  <c r="K10" i="80"/>
  <c r="J10" i="80"/>
  <c r="F10" i="80"/>
  <c r="E10" i="80"/>
  <c r="AS9" i="80"/>
  <c r="AR9" i="80"/>
  <c r="AN9" i="80"/>
  <c r="AM9" i="80"/>
  <c r="AI9" i="80"/>
  <c r="AH9" i="80"/>
  <c r="AD9" i="80"/>
  <c r="AC9" i="80"/>
  <c r="Z9" i="80"/>
  <c r="Y9" i="80"/>
  <c r="X9" i="80"/>
  <c r="U9" i="80"/>
  <c r="T9" i="80"/>
  <c r="P9" i="80"/>
  <c r="O9" i="80"/>
  <c r="K9" i="80"/>
  <c r="J9" i="80"/>
  <c r="F9" i="80"/>
  <c r="E9" i="80"/>
  <c r="AS8" i="80"/>
  <c r="AR8" i="80"/>
  <c r="AN8" i="80"/>
  <c r="AM8" i="80"/>
  <c r="AI8" i="80"/>
  <c r="AH8" i="80"/>
  <c r="AD8" i="80"/>
  <c r="AC8" i="80"/>
  <c r="X8" i="80"/>
  <c r="A54" i="80"/>
  <c r="U8" i="80"/>
  <c r="T8" i="80"/>
  <c r="P8" i="80"/>
  <c r="O8" i="80"/>
  <c r="K8" i="80"/>
  <c r="J8" i="80"/>
  <c r="F8" i="80"/>
  <c r="E8" i="80"/>
  <c r="D8" i="80"/>
  <c r="AS7" i="80"/>
  <c r="AR7" i="80"/>
  <c r="AN7" i="80"/>
  <c r="AM7" i="80"/>
  <c r="AI7" i="80"/>
  <c r="AH7" i="80"/>
  <c r="AD7" i="80"/>
  <c r="AC7" i="80"/>
  <c r="Z7" i="80"/>
  <c r="Y7" i="80"/>
  <c r="U7" i="80"/>
  <c r="T7" i="80"/>
  <c r="P7" i="80"/>
  <c r="O7" i="80"/>
  <c r="K7" i="80"/>
  <c r="J7" i="80"/>
  <c r="D7" i="80"/>
  <c r="A33" i="80"/>
  <c r="AS6" i="80"/>
  <c r="AR6" i="80"/>
  <c r="AN6" i="80"/>
  <c r="AM6" i="80"/>
  <c r="AI6" i="80"/>
  <c r="AH6" i="80"/>
  <c r="AD6" i="80"/>
  <c r="AC6" i="80"/>
  <c r="Z6" i="80"/>
  <c r="Y6" i="80"/>
  <c r="U6" i="80"/>
  <c r="T6" i="80"/>
  <c r="P6" i="80"/>
  <c r="O6" i="80"/>
  <c r="K6" i="80"/>
  <c r="J6" i="80"/>
  <c r="F6" i="80"/>
  <c r="E6" i="80"/>
  <c r="AS5" i="80"/>
  <c r="AR5" i="80"/>
  <c r="AN5" i="80"/>
  <c r="AM5" i="80"/>
  <c r="AI5" i="80"/>
  <c r="AH5" i="80"/>
  <c r="AD5" i="80"/>
  <c r="AC5" i="80"/>
  <c r="Z5" i="80"/>
  <c r="Y5" i="80"/>
  <c r="U5" i="80"/>
  <c r="T5" i="80"/>
  <c r="P5" i="80"/>
  <c r="O5" i="80"/>
  <c r="K5" i="80"/>
  <c r="J5" i="80"/>
  <c r="F5" i="80"/>
  <c r="E5" i="80"/>
  <c r="AS4" i="80"/>
  <c r="AR4" i="80"/>
  <c r="AN4" i="80"/>
  <c r="AM4" i="80"/>
  <c r="AI4" i="80"/>
  <c r="AH4" i="80"/>
  <c r="AD4" i="80"/>
  <c r="AC4" i="80"/>
  <c r="Z4" i="80"/>
  <c r="Y4" i="80"/>
  <c r="X4" i="80"/>
  <c r="U4" i="80"/>
  <c r="T4" i="80"/>
  <c r="S4" i="80"/>
  <c r="P4" i="80"/>
  <c r="O4" i="80"/>
  <c r="N4" i="80"/>
  <c r="K4" i="80"/>
  <c r="J4" i="80"/>
  <c r="I4" i="80"/>
  <c r="F4" i="80"/>
  <c r="E4" i="80"/>
  <c r="D4" i="80"/>
  <c r="AS3" i="80"/>
  <c r="AN3" i="80"/>
  <c r="AI3" i="80"/>
  <c r="AD3" i="80"/>
  <c r="X3" i="80"/>
  <c r="A53" i="80"/>
  <c r="S3" i="80"/>
  <c r="A49" i="80"/>
  <c r="N3" i="80"/>
  <c r="A43" i="80"/>
  <c r="I3" i="80"/>
  <c r="A37" i="80" s="1"/>
  <c r="D3" i="80"/>
  <c r="A32" i="80" s="1"/>
  <c r="A1" i="80"/>
  <c r="T1" i="88" s="1"/>
  <c r="AD72" i="77"/>
  <c r="AC72" i="77"/>
  <c r="AD71" i="77"/>
  <c r="AC71" i="77"/>
  <c r="AD70" i="77"/>
  <c r="AC70" i="77"/>
  <c r="AD69" i="77"/>
  <c r="AC69" i="77"/>
  <c r="AD68" i="77"/>
  <c r="AD67" i="77"/>
  <c r="AC67" i="77"/>
  <c r="AD66" i="77"/>
  <c r="AC66" i="77"/>
  <c r="AD65" i="77"/>
  <c r="AC65" i="77"/>
  <c r="Z65" i="77"/>
  <c r="Y65" i="77"/>
  <c r="AN64" i="77"/>
  <c r="AM64" i="77"/>
  <c r="AD64" i="77"/>
  <c r="AC64" i="77"/>
  <c r="Z64" i="77"/>
  <c r="Y64" i="77"/>
  <c r="AN63" i="77"/>
  <c r="AM63" i="77"/>
  <c r="AD63" i="77"/>
  <c r="Z63" i="77"/>
  <c r="Y63" i="77"/>
  <c r="AN62" i="77"/>
  <c r="AM62" i="77"/>
  <c r="AD62" i="77"/>
  <c r="AC62" i="77"/>
  <c r="Z62" i="77"/>
  <c r="Y62" i="77"/>
  <c r="AN61" i="77"/>
  <c r="AM61" i="77"/>
  <c r="AI61" i="77"/>
  <c r="AH61" i="77"/>
  <c r="AD61" i="77"/>
  <c r="AC61" i="77"/>
  <c r="Z61" i="77"/>
  <c r="Y61" i="77"/>
  <c r="X61" i="77"/>
  <c r="AN60" i="77"/>
  <c r="AM60" i="77"/>
  <c r="AI60" i="77"/>
  <c r="AH60" i="77"/>
  <c r="AD60" i="77"/>
  <c r="AC60" i="77"/>
  <c r="X60" i="77"/>
  <c r="U60" i="77"/>
  <c r="T60" i="77"/>
  <c r="A60" i="77"/>
  <c r="AN59" i="77"/>
  <c r="AM59" i="77"/>
  <c r="AI59" i="77"/>
  <c r="AH59" i="77"/>
  <c r="AD59" i="77"/>
  <c r="AC59" i="77"/>
  <c r="Z59" i="77"/>
  <c r="Y59" i="77"/>
  <c r="U59" i="77"/>
  <c r="T59" i="77"/>
  <c r="AS58" i="77"/>
  <c r="AR58" i="77"/>
  <c r="AN58" i="77"/>
  <c r="AM58" i="77"/>
  <c r="AI58" i="77"/>
  <c r="AH58" i="77"/>
  <c r="AD58" i="77"/>
  <c r="AC58" i="77"/>
  <c r="Z58" i="77"/>
  <c r="Y58" i="77"/>
  <c r="U58" i="77"/>
  <c r="T58" i="77"/>
  <c r="P58" i="77"/>
  <c r="O58" i="77"/>
  <c r="AS57" i="77"/>
  <c r="AR57" i="77"/>
  <c r="AN57" i="77"/>
  <c r="AM57" i="77"/>
  <c r="AI57" i="77"/>
  <c r="AH57" i="77"/>
  <c r="AD57" i="77"/>
  <c r="Z57" i="77"/>
  <c r="Y57" i="77"/>
  <c r="U57" i="77"/>
  <c r="T57" i="77"/>
  <c r="P57" i="77"/>
  <c r="O57" i="77"/>
  <c r="X35" i="77"/>
  <c r="A57" i="77"/>
  <c r="AS56" i="77"/>
  <c r="AR56" i="77"/>
  <c r="AN56" i="77"/>
  <c r="AM56" i="77"/>
  <c r="AI56" i="77"/>
  <c r="AH56" i="77"/>
  <c r="AD56" i="77"/>
  <c r="AC56" i="77"/>
  <c r="Z56" i="77"/>
  <c r="Y56" i="77"/>
  <c r="U56" i="77"/>
  <c r="T56" i="77"/>
  <c r="P56" i="77"/>
  <c r="O56" i="77"/>
  <c r="K56" i="77"/>
  <c r="J56" i="77"/>
  <c r="AS55" i="77"/>
  <c r="AR55" i="77"/>
  <c r="AN55" i="77"/>
  <c r="AM55" i="77"/>
  <c r="AI55" i="77"/>
  <c r="AH55" i="77"/>
  <c r="AD55" i="77"/>
  <c r="AC55" i="77"/>
  <c r="Z55" i="77"/>
  <c r="Y55" i="77"/>
  <c r="U55" i="77"/>
  <c r="T55" i="77"/>
  <c r="P55" i="77"/>
  <c r="O55" i="77"/>
  <c r="K55" i="77"/>
  <c r="J55" i="77"/>
  <c r="X23" i="77"/>
  <c r="A55" i="77"/>
  <c r="AS54" i="77"/>
  <c r="AR54" i="77"/>
  <c r="AN54" i="77"/>
  <c r="AM54" i="77"/>
  <c r="AI54" i="77"/>
  <c r="AH54" i="77"/>
  <c r="AD54" i="77"/>
  <c r="AC54" i="77"/>
  <c r="Z54" i="77"/>
  <c r="Y54" i="77"/>
  <c r="U54" i="77"/>
  <c r="T54" i="77"/>
  <c r="P54" i="77"/>
  <c r="O54" i="77"/>
  <c r="K54" i="77"/>
  <c r="J54" i="77"/>
  <c r="AS53" i="77"/>
  <c r="AR53" i="77"/>
  <c r="AN53" i="77"/>
  <c r="AM53" i="77"/>
  <c r="AI53" i="77"/>
  <c r="AH53" i="77"/>
  <c r="AD53" i="77"/>
  <c r="AC53" i="77"/>
  <c r="Z53" i="77"/>
  <c r="Y53" i="77"/>
  <c r="U53" i="77"/>
  <c r="T53" i="77"/>
  <c r="P53" i="77"/>
  <c r="O53" i="77"/>
  <c r="N53" i="77"/>
  <c r="K53" i="77"/>
  <c r="J53" i="77"/>
  <c r="F53" i="77"/>
  <c r="E53" i="77"/>
  <c r="X3" i="77"/>
  <c r="A53" i="77"/>
  <c r="AS52" i="77"/>
  <c r="AR52" i="77"/>
  <c r="AN52" i="77"/>
  <c r="AM52" i="77"/>
  <c r="AI52" i="77"/>
  <c r="AH52" i="77"/>
  <c r="AD52" i="77"/>
  <c r="AC52" i="77"/>
  <c r="Z52" i="77"/>
  <c r="Y52" i="77"/>
  <c r="U52" i="77"/>
  <c r="T52" i="77"/>
  <c r="N52" i="77"/>
  <c r="K52" i="77"/>
  <c r="J52" i="77"/>
  <c r="F52" i="77"/>
  <c r="E52" i="77"/>
  <c r="AS51" i="77"/>
  <c r="AR51" i="77"/>
  <c r="AN51" i="77"/>
  <c r="AM51" i="77"/>
  <c r="AI51" i="77"/>
  <c r="AH51" i="77"/>
  <c r="AD51" i="77"/>
  <c r="Z51" i="77"/>
  <c r="Y51" i="77"/>
  <c r="X51" i="77"/>
  <c r="U51" i="77"/>
  <c r="T51" i="77"/>
  <c r="P51" i="77"/>
  <c r="O51" i="77"/>
  <c r="K51" i="77"/>
  <c r="J51" i="77"/>
  <c r="F51" i="77"/>
  <c r="E51" i="77"/>
  <c r="AS50" i="77"/>
  <c r="AR50" i="77"/>
  <c r="AN50" i="77"/>
  <c r="AM50" i="77"/>
  <c r="AI50" i="77"/>
  <c r="AH50" i="77"/>
  <c r="AD50" i="77"/>
  <c r="AC50" i="77"/>
  <c r="X50" i="77"/>
  <c r="A59" i="77"/>
  <c r="U50" i="77"/>
  <c r="T50" i="77"/>
  <c r="P50" i="77"/>
  <c r="O50" i="77"/>
  <c r="K50" i="77"/>
  <c r="J50" i="77"/>
  <c r="F50" i="77"/>
  <c r="E50" i="77"/>
  <c r="AS49" i="77"/>
  <c r="AR49" i="77"/>
  <c r="AN49" i="77"/>
  <c r="AM49" i="77"/>
  <c r="AI49" i="77"/>
  <c r="AH49" i="77"/>
  <c r="AD49" i="77"/>
  <c r="AC49" i="77"/>
  <c r="Z49" i="77"/>
  <c r="Y49" i="77"/>
  <c r="U49" i="77"/>
  <c r="T49" i="77"/>
  <c r="P49" i="77"/>
  <c r="O49" i="77"/>
  <c r="K49" i="77"/>
  <c r="J49" i="77"/>
  <c r="F49" i="77"/>
  <c r="E49" i="77"/>
  <c r="AS48" i="77"/>
  <c r="AR48" i="77"/>
  <c r="AN48" i="77"/>
  <c r="AM48" i="77"/>
  <c r="AI48" i="77"/>
  <c r="AH48" i="77"/>
  <c r="AD48" i="77"/>
  <c r="AC48" i="77"/>
  <c r="Z48" i="77"/>
  <c r="Y48" i="77"/>
  <c r="U48" i="77"/>
  <c r="T48" i="77"/>
  <c r="P48" i="77"/>
  <c r="O48" i="77"/>
  <c r="N48" i="77"/>
  <c r="K48" i="77"/>
  <c r="J48" i="77"/>
  <c r="F48" i="77"/>
  <c r="E48" i="77"/>
  <c r="D48" i="77"/>
  <c r="A48" i="77"/>
  <c r="AS47" i="77"/>
  <c r="AR47" i="77"/>
  <c r="AN47" i="77"/>
  <c r="AM47" i="77"/>
  <c r="AI47" i="77"/>
  <c r="AH47" i="77"/>
  <c r="AD47" i="77"/>
  <c r="AC47" i="77"/>
  <c r="Z47" i="77"/>
  <c r="Y47" i="77"/>
  <c r="X47" i="77"/>
  <c r="U47" i="77"/>
  <c r="T47" i="77"/>
  <c r="N47" i="77"/>
  <c r="K47" i="77"/>
  <c r="J47" i="77"/>
  <c r="D47" i="77"/>
  <c r="A47" i="77"/>
  <c r="AS46" i="77"/>
  <c r="AR46" i="77"/>
  <c r="AN46" i="77"/>
  <c r="AM46" i="77"/>
  <c r="AI46" i="77"/>
  <c r="AH46" i="77"/>
  <c r="AD46" i="77"/>
  <c r="AC46" i="77"/>
  <c r="X46" i="77"/>
  <c r="A58" i="77"/>
  <c r="U46" i="77"/>
  <c r="T46" i="77"/>
  <c r="P46" i="77"/>
  <c r="O46" i="77"/>
  <c r="K46" i="77"/>
  <c r="J46" i="77"/>
  <c r="F46" i="77"/>
  <c r="E46" i="77"/>
  <c r="AS45" i="77"/>
  <c r="AR45" i="77"/>
  <c r="AN45" i="77"/>
  <c r="AM45" i="77"/>
  <c r="AI45" i="77"/>
  <c r="AH45" i="77"/>
  <c r="AD45" i="77"/>
  <c r="Z45" i="77"/>
  <c r="Y45" i="77"/>
  <c r="U45" i="77"/>
  <c r="T45" i="77"/>
  <c r="P45" i="77"/>
  <c r="O45" i="77"/>
  <c r="K45" i="77"/>
  <c r="J45" i="77"/>
  <c r="F45" i="77"/>
  <c r="E45" i="77"/>
  <c r="AS44" i="77"/>
  <c r="AR44" i="77"/>
  <c r="AN44" i="77"/>
  <c r="AM44" i="77"/>
  <c r="AI44" i="77"/>
  <c r="AH44" i="77"/>
  <c r="AD44" i="77"/>
  <c r="AC44" i="77"/>
  <c r="Z44" i="77"/>
  <c r="Y44" i="77"/>
  <c r="U44" i="77"/>
  <c r="T44" i="77"/>
  <c r="P44" i="77"/>
  <c r="O44" i="77"/>
  <c r="K44" i="77"/>
  <c r="J44" i="77"/>
  <c r="F44" i="77"/>
  <c r="E44" i="77"/>
  <c r="AS43" i="77"/>
  <c r="AR43" i="77"/>
  <c r="AN43" i="77"/>
  <c r="AM43" i="77"/>
  <c r="AI43" i="77"/>
  <c r="AH43" i="77"/>
  <c r="AD43" i="77"/>
  <c r="AC43" i="77"/>
  <c r="Z43" i="77"/>
  <c r="Y43" i="77"/>
  <c r="U43" i="77"/>
  <c r="T43" i="77"/>
  <c r="P43" i="77"/>
  <c r="O43" i="77"/>
  <c r="K43" i="77"/>
  <c r="J43" i="77"/>
  <c r="F43" i="77"/>
  <c r="E43" i="77"/>
  <c r="N3" i="77"/>
  <c r="A43" i="77"/>
  <c r="AS42" i="77"/>
  <c r="AR42" i="77"/>
  <c r="AN42" i="77"/>
  <c r="AM42" i="77"/>
  <c r="AI42" i="77"/>
  <c r="AH42" i="77"/>
  <c r="AD42" i="77"/>
  <c r="AC42" i="77"/>
  <c r="Z42" i="77"/>
  <c r="Y42" i="77"/>
  <c r="U42" i="77"/>
  <c r="T42" i="77"/>
  <c r="P42" i="77"/>
  <c r="O42" i="77"/>
  <c r="K42" i="77"/>
  <c r="J42" i="77"/>
  <c r="F42" i="77"/>
  <c r="E42" i="77"/>
  <c r="AS41" i="77"/>
  <c r="AR41" i="77"/>
  <c r="AN41" i="77"/>
  <c r="AM41" i="77"/>
  <c r="AI41" i="77"/>
  <c r="AH41" i="77"/>
  <c r="AD41" i="77"/>
  <c r="AC41" i="77"/>
  <c r="Z41" i="77"/>
  <c r="Y41" i="77"/>
  <c r="U41" i="77"/>
  <c r="T41" i="77"/>
  <c r="P41" i="77"/>
  <c r="O41" i="77"/>
  <c r="K41" i="77"/>
  <c r="J41" i="77"/>
  <c r="F41" i="77"/>
  <c r="E41" i="77"/>
  <c r="AS40" i="77"/>
  <c r="AR40" i="77"/>
  <c r="AN40" i="77"/>
  <c r="AM40" i="77"/>
  <c r="AI40" i="77"/>
  <c r="AH40" i="77"/>
  <c r="AD40" i="77"/>
  <c r="Z40" i="77"/>
  <c r="Y40" i="77"/>
  <c r="U40" i="77"/>
  <c r="T40" i="77"/>
  <c r="P40" i="77"/>
  <c r="O40" i="77"/>
  <c r="K40" i="77"/>
  <c r="J40" i="77"/>
  <c r="I40" i="77"/>
  <c r="F40" i="77"/>
  <c r="E40" i="77"/>
  <c r="AS39" i="77"/>
  <c r="AR39" i="77"/>
  <c r="AN39" i="77"/>
  <c r="AM39" i="77"/>
  <c r="AI39" i="77"/>
  <c r="AH39" i="77"/>
  <c r="Z39" i="77"/>
  <c r="Y39" i="77"/>
  <c r="U39" i="77"/>
  <c r="T39" i="77"/>
  <c r="P39" i="77"/>
  <c r="O39" i="77"/>
  <c r="I39" i="77"/>
  <c r="A40" i="77"/>
  <c r="F39" i="77"/>
  <c r="E39" i="77"/>
  <c r="AS38" i="77"/>
  <c r="AN38" i="77"/>
  <c r="AI38" i="77"/>
  <c r="AH38" i="77"/>
  <c r="Z38" i="77"/>
  <c r="Y38" i="77"/>
  <c r="U38" i="77"/>
  <c r="T38" i="77"/>
  <c r="P38" i="77"/>
  <c r="O38" i="77"/>
  <c r="K20" i="77"/>
  <c r="J20" i="77"/>
  <c r="F38" i="77"/>
  <c r="E38" i="77"/>
  <c r="I21" i="77"/>
  <c r="A39" i="77"/>
  <c r="AS37" i="77"/>
  <c r="AR37" i="77"/>
  <c r="AN37" i="77"/>
  <c r="AM37" i="77"/>
  <c r="AI37" i="77"/>
  <c r="AH37" i="77"/>
  <c r="Z37" i="77"/>
  <c r="Y37" i="77"/>
  <c r="U37" i="77"/>
  <c r="T37" i="77"/>
  <c r="P37" i="77"/>
  <c r="O37" i="77"/>
  <c r="K19" i="77"/>
  <c r="J19" i="77"/>
  <c r="F37" i="77"/>
  <c r="E37" i="77"/>
  <c r="AS36" i="77"/>
  <c r="AR36" i="77"/>
  <c r="AN36" i="77"/>
  <c r="AM36" i="77"/>
  <c r="AI36" i="77"/>
  <c r="AH36" i="77"/>
  <c r="Z36" i="77"/>
  <c r="Y36" i="77"/>
  <c r="X36" i="77"/>
  <c r="U36" i="77"/>
  <c r="T36" i="77"/>
  <c r="P36" i="77"/>
  <c r="O36" i="77"/>
  <c r="N36" i="77"/>
  <c r="K18" i="77"/>
  <c r="J18" i="77"/>
  <c r="F36" i="77"/>
  <c r="E36" i="77"/>
  <c r="D36" i="77"/>
  <c r="A36" i="77"/>
  <c r="AS35" i="77"/>
  <c r="AR35" i="77"/>
  <c r="AN35" i="77"/>
  <c r="AM35" i="77"/>
  <c r="AI35" i="77"/>
  <c r="AH35" i="77"/>
  <c r="U35" i="77"/>
  <c r="T35" i="77"/>
  <c r="N35" i="77"/>
  <c r="A46" i="77"/>
  <c r="K17" i="77"/>
  <c r="J17" i="77"/>
  <c r="D35" i="77"/>
  <c r="A35" i="77"/>
  <c r="AS34" i="77"/>
  <c r="AR34" i="77"/>
  <c r="AN34" i="77"/>
  <c r="AM34" i="77"/>
  <c r="AI34" i="77"/>
  <c r="AH34" i="77"/>
  <c r="AD34" i="77"/>
  <c r="AC34" i="77"/>
  <c r="Z34" i="77"/>
  <c r="Y34" i="77"/>
  <c r="U34" i="77"/>
  <c r="T34" i="77"/>
  <c r="P34" i="77"/>
  <c r="O34" i="77"/>
  <c r="K16" i="77"/>
  <c r="J16" i="77"/>
  <c r="F34" i="77"/>
  <c r="E34" i="77"/>
  <c r="AS33" i="77"/>
  <c r="AR33" i="77"/>
  <c r="AN33" i="77"/>
  <c r="AM33" i="77"/>
  <c r="AI33" i="77"/>
  <c r="AH33" i="77"/>
  <c r="AD33" i="77"/>
  <c r="AC33" i="77"/>
  <c r="Z33" i="77"/>
  <c r="Y33" i="77"/>
  <c r="U33" i="77"/>
  <c r="T33" i="77"/>
  <c r="P33" i="77"/>
  <c r="O33" i="77"/>
  <c r="K15" i="77"/>
  <c r="J15" i="77"/>
  <c r="I15" i="77"/>
  <c r="F33" i="77"/>
  <c r="E33" i="77"/>
  <c r="AS32" i="77"/>
  <c r="AR32" i="77"/>
  <c r="AN32" i="77"/>
  <c r="AM32" i="77"/>
  <c r="AI32" i="77"/>
  <c r="AH32" i="77"/>
  <c r="AD32" i="77"/>
  <c r="AC32" i="77"/>
  <c r="Z32" i="77"/>
  <c r="Y32" i="77"/>
  <c r="X32" i="77"/>
  <c r="U32" i="77"/>
  <c r="T32" i="77"/>
  <c r="P32" i="77"/>
  <c r="O32" i="77"/>
  <c r="I14" i="77"/>
  <c r="A38" i="77"/>
  <c r="F32" i="77"/>
  <c r="E32" i="77"/>
  <c r="AS31" i="77"/>
  <c r="AR31" i="77"/>
  <c r="AN31" i="77"/>
  <c r="AM31" i="77"/>
  <c r="AI31" i="77"/>
  <c r="AD31" i="77"/>
  <c r="AC31" i="77"/>
  <c r="X31" i="77"/>
  <c r="A56" i="77"/>
  <c r="U31" i="77"/>
  <c r="T31" i="77"/>
  <c r="S31" i="77"/>
  <c r="P31" i="77"/>
  <c r="O31" i="77"/>
  <c r="K38" i="77"/>
  <c r="J38" i="77"/>
  <c r="F31" i="77"/>
  <c r="E31" i="77"/>
  <c r="AS30" i="77"/>
  <c r="AR30" i="77"/>
  <c r="AN30" i="77"/>
  <c r="AM30" i="77"/>
  <c r="AI30" i="77"/>
  <c r="AH30" i="77"/>
  <c r="AD30" i="77"/>
  <c r="AC30" i="77"/>
  <c r="Z30" i="77"/>
  <c r="Y30" i="77"/>
  <c r="S30" i="77"/>
  <c r="A52" i="77"/>
  <c r="P30" i="77"/>
  <c r="O30" i="77"/>
  <c r="K37" i="77"/>
  <c r="J37" i="77"/>
  <c r="F30" i="77"/>
  <c r="E30" i="77"/>
  <c r="AS29" i="77"/>
  <c r="AR29" i="77"/>
  <c r="AN29" i="77"/>
  <c r="AM29" i="77"/>
  <c r="AI29" i="77"/>
  <c r="AH29" i="77"/>
  <c r="AD29" i="77"/>
  <c r="AC29" i="77"/>
  <c r="Z29" i="77"/>
  <c r="Y29" i="77"/>
  <c r="U29" i="77"/>
  <c r="T29" i="77"/>
  <c r="P29" i="77"/>
  <c r="O29" i="77"/>
  <c r="K36" i="77"/>
  <c r="J36" i="77"/>
  <c r="F29" i="77"/>
  <c r="E29" i="77"/>
  <c r="AS28" i="77"/>
  <c r="AR28" i="77"/>
  <c r="AN28" i="77"/>
  <c r="AM28" i="77"/>
  <c r="AI28" i="77"/>
  <c r="AH28" i="77"/>
  <c r="AD28" i="77"/>
  <c r="Z28" i="77"/>
  <c r="Y28" i="77"/>
  <c r="U28" i="77"/>
  <c r="T28" i="77"/>
  <c r="P28" i="77"/>
  <c r="O28" i="77"/>
  <c r="K35" i="77"/>
  <c r="J35" i="77"/>
  <c r="F28" i="77"/>
  <c r="E28" i="77"/>
  <c r="AS27" i="77"/>
  <c r="AR27" i="77"/>
  <c r="AN27" i="77"/>
  <c r="AM27" i="77"/>
  <c r="AI27" i="77"/>
  <c r="AH27" i="77"/>
  <c r="AD27" i="77"/>
  <c r="AC27" i="77"/>
  <c r="Z27" i="77"/>
  <c r="Y27" i="77"/>
  <c r="U27" i="77"/>
  <c r="T27" i="77"/>
  <c r="P27" i="77"/>
  <c r="O27" i="77"/>
  <c r="K34" i="77"/>
  <c r="J34" i="77"/>
  <c r="F27" i="77"/>
  <c r="E27" i="77"/>
  <c r="AS26" i="77"/>
  <c r="AR26" i="77"/>
  <c r="AN26" i="77"/>
  <c r="AM26" i="77"/>
  <c r="AI26" i="77"/>
  <c r="AH26" i="77"/>
  <c r="AD26" i="77"/>
  <c r="AC26" i="77"/>
  <c r="Z26" i="77"/>
  <c r="Y26" i="77"/>
  <c r="U26" i="77"/>
  <c r="T26" i="77"/>
  <c r="P26" i="77"/>
  <c r="O26" i="77"/>
  <c r="N26" i="77"/>
  <c r="K33" i="77"/>
  <c r="J33" i="77"/>
  <c r="F26" i="77"/>
  <c r="E26" i="77"/>
  <c r="AS25" i="77"/>
  <c r="AR25" i="77"/>
  <c r="AN25" i="77"/>
  <c r="AM25" i="77"/>
  <c r="AI25" i="77"/>
  <c r="AH25" i="77"/>
  <c r="AD25" i="77"/>
  <c r="AC25" i="77"/>
  <c r="Z25" i="77"/>
  <c r="Y25" i="77"/>
  <c r="U25" i="77"/>
  <c r="T25" i="77"/>
  <c r="N25" i="77"/>
  <c r="A45" i="77"/>
  <c r="K32" i="77"/>
  <c r="J32" i="77"/>
  <c r="F25" i="77"/>
  <c r="E25" i="77"/>
  <c r="AS24" i="77"/>
  <c r="AR24" i="77"/>
  <c r="AN24" i="77"/>
  <c r="AM24" i="77"/>
  <c r="AI24" i="77"/>
  <c r="AH24" i="77"/>
  <c r="AD24" i="77"/>
  <c r="AC24" i="77"/>
  <c r="Z24" i="77"/>
  <c r="Y24" i="77"/>
  <c r="X24" i="77"/>
  <c r="U24" i="77"/>
  <c r="T24" i="77"/>
  <c r="S24" i="77"/>
  <c r="P24" i="77"/>
  <c r="O24" i="77"/>
  <c r="J31" i="77"/>
  <c r="F24" i="77"/>
  <c r="E24" i="77"/>
  <c r="AS23" i="77"/>
  <c r="AR23" i="77"/>
  <c r="AN23" i="77"/>
  <c r="AM23" i="77"/>
  <c r="AI23" i="77"/>
  <c r="AH23" i="77"/>
  <c r="AD23" i="77"/>
  <c r="AC23" i="77"/>
  <c r="S23" i="77"/>
  <c r="A51" i="77"/>
  <c r="P23" i="77"/>
  <c r="O23" i="77"/>
  <c r="K30" i="77"/>
  <c r="J30" i="77"/>
  <c r="F23" i="77"/>
  <c r="E23" i="77"/>
  <c r="AS22" i="77"/>
  <c r="AR22" i="77"/>
  <c r="AN22" i="77"/>
  <c r="AM22" i="77"/>
  <c r="AI22" i="77"/>
  <c r="AH22" i="77"/>
  <c r="AD22" i="77"/>
  <c r="AC22" i="77"/>
  <c r="Z22" i="77"/>
  <c r="Y22" i="77"/>
  <c r="U22" i="77"/>
  <c r="T22" i="77"/>
  <c r="P22" i="77"/>
  <c r="O22" i="77"/>
  <c r="K29" i="77"/>
  <c r="J29" i="77"/>
  <c r="F22" i="77"/>
  <c r="E22" i="77"/>
  <c r="AS21" i="77"/>
  <c r="AR21" i="77"/>
  <c r="AN21" i="77"/>
  <c r="AM21" i="77"/>
  <c r="AI21" i="77"/>
  <c r="AH21" i="77"/>
  <c r="AD21" i="77"/>
  <c r="AC21" i="77"/>
  <c r="Z21" i="77"/>
  <c r="Y21" i="77"/>
  <c r="U21" i="77"/>
  <c r="T21" i="77"/>
  <c r="P21" i="77"/>
  <c r="O21" i="77"/>
  <c r="K28" i="77"/>
  <c r="J28" i="77"/>
  <c r="F21" i="77"/>
  <c r="E21" i="77"/>
  <c r="AS20" i="77"/>
  <c r="AN20" i="77"/>
  <c r="AM20" i="77"/>
  <c r="AI20" i="77"/>
  <c r="AH20" i="77"/>
  <c r="AD20" i="77"/>
  <c r="AC20" i="77"/>
  <c r="Z20" i="77"/>
  <c r="Y20" i="77"/>
  <c r="U20" i="77"/>
  <c r="T20" i="77"/>
  <c r="P20" i="77"/>
  <c r="O20" i="77"/>
  <c r="K27" i="77"/>
  <c r="J27" i="77"/>
  <c r="F20" i="77"/>
  <c r="E20" i="77"/>
  <c r="AS19" i="77"/>
  <c r="AR19" i="77"/>
  <c r="AN19" i="77"/>
  <c r="AM19" i="77"/>
  <c r="AI19" i="77"/>
  <c r="AD19" i="77"/>
  <c r="AC19" i="77"/>
  <c r="Z19" i="77"/>
  <c r="Y19" i="77"/>
  <c r="U19" i="77"/>
  <c r="T19" i="77"/>
  <c r="P19" i="77"/>
  <c r="O19" i="77"/>
  <c r="K26" i="77"/>
  <c r="J26" i="77"/>
  <c r="F19" i="77"/>
  <c r="E19" i="77"/>
  <c r="AS18" i="77"/>
  <c r="AR18" i="77"/>
  <c r="AN18" i="77"/>
  <c r="AM18" i="77"/>
  <c r="AD18" i="77"/>
  <c r="AC18" i="77"/>
  <c r="Z18" i="77"/>
  <c r="Y18" i="77"/>
  <c r="U18" i="77"/>
  <c r="T18" i="77"/>
  <c r="P18" i="77"/>
  <c r="O18" i="77"/>
  <c r="K25" i="77"/>
  <c r="J25" i="77"/>
  <c r="F18" i="77"/>
  <c r="E18" i="77"/>
  <c r="AS17" i="77"/>
  <c r="AR17" i="77"/>
  <c r="AN17" i="77"/>
  <c r="AM17" i="77"/>
  <c r="AI17" i="77"/>
  <c r="AH17" i="77"/>
  <c r="AD17" i="77"/>
  <c r="AC17" i="77"/>
  <c r="Z17" i="77"/>
  <c r="Y17" i="77"/>
  <c r="U17" i="77"/>
  <c r="T17" i="77"/>
  <c r="P17" i="77"/>
  <c r="O17" i="77"/>
  <c r="K24" i="77"/>
  <c r="J24" i="77"/>
  <c r="F17" i="77"/>
  <c r="E17" i="77"/>
  <c r="AS16" i="77"/>
  <c r="AR16" i="77"/>
  <c r="AN16" i="77"/>
  <c r="AM16" i="77"/>
  <c r="AI16" i="77"/>
  <c r="AH16" i="77"/>
  <c r="AD16" i="77"/>
  <c r="AC16" i="77"/>
  <c r="Z16" i="77"/>
  <c r="Y16" i="77"/>
  <c r="U16" i="77"/>
  <c r="T16" i="77"/>
  <c r="P16" i="77"/>
  <c r="O16" i="77"/>
  <c r="N16" i="77"/>
  <c r="K23" i="77"/>
  <c r="J23" i="77"/>
  <c r="F16" i="77"/>
  <c r="E16" i="77"/>
  <c r="AS15" i="77"/>
  <c r="AR15" i="77"/>
  <c r="AN15" i="77"/>
  <c r="AM15" i="77"/>
  <c r="AI15" i="77"/>
  <c r="AH15" i="77"/>
  <c r="AD15" i="77"/>
  <c r="AC15" i="77"/>
  <c r="Z15" i="77"/>
  <c r="Y15" i="77"/>
  <c r="U15" i="77"/>
  <c r="T15" i="77"/>
  <c r="N15" i="77"/>
  <c r="A44" i="77"/>
  <c r="J22" i="77"/>
  <c r="I22" i="77"/>
  <c r="F15" i="77"/>
  <c r="E15" i="77"/>
  <c r="AS14" i="77"/>
  <c r="AR14" i="77"/>
  <c r="AN14" i="77"/>
  <c r="AM14" i="77"/>
  <c r="AI14" i="77"/>
  <c r="AH14" i="77"/>
  <c r="AD14" i="77"/>
  <c r="AC14" i="77"/>
  <c r="Z14" i="77"/>
  <c r="Y14" i="77"/>
  <c r="U14" i="77"/>
  <c r="T14" i="77"/>
  <c r="P14" i="77"/>
  <c r="O14" i="77"/>
  <c r="F14" i="77"/>
  <c r="E14" i="77"/>
  <c r="AS13" i="77"/>
  <c r="AR13" i="77"/>
  <c r="AN13" i="77"/>
  <c r="AM13" i="77"/>
  <c r="AI13" i="77"/>
  <c r="AH13" i="77"/>
  <c r="AD13" i="77"/>
  <c r="AC13" i="77"/>
  <c r="Z13" i="77"/>
  <c r="Y13" i="77"/>
  <c r="U13" i="77"/>
  <c r="T13" i="77"/>
  <c r="P13" i="77"/>
  <c r="O13" i="77"/>
  <c r="K13" i="77"/>
  <c r="J13" i="77"/>
  <c r="F13" i="77"/>
  <c r="E13" i="77"/>
  <c r="D13" i="77"/>
  <c r="AS12" i="77"/>
  <c r="AR12" i="77"/>
  <c r="AN12" i="77"/>
  <c r="AM12" i="77"/>
  <c r="AI12" i="77"/>
  <c r="AH12" i="77"/>
  <c r="AD12" i="77"/>
  <c r="AC12" i="77"/>
  <c r="Z12" i="77"/>
  <c r="Y12" i="77"/>
  <c r="U12" i="77"/>
  <c r="T12" i="77"/>
  <c r="S12" i="77"/>
  <c r="P12" i="77"/>
  <c r="O12" i="77"/>
  <c r="K12" i="77"/>
  <c r="J12" i="77"/>
  <c r="D12" i="77"/>
  <c r="A34" i="77"/>
  <c r="AS11" i="77"/>
  <c r="AR11" i="77"/>
  <c r="AN11" i="77"/>
  <c r="AM11" i="77"/>
  <c r="AI11" i="77"/>
  <c r="AH11" i="77"/>
  <c r="AD11" i="77"/>
  <c r="AC11" i="77"/>
  <c r="Z11" i="77"/>
  <c r="Y11" i="77"/>
  <c r="S11" i="77"/>
  <c r="A50" i="77"/>
  <c r="P11" i="77"/>
  <c r="O11" i="77"/>
  <c r="K11" i="77"/>
  <c r="J11" i="77"/>
  <c r="F11" i="77"/>
  <c r="E11" i="77"/>
  <c r="AS10" i="77"/>
  <c r="AR10" i="77"/>
  <c r="AN10" i="77"/>
  <c r="AM10" i="77"/>
  <c r="AI10" i="77"/>
  <c r="AH10" i="77"/>
  <c r="AD10" i="77"/>
  <c r="Z10" i="77"/>
  <c r="Y10" i="77"/>
  <c r="U10" i="77"/>
  <c r="T10" i="77"/>
  <c r="P10" i="77"/>
  <c r="O10" i="77"/>
  <c r="K10" i="77"/>
  <c r="J10" i="77"/>
  <c r="F10" i="77"/>
  <c r="E10" i="77"/>
  <c r="AS9" i="77"/>
  <c r="AR9" i="77"/>
  <c r="AN9" i="77"/>
  <c r="AM9" i="77"/>
  <c r="AI9" i="77"/>
  <c r="AH9" i="77"/>
  <c r="AD9" i="77"/>
  <c r="AC9" i="77"/>
  <c r="Z9" i="77"/>
  <c r="Y9" i="77"/>
  <c r="X9" i="77"/>
  <c r="U9" i="77"/>
  <c r="T9" i="77"/>
  <c r="P9" i="77"/>
  <c r="O9" i="77"/>
  <c r="K9" i="77"/>
  <c r="J9" i="77"/>
  <c r="F9" i="77"/>
  <c r="E9" i="77"/>
  <c r="AS8" i="77"/>
  <c r="AR8" i="77"/>
  <c r="AN8" i="77"/>
  <c r="AM8" i="77"/>
  <c r="AI8" i="77"/>
  <c r="AH8" i="77"/>
  <c r="AD8" i="77"/>
  <c r="AC8" i="77"/>
  <c r="X8" i="77"/>
  <c r="A54" i="77"/>
  <c r="U8" i="77"/>
  <c r="T8" i="77"/>
  <c r="P8" i="77"/>
  <c r="O8" i="77"/>
  <c r="K8" i="77"/>
  <c r="J8" i="77"/>
  <c r="F8" i="77"/>
  <c r="E8" i="77"/>
  <c r="D8" i="77"/>
  <c r="AS7" i="77"/>
  <c r="AR7" i="77"/>
  <c r="AN7" i="77"/>
  <c r="AM7" i="77"/>
  <c r="AI7" i="77"/>
  <c r="AH7" i="77"/>
  <c r="AD7" i="77"/>
  <c r="AC7" i="77"/>
  <c r="Z7" i="77"/>
  <c r="Y7" i="77"/>
  <c r="U7" i="77"/>
  <c r="T7" i="77"/>
  <c r="P7" i="77"/>
  <c r="O7" i="77"/>
  <c r="K7" i="77"/>
  <c r="J7" i="77"/>
  <c r="D7" i="77"/>
  <c r="A33" i="77" s="1"/>
  <c r="AS6" i="77"/>
  <c r="AR6" i="77"/>
  <c r="AN6" i="77"/>
  <c r="AM6" i="77"/>
  <c r="AI6" i="77"/>
  <c r="AH6" i="77"/>
  <c r="AD6" i="77"/>
  <c r="AC6" i="77"/>
  <c r="Z6" i="77"/>
  <c r="Y6" i="77"/>
  <c r="U6" i="77"/>
  <c r="T6" i="77"/>
  <c r="P6" i="77"/>
  <c r="O6" i="77"/>
  <c r="K6" i="77"/>
  <c r="J6" i="77"/>
  <c r="F6" i="77"/>
  <c r="E6" i="77"/>
  <c r="AS5" i="77"/>
  <c r="AR5" i="77"/>
  <c r="AN5" i="77"/>
  <c r="AM5" i="77"/>
  <c r="AI5" i="77"/>
  <c r="AH5" i="77"/>
  <c r="AD5" i="77"/>
  <c r="AC5" i="77"/>
  <c r="Z5" i="77"/>
  <c r="Y5" i="77"/>
  <c r="U5" i="77"/>
  <c r="T5" i="77"/>
  <c r="P5" i="77"/>
  <c r="O5" i="77"/>
  <c r="K5" i="77"/>
  <c r="J5" i="77"/>
  <c r="F5" i="77"/>
  <c r="E5" i="77"/>
  <c r="AS4" i="77"/>
  <c r="AR4" i="77"/>
  <c r="AN4" i="77"/>
  <c r="AM4" i="77"/>
  <c r="AI4" i="77"/>
  <c r="AH4" i="77"/>
  <c r="AD4" i="77"/>
  <c r="AC4" i="77"/>
  <c r="Z4" i="77"/>
  <c r="Y4" i="77"/>
  <c r="X4" i="77"/>
  <c r="U4" i="77"/>
  <c r="T4" i="77"/>
  <c r="S4" i="77"/>
  <c r="P4" i="77"/>
  <c r="O4" i="77"/>
  <c r="N4" i="77"/>
  <c r="K4" i="77"/>
  <c r="J4" i="77"/>
  <c r="I4" i="77"/>
  <c r="F4" i="77"/>
  <c r="E4" i="77"/>
  <c r="D4" i="77"/>
  <c r="AS3" i="77"/>
  <c r="AN3" i="77"/>
  <c r="AI3" i="77"/>
  <c r="AD3" i="77"/>
  <c r="S3" i="77"/>
  <c r="A49" i="77"/>
  <c r="I3" i="77"/>
  <c r="A37" i="77"/>
  <c r="D3" i="77"/>
  <c r="A32" i="77"/>
  <c r="A1" i="77"/>
  <c r="S1" i="88" s="1"/>
  <c r="AD72" i="76"/>
  <c r="AC72" i="76"/>
  <c r="AD71" i="76"/>
  <c r="AC71" i="76"/>
  <c r="AD70" i="76"/>
  <c r="AC70" i="76"/>
  <c r="AD69" i="76"/>
  <c r="AC69" i="76"/>
  <c r="AD68" i="76"/>
  <c r="AD67" i="76"/>
  <c r="AC67" i="76"/>
  <c r="AD66" i="76"/>
  <c r="AC66" i="76"/>
  <c r="AD65" i="76"/>
  <c r="AC65" i="76"/>
  <c r="Z65" i="76"/>
  <c r="Y65" i="76"/>
  <c r="AN64" i="76"/>
  <c r="AM64" i="76"/>
  <c r="AD64" i="76"/>
  <c r="AC64" i="76"/>
  <c r="Z64" i="76"/>
  <c r="Y64" i="76"/>
  <c r="AN63" i="76"/>
  <c r="AM63" i="76"/>
  <c r="AD63" i="76"/>
  <c r="Z63" i="76"/>
  <c r="Y63" i="76"/>
  <c r="AN62" i="76"/>
  <c r="AM62" i="76"/>
  <c r="AD62" i="76"/>
  <c r="AC62" i="76"/>
  <c r="Z62" i="76"/>
  <c r="Y62" i="76"/>
  <c r="AN61" i="76"/>
  <c r="AM61" i="76"/>
  <c r="AI61" i="76"/>
  <c r="AH61" i="76"/>
  <c r="AD61" i="76"/>
  <c r="AC61" i="76"/>
  <c r="Z61" i="76"/>
  <c r="Y61" i="76"/>
  <c r="X61" i="76"/>
  <c r="AN60" i="76"/>
  <c r="AM60" i="76"/>
  <c r="AI60" i="76"/>
  <c r="AH60" i="76"/>
  <c r="AD60" i="76"/>
  <c r="AC60" i="76"/>
  <c r="X60" i="76"/>
  <c r="U60" i="76"/>
  <c r="T60" i="76"/>
  <c r="A60" i="76"/>
  <c r="AN59" i="76"/>
  <c r="AM59" i="76"/>
  <c r="AI59" i="76"/>
  <c r="AH59" i="76"/>
  <c r="AD59" i="76"/>
  <c r="AC59" i="76"/>
  <c r="Z59" i="76"/>
  <c r="Y59" i="76"/>
  <c r="U59" i="76"/>
  <c r="T59" i="76"/>
  <c r="AS58" i="76"/>
  <c r="AR58" i="76"/>
  <c r="AN58" i="76"/>
  <c r="AM58" i="76"/>
  <c r="AI58" i="76"/>
  <c r="AH58" i="76"/>
  <c r="AD58" i="76"/>
  <c r="AC58" i="76"/>
  <c r="Z58" i="76"/>
  <c r="Y58" i="76"/>
  <c r="U58" i="76"/>
  <c r="T58" i="76"/>
  <c r="P58" i="76"/>
  <c r="O58" i="76"/>
  <c r="AS57" i="76"/>
  <c r="AR57" i="76"/>
  <c r="AN57" i="76"/>
  <c r="AM57" i="76"/>
  <c r="AI57" i="76"/>
  <c r="AH57" i="76"/>
  <c r="AD57" i="76"/>
  <c r="Z57" i="76"/>
  <c r="Y57" i="76"/>
  <c r="U57" i="76"/>
  <c r="T57" i="76"/>
  <c r="P57" i="76"/>
  <c r="O57" i="76"/>
  <c r="AS56" i="76"/>
  <c r="AR56" i="76"/>
  <c r="AN56" i="76"/>
  <c r="AM56" i="76"/>
  <c r="AI56" i="76"/>
  <c r="AH56" i="76"/>
  <c r="AD56" i="76"/>
  <c r="AC56" i="76"/>
  <c r="Z56" i="76"/>
  <c r="Y56" i="76"/>
  <c r="U56" i="76"/>
  <c r="T56" i="76"/>
  <c r="P56" i="76"/>
  <c r="O56" i="76"/>
  <c r="K56" i="76"/>
  <c r="J56" i="76"/>
  <c r="AS55" i="76"/>
  <c r="AR55" i="76"/>
  <c r="AN55" i="76"/>
  <c r="AM55" i="76"/>
  <c r="AI55" i="76"/>
  <c r="AH55" i="76"/>
  <c r="AD55" i="76"/>
  <c r="AC55" i="76"/>
  <c r="Z55" i="76"/>
  <c r="Y55" i="76"/>
  <c r="U55" i="76"/>
  <c r="T55" i="76"/>
  <c r="P55" i="76"/>
  <c r="O55" i="76"/>
  <c r="K55" i="76"/>
  <c r="J55" i="76"/>
  <c r="AS54" i="76"/>
  <c r="AR54" i="76"/>
  <c r="AN54" i="76"/>
  <c r="AM54" i="76"/>
  <c r="AI54" i="76"/>
  <c r="AH54" i="76"/>
  <c r="AD54" i="76"/>
  <c r="AC54" i="76"/>
  <c r="Z54" i="76"/>
  <c r="Y54" i="76"/>
  <c r="U54" i="76"/>
  <c r="T54" i="76"/>
  <c r="P54" i="76"/>
  <c r="O54" i="76"/>
  <c r="K54" i="76"/>
  <c r="J54" i="76"/>
  <c r="AS53" i="76"/>
  <c r="AR53" i="76"/>
  <c r="AN53" i="76"/>
  <c r="AM53" i="76"/>
  <c r="AI53" i="76"/>
  <c r="AH53" i="76"/>
  <c r="AD53" i="76"/>
  <c r="AC53" i="76"/>
  <c r="Z53" i="76"/>
  <c r="Y53" i="76"/>
  <c r="U53" i="76"/>
  <c r="T53" i="76"/>
  <c r="P53" i="76"/>
  <c r="O53" i="76"/>
  <c r="N53" i="76"/>
  <c r="K53" i="76"/>
  <c r="J53" i="76"/>
  <c r="F53" i="76"/>
  <c r="E53" i="76"/>
  <c r="AS52" i="76"/>
  <c r="AR52" i="76"/>
  <c r="AN52" i="76"/>
  <c r="AM52" i="76"/>
  <c r="AI52" i="76"/>
  <c r="AH52" i="76"/>
  <c r="AD52" i="76"/>
  <c r="AC52" i="76"/>
  <c r="Z52" i="76"/>
  <c r="Y52" i="76"/>
  <c r="U52" i="76"/>
  <c r="T52" i="76"/>
  <c r="N52" i="76"/>
  <c r="K52" i="76"/>
  <c r="J52" i="76"/>
  <c r="F52" i="76"/>
  <c r="E52" i="76"/>
  <c r="AS51" i="76"/>
  <c r="AR51" i="76"/>
  <c r="AN51" i="76"/>
  <c r="AM51" i="76"/>
  <c r="AI51" i="76"/>
  <c r="AH51" i="76"/>
  <c r="AD51" i="76"/>
  <c r="Z51" i="76"/>
  <c r="Y51" i="76"/>
  <c r="X51" i="76"/>
  <c r="U51" i="76"/>
  <c r="T51" i="76"/>
  <c r="P51" i="76"/>
  <c r="O51" i="76"/>
  <c r="K51" i="76"/>
  <c r="J51" i="76"/>
  <c r="F51" i="76"/>
  <c r="E51" i="76"/>
  <c r="AS50" i="76"/>
  <c r="AR50" i="76"/>
  <c r="AN50" i="76"/>
  <c r="AM50" i="76"/>
  <c r="AI50" i="76"/>
  <c r="AH50" i="76"/>
  <c r="AD50" i="76"/>
  <c r="AC50" i="76"/>
  <c r="X50" i="76"/>
  <c r="A59" i="76"/>
  <c r="U50" i="76"/>
  <c r="T50" i="76"/>
  <c r="P50" i="76"/>
  <c r="O50" i="76"/>
  <c r="K50" i="76"/>
  <c r="J50" i="76"/>
  <c r="F50" i="76"/>
  <c r="E50" i="76"/>
  <c r="AS49" i="76"/>
  <c r="AR49" i="76"/>
  <c r="AN49" i="76"/>
  <c r="AM49" i="76"/>
  <c r="AI49" i="76"/>
  <c r="AH49" i="76"/>
  <c r="AD49" i="76"/>
  <c r="AC49" i="76"/>
  <c r="Z49" i="76"/>
  <c r="Y49" i="76"/>
  <c r="U49" i="76"/>
  <c r="T49" i="76"/>
  <c r="P49" i="76"/>
  <c r="O49" i="76"/>
  <c r="K49" i="76"/>
  <c r="J49" i="76"/>
  <c r="F49" i="76"/>
  <c r="E49" i="76"/>
  <c r="AS48" i="76"/>
  <c r="AR48" i="76"/>
  <c r="AN48" i="76"/>
  <c r="AM48" i="76"/>
  <c r="AI48" i="76"/>
  <c r="AH48" i="76"/>
  <c r="AD48" i="76"/>
  <c r="AC48" i="76"/>
  <c r="Z48" i="76"/>
  <c r="Y48" i="76"/>
  <c r="U48" i="76"/>
  <c r="T48" i="76"/>
  <c r="P48" i="76"/>
  <c r="O48" i="76"/>
  <c r="N48" i="76"/>
  <c r="K48" i="76"/>
  <c r="J48" i="76"/>
  <c r="F48" i="76"/>
  <c r="E48" i="76"/>
  <c r="D48" i="76"/>
  <c r="A48" i="76"/>
  <c r="AS47" i="76"/>
  <c r="AR47" i="76"/>
  <c r="AN47" i="76"/>
  <c r="AM47" i="76"/>
  <c r="AI47" i="76"/>
  <c r="AH47" i="76"/>
  <c r="AD47" i="76"/>
  <c r="AC47" i="76"/>
  <c r="Z47" i="76"/>
  <c r="Y47" i="76"/>
  <c r="X47" i="76"/>
  <c r="U47" i="76"/>
  <c r="T47" i="76"/>
  <c r="N47" i="76"/>
  <c r="A47" i="76"/>
  <c r="K47" i="76"/>
  <c r="J47" i="76"/>
  <c r="D47" i="76"/>
  <c r="AS46" i="76"/>
  <c r="AR46" i="76"/>
  <c r="AN46" i="76"/>
  <c r="AM46" i="76"/>
  <c r="AI46" i="76"/>
  <c r="AH46" i="76"/>
  <c r="AD46" i="76"/>
  <c r="AC46" i="76"/>
  <c r="X46" i="76"/>
  <c r="A58" i="76"/>
  <c r="U46" i="76"/>
  <c r="T46" i="76"/>
  <c r="P46" i="76"/>
  <c r="O46" i="76"/>
  <c r="K46" i="76"/>
  <c r="J46" i="76"/>
  <c r="F46" i="76"/>
  <c r="E46" i="76"/>
  <c r="AS45" i="76"/>
  <c r="AR45" i="76"/>
  <c r="AN45" i="76"/>
  <c r="AM45" i="76"/>
  <c r="AI45" i="76"/>
  <c r="AH45" i="76"/>
  <c r="AD45" i="76"/>
  <c r="Z45" i="76"/>
  <c r="Y45" i="76"/>
  <c r="U45" i="76"/>
  <c r="T45" i="76"/>
  <c r="P45" i="76"/>
  <c r="O45" i="76"/>
  <c r="K45" i="76"/>
  <c r="J45" i="76"/>
  <c r="F45" i="76"/>
  <c r="E45" i="76"/>
  <c r="AS44" i="76"/>
  <c r="AR44" i="76"/>
  <c r="AN44" i="76"/>
  <c r="AM44" i="76"/>
  <c r="AI44" i="76"/>
  <c r="AH44" i="76"/>
  <c r="AD44" i="76"/>
  <c r="AC44" i="76"/>
  <c r="Z44" i="76"/>
  <c r="Y44" i="76"/>
  <c r="U44" i="76"/>
  <c r="T44" i="76"/>
  <c r="P44" i="76"/>
  <c r="O44" i="76"/>
  <c r="K44" i="76"/>
  <c r="J44" i="76"/>
  <c r="F44" i="76"/>
  <c r="E44" i="76"/>
  <c r="AS43" i="76"/>
  <c r="AR43" i="76"/>
  <c r="AN43" i="76"/>
  <c r="AM43" i="76"/>
  <c r="AI43" i="76"/>
  <c r="AH43" i="76"/>
  <c r="AD43" i="76"/>
  <c r="AC43" i="76"/>
  <c r="Z43" i="76"/>
  <c r="Y43" i="76"/>
  <c r="U43" i="76"/>
  <c r="T43" i="76"/>
  <c r="P43" i="76"/>
  <c r="O43" i="76"/>
  <c r="K43" i="76"/>
  <c r="J43" i="76"/>
  <c r="F43" i="76"/>
  <c r="E43" i="76"/>
  <c r="AS42" i="76"/>
  <c r="AR42" i="76"/>
  <c r="AN42" i="76"/>
  <c r="AM42" i="76"/>
  <c r="AI42" i="76"/>
  <c r="AH42" i="76"/>
  <c r="AD42" i="76"/>
  <c r="AC42" i="76"/>
  <c r="Z42" i="76"/>
  <c r="Y42" i="76"/>
  <c r="U42" i="76"/>
  <c r="T42" i="76"/>
  <c r="P42" i="76"/>
  <c r="O42" i="76"/>
  <c r="K42" i="76"/>
  <c r="J42" i="76"/>
  <c r="F42" i="76"/>
  <c r="E42" i="76"/>
  <c r="AS41" i="76"/>
  <c r="AR41" i="76"/>
  <c r="AN41" i="76"/>
  <c r="AM41" i="76"/>
  <c r="AI41" i="76"/>
  <c r="AH41" i="76"/>
  <c r="AD41" i="76"/>
  <c r="AC41" i="76"/>
  <c r="Z41" i="76"/>
  <c r="Y41" i="76"/>
  <c r="U41" i="76"/>
  <c r="T41" i="76"/>
  <c r="P41" i="76"/>
  <c r="O41" i="76"/>
  <c r="K41" i="76"/>
  <c r="J41" i="76"/>
  <c r="F41" i="76"/>
  <c r="E41" i="76"/>
  <c r="AS40" i="76"/>
  <c r="AR40" i="76"/>
  <c r="AN40" i="76"/>
  <c r="AM40" i="76"/>
  <c r="AI40" i="76"/>
  <c r="AH40" i="76"/>
  <c r="AD40" i="76"/>
  <c r="Z40" i="76"/>
  <c r="Y40" i="76"/>
  <c r="U40" i="76"/>
  <c r="T40" i="76"/>
  <c r="P40" i="76"/>
  <c r="O40" i="76"/>
  <c r="K40" i="76"/>
  <c r="J40" i="76"/>
  <c r="I40" i="76"/>
  <c r="F40" i="76"/>
  <c r="E40" i="76"/>
  <c r="AS39" i="76"/>
  <c r="AR39" i="76"/>
  <c r="AN39" i="76"/>
  <c r="AM39" i="76"/>
  <c r="AI39" i="76"/>
  <c r="AH39" i="76"/>
  <c r="Z39" i="76"/>
  <c r="Y39" i="76"/>
  <c r="U39" i="76"/>
  <c r="T39" i="76"/>
  <c r="P39" i="76"/>
  <c r="O39" i="76"/>
  <c r="I39" i="76"/>
  <c r="A40" i="76" s="1"/>
  <c r="F39" i="76"/>
  <c r="E39" i="76"/>
  <c r="AS38" i="76"/>
  <c r="AN38" i="76"/>
  <c r="AI38" i="76"/>
  <c r="AH38" i="76"/>
  <c r="Z38" i="76"/>
  <c r="Y38" i="76"/>
  <c r="U38" i="76"/>
  <c r="T38" i="76"/>
  <c r="P38" i="76"/>
  <c r="O38" i="76"/>
  <c r="K20" i="76"/>
  <c r="J20" i="76"/>
  <c r="F38" i="76"/>
  <c r="E38" i="76"/>
  <c r="AS37" i="76"/>
  <c r="AR37" i="76"/>
  <c r="AN37" i="76"/>
  <c r="AM37" i="76"/>
  <c r="AI37" i="76"/>
  <c r="AH37" i="76"/>
  <c r="Z37" i="76"/>
  <c r="Y37" i="76"/>
  <c r="U37" i="76"/>
  <c r="T37" i="76"/>
  <c r="P37" i="76"/>
  <c r="O37" i="76"/>
  <c r="K19" i="76"/>
  <c r="J19" i="76"/>
  <c r="F37" i="76"/>
  <c r="E37" i="76"/>
  <c r="AS36" i="76"/>
  <c r="AR36" i="76"/>
  <c r="AN36" i="76"/>
  <c r="AM36" i="76"/>
  <c r="AI36" i="76"/>
  <c r="AH36" i="76"/>
  <c r="Z36" i="76"/>
  <c r="Y36" i="76"/>
  <c r="X36" i="76"/>
  <c r="U36" i="76"/>
  <c r="T36" i="76"/>
  <c r="P36" i="76"/>
  <c r="O36" i="76"/>
  <c r="N36" i="76"/>
  <c r="K18" i="76"/>
  <c r="J18" i="76"/>
  <c r="F36" i="76"/>
  <c r="E36" i="76"/>
  <c r="D36" i="76"/>
  <c r="A36" i="76"/>
  <c r="AS35" i="76"/>
  <c r="AR35" i="76"/>
  <c r="AN35" i="76"/>
  <c r="AM35" i="76"/>
  <c r="AI35" i="76"/>
  <c r="AH35" i="76"/>
  <c r="X35" i="76"/>
  <c r="A57" i="76"/>
  <c r="U35" i="76"/>
  <c r="T35" i="76"/>
  <c r="N35" i="76"/>
  <c r="A46" i="76"/>
  <c r="K17" i="76"/>
  <c r="J17" i="76"/>
  <c r="D35" i="76"/>
  <c r="A35" i="76" s="1"/>
  <c r="AS34" i="76"/>
  <c r="AR34" i="76"/>
  <c r="AN34" i="76"/>
  <c r="AM34" i="76"/>
  <c r="AI34" i="76"/>
  <c r="AH34" i="76"/>
  <c r="AD34" i="76"/>
  <c r="AC34" i="76"/>
  <c r="Z34" i="76"/>
  <c r="Y34" i="76"/>
  <c r="U34" i="76"/>
  <c r="T34" i="76"/>
  <c r="P34" i="76"/>
  <c r="O34" i="76"/>
  <c r="K16" i="76"/>
  <c r="J16" i="76"/>
  <c r="F34" i="76"/>
  <c r="E34" i="76"/>
  <c r="AS33" i="76"/>
  <c r="AR33" i="76"/>
  <c r="AN33" i="76"/>
  <c r="AM33" i="76"/>
  <c r="AI33" i="76"/>
  <c r="AH33" i="76"/>
  <c r="AD33" i="76"/>
  <c r="AC33" i="76"/>
  <c r="Z33" i="76"/>
  <c r="Y33" i="76"/>
  <c r="U33" i="76"/>
  <c r="T33" i="76"/>
  <c r="P33" i="76"/>
  <c r="O33" i="76"/>
  <c r="K15" i="76"/>
  <c r="J15" i="76"/>
  <c r="I15" i="76"/>
  <c r="F33" i="76"/>
  <c r="E33" i="76"/>
  <c r="AS32" i="76"/>
  <c r="AR32" i="76"/>
  <c r="AN32" i="76"/>
  <c r="AM32" i="76"/>
  <c r="AI32" i="76"/>
  <c r="AH32" i="76"/>
  <c r="AD32" i="76"/>
  <c r="AC32" i="76"/>
  <c r="Z32" i="76"/>
  <c r="Y32" i="76"/>
  <c r="X32" i="76"/>
  <c r="U32" i="76"/>
  <c r="T32" i="76"/>
  <c r="P32" i="76"/>
  <c r="O32" i="76"/>
  <c r="I14" i="76"/>
  <c r="A38" i="76"/>
  <c r="F32" i="76"/>
  <c r="E32" i="76"/>
  <c r="AS31" i="76"/>
  <c r="AR31" i="76"/>
  <c r="AN31" i="76"/>
  <c r="AM31" i="76"/>
  <c r="AI31" i="76"/>
  <c r="AD31" i="76"/>
  <c r="AC31" i="76"/>
  <c r="X31" i="76"/>
  <c r="A56" i="76"/>
  <c r="U31" i="76"/>
  <c r="T31" i="76"/>
  <c r="S31" i="76"/>
  <c r="P31" i="76"/>
  <c r="O31" i="76"/>
  <c r="K38" i="76"/>
  <c r="J38" i="76"/>
  <c r="F31" i="76"/>
  <c r="E31" i="76"/>
  <c r="AS30" i="76"/>
  <c r="AR30" i="76"/>
  <c r="AN30" i="76"/>
  <c r="AM30" i="76"/>
  <c r="AI30" i="76"/>
  <c r="AH30" i="76"/>
  <c r="AD30" i="76"/>
  <c r="AC30" i="76"/>
  <c r="Z30" i="76"/>
  <c r="Y30" i="76"/>
  <c r="S30" i="76"/>
  <c r="A52" i="76"/>
  <c r="P30" i="76"/>
  <c r="O30" i="76"/>
  <c r="K37" i="76"/>
  <c r="J37" i="76"/>
  <c r="F30" i="76"/>
  <c r="E30" i="76"/>
  <c r="AS29" i="76"/>
  <c r="AR29" i="76"/>
  <c r="AN29" i="76"/>
  <c r="AM29" i="76"/>
  <c r="AI29" i="76"/>
  <c r="AH29" i="76"/>
  <c r="AD29" i="76"/>
  <c r="AC29" i="76"/>
  <c r="Z29" i="76"/>
  <c r="Y29" i="76"/>
  <c r="U29" i="76"/>
  <c r="T29" i="76"/>
  <c r="P29" i="76"/>
  <c r="O29" i="76"/>
  <c r="K36" i="76"/>
  <c r="J36" i="76"/>
  <c r="F29" i="76"/>
  <c r="E29" i="76"/>
  <c r="AS28" i="76"/>
  <c r="AR28" i="76"/>
  <c r="AN28" i="76"/>
  <c r="AM28" i="76"/>
  <c r="AI28" i="76"/>
  <c r="AH28" i="76"/>
  <c r="AD28" i="76"/>
  <c r="Z28" i="76"/>
  <c r="Y28" i="76"/>
  <c r="U28" i="76"/>
  <c r="T28" i="76"/>
  <c r="P28" i="76"/>
  <c r="O28" i="76"/>
  <c r="K35" i="76"/>
  <c r="J35" i="76"/>
  <c r="F28" i="76"/>
  <c r="E28" i="76"/>
  <c r="AS27" i="76"/>
  <c r="AR27" i="76"/>
  <c r="AN27" i="76"/>
  <c r="AM27" i="76"/>
  <c r="AI27" i="76"/>
  <c r="AH27" i="76"/>
  <c r="AD27" i="76"/>
  <c r="AC27" i="76"/>
  <c r="Z27" i="76"/>
  <c r="Y27" i="76"/>
  <c r="U27" i="76"/>
  <c r="T27" i="76"/>
  <c r="P27" i="76"/>
  <c r="O27" i="76"/>
  <c r="K34" i="76"/>
  <c r="J34" i="76"/>
  <c r="F27" i="76"/>
  <c r="E27" i="76"/>
  <c r="AS26" i="76"/>
  <c r="AR26" i="76"/>
  <c r="AN26" i="76"/>
  <c r="AM26" i="76"/>
  <c r="AI26" i="76"/>
  <c r="AH26" i="76"/>
  <c r="AD26" i="76"/>
  <c r="AC26" i="76"/>
  <c r="Z26" i="76"/>
  <c r="Y26" i="76"/>
  <c r="U26" i="76"/>
  <c r="T26" i="76"/>
  <c r="P26" i="76"/>
  <c r="O26" i="76"/>
  <c r="N26" i="76"/>
  <c r="K33" i="76"/>
  <c r="J33" i="76"/>
  <c r="F26" i="76"/>
  <c r="E26" i="76"/>
  <c r="AS25" i="76"/>
  <c r="AR25" i="76"/>
  <c r="AN25" i="76"/>
  <c r="AM25" i="76"/>
  <c r="AI25" i="76"/>
  <c r="AH25" i="76"/>
  <c r="AD25" i="76"/>
  <c r="AC25" i="76"/>
  <c r="Z25" i="76"/>
  <c r="Y25" i="76"/>
  <c r="U25" i="76"/>
  <c r="T25" i="76"/>
  <c r="N25" i="76"/>
  <c r="A45" i="76"/>
  <c r="K32" i="76"/>
  <c r="J32" i="76"/>
  <c r="F25" i="76"/>
  <c r="E25" i="76"/>
  <c r="AS24" i="76"/>
  <c r="AR24" i="76"/>
  <c r="AN24" i="76"/>
  <c r="AM24" i="76"/>
  <c r="AI24" i="76"/>
  <c r="AH24" i="76"/>
  <c r="AD24" i="76"/>
  <c r="AC24" i="76"/>
  <c r="Z24" i="76"/>
  <c r="Y24" i="76"/>
  <c r="X24" i="76"/>
  <c r="U24" i="76"/>
  <c r="T24" i="76"/>
  <c r="S24" i="76"/>
  <c r="P24" i="76"/>
  <c r="O24" i="76"/>
  <c r="J31" i="76"/>
  <c r="F24" i="76"/>
  <c r="E24" i="76"/>
  <c r="AS23" i="76"/>
  <c r="AR23" i="76"/>
  <c r="AN23" i="76"/>
  <c r="AM23" i="76"/>
  <c r="AI23" i="76"/>
  <c r="AH23" i="76"/>
  <c r="AD23" i="76"/>
  <c r="AC23" i="76"/>
  <c r="X23" i="76"/>
  <c r="A55" i="76"/>
  <c r="S23" i="76"/>
  <c r="A51" i="76"/>
  <c r="P23" i="76"/>
  <c r="O23" i="76"/>
  <c r="K30" i="76"/>
  <c r="J30" i="76"/>
  <c r="F23" i="76"/>
  <c r="E23" i="76"/>
  <c r="AS22" i="76"/>
  <c r="AR22" i="76"/>
  <c r="AN22" i="76"/>
  <c r="AM22" i="76"/>
  <c r="AI22" i="76"/>
  <c r="AH22" i="76"/>
  <c r="AD22" i="76"/>
  <c r="AC22" i="76"/>
  <c r="Z22" i="76"/>
  <c r="Y22" i="76"/>
  <c r="U22" i="76"/>
  <c r="T22" i="76"/>
  <c r="P22" i="76"/>
  <c r="O22" i="76"/>
  <c r="K29" i="76"/>
  <c r="J29" i="76"/>
  <c r="F22" i="76"/>
  <c r="E22" i="76"/>
  <c r="AS21" i="76"/>
  <c r="AR21" i="76"/>
  <c r="AN21" i="76"/>
  <c r="AM21" i="76"/>
  <c r="AI21" i="76"/>
  <c r="AH21" i="76"/>
  <c r="AD21" i="76"/>
  <c r="AC21" i="76"/>
  <c r="Z21" i="76"/>
  <c r="Y21" i="76"/>
  <c r="U21" i="76"/>
  <c r="T21" i="76"/>
  <c r="P21" i="76"/>
  <c r="O21" i="76"/>
  <c r="K28" i="76"/>
  <c r="J28" i="76"/>
  <c r="F21" i="76"/>
  <c r="E21" i="76"/>
  <c r="AS20" i="76"/>
  <c r="AN20" i="76"/>
  <c r="AM20" i="76"/>
  <c r="AI20" i="76"/>
  <c r="AH20" i="76"/>
  <c r="AD20" i="76"/>
  <c r="AC20" i="76"/>
  <c r="Z20" i="76"/>
  <c r="Y20" i="76"/>
  <c r="U20" i="76"/>
  <c r="T20" i="76"/>
  <c r="P20" i="76"/>
  <c r="O20" i="76"/>
  <c r="K27" i="76"/>
  <c r="J27" i="76"/>
  <c r="F20" i="76"/>
  <c r="E20" i="76"/>
  <c r="AS19" i="76"/>
  <c r="AR19" i="76"/>
  <c r="AN19" i="76"/>
  <c r="AM19" i="76"/>
  <c r="AI19" i="76"/>
  <c r="AD19" i="76"/>
  <c r="AC19" i="76"/>
  <c r="Z19" i="76"/>
  <c r="Y19" i="76"/>
  <c r="U19" i="76"/>
  <c r="T19" i="76"/>
  <c r="P19" i="76"/>
  <c r="O19" i="76"/>
  <c r="K26" i="76"/>
  <c r="J26" i="76"/>
  <c r="F19" i="76"/>
  <c r="E19" i="76"/>
  <c r="AS18" i="76"/>
  <c r="AR18" i="76"/>
  <c r="AN18" i="76"/>
  <c r="AM18" i="76"/>
  <c r="AD18" i="76"/>
  <c r="AC18" i="76"/>
  <c r="Z18" i="76"/>
  <c r="Y18" i="76"/>
  <c r="U18" i="76"/>
  <c r="T18" i="76"/>
  <c r="P18" i="76"/>
  <c r="O18" i="76"/>
  <c r="K25" i="76"/>
  <c r="J25" i="76"/>
  <c r="F18" i="76"/>
  <c r="E18" i="76"/>
  <c r="AS17" i="76"/>
  <c r="AR17" i="76"/>
  <c r="AN17" i="76"/>
  <c r="AM17" i="76"/>
  <c r="AI17" i="76"/>
  <c r="AH17" i="76"/>
  <c r="AD17" i="76"/>
  <c r="AC17" i="76"/>
  <c r="Z17" i="76"/>
  <c r="Y17" i="76"/>
  <c r="U17" i="76"/>
  <c r="T17" i="76"/>
  <c r="P17" i="76"/>
  <c r="O17" i="76"/>
  <c r="K24" i="76"/>
  <c r="J24" i="76"/>
  <c r="F17" i="76"/>
  <c r="E17" i="76"/>
  <c r="AS16" i="76"/>
  <c r="AR16" i="76"/>
  <c r="AN16" i="76"/>
  <c r="AM16" i="76"/>
  <c r="AI16" i="76"/>
  <c r="AH16" i="76"/>
  <c r="AD16" i="76"/>
  <c r="AC16" i="76"/>
  <c r="Z16" i="76"/>
  <c r="Y16" i="76"/>
  <c r="U16" i="76"/>
  <c r="T16" i="76"/>
  <c r="P16" i="76"/>
  <c r="O16" i="76"/>
  <c r="N16" i="76"/>
  <c r="K23" i="76"/>
  <c r="J23" i="76"/>
  <c r="F16" i="76"/>
  <c r="E16" i="76"/>
  <c r="AS15" i="76"/>
  <c r="AR15" i="76"/>
  <c r="AN15" i="76"/>
  <c r="AM15" i="76"/>
  <c r="AI15" i="76"/>
  <c r="AH15" i="76"/>
  <c r="AD15" i="76"/>
  <c r="AC15" i="76"/>
  <c r="Z15" i="76"/>
  <c r="Y15" i="76"/>
  <c r="U15" i="76"/>
  <c r="T15" i="76"/>
  <c r="N15" i="76"/>
  <c r="A44" i="76"/>
  <c r="J22" i="76"/>
  <c r="I22" i="76"/>
  <c r="F15" i="76"/>
  <c r="E15" i="76"/>
  <c r="AS14" i="76"/>
  <c r="AR14" i="76"/>
  <c r="AN14" i="76"/>
  <c r="AM14" i="76"/>
  <c r="AI14" i="76"/>
  <c r="AH14" i="76"/>
  <c r="AD14" i="76"/>
  <c r="AC14" i="76"/>
  <c r="Z14" i="76"/>
  <c r="Y14" i="76"/>
  <c r="U14" i="76"/>
  <c r="T14" i="76"/>
  <c r="P14" i="76"/>
  <c r="O14" i="76"/>
  <c r="I21" i="76"/>
  <c r="A39" i="76" s="1"/>
  <c r="F14" i="76"/>
  <c r="E14" i="76"/>
  <c r="AS13" i="76"/>
  <c r="AR13" i="76"/>
  <c r="AN13" i="76"/>
  <c r="AM13" i="76"/>
  <c r="AI13" i="76"/>
  <c r="AH13" i="76"/>
  <c r="AD13" i="76"/>
  <c r="AC13" i="76"/>
  <c r="Z13" i="76"/>
  <c r="Y13" i="76"/>
  <c r="U13" i="76"/>
  <c r="T13" i="76"/>
  <c r="P13" i="76"/>
  <c r="O13" i="76"/>
  <c r="K13" i="76"/>
  <c r="J13" i="76"/>
  <c r="F13" i="76"/>
  <c r="E13" i="76"/>
  <c r="D13" i="76"/>
  <c r="AS12" i="76"/>
  <c r="AR12" i="76"/>
  <c r="AN12" i="76"/>
  <c r="AM12" i="76"/>
  <c r="AI12" i="76"/>
  <c r="AH12" i="76"/>
  <c r="AD12" i="76"/>
  <c r="AC12" i="76"/>
  <c r="Z12" i="76"/>
  <c r="Y12" i="76"/>
  <c r="U12" i="76"/>
  <c r="T12" i="76"/>
  <c r="S12" i="76"/>
  <c r="P12" i="76"/>
  <c r="O12" i="76"/>
  <c r="K12" i="76"/>
  <c r="J12" i="76"/>
  <c r="D12" i="76"/>
  <c r="A34" i="76"/>
  <c r="AS11" i="76"/>
  <c r="AR11" i="76"/>
  <c r="AN11" i="76"/>
  <c r="AM11" i="76"/>
  <c r="AI11" i="76"/>
  <c r="AH11" i="76"/>
  <c r="AD11" i="76"/>
  <c r="AC11" i="76"/>
  <c r="Z11" i="76"/>
  <c r="Y11" i="76"/>
  <c r="S11" i="76"/>
  <c r="A50" i="76"/>
  <c r="P11" i="76"/>
  <c r="O11" i="76"/>
  <c r="K11" i="76"/>
  <c r="J11" i="76"/>
  <c r="F11" i="76"/>
  <c r="E11" i="76"/>
  <c r="AS10" i="76"/>
  <c r="AR10" i="76"/>
  <c r="AN10" i="76"/>
  <c r="AM10" i="76"/>
  <c r="AI10" i="76"/>
  <c r="AH10" i="76"/>
  <c r="AD10" i="76"/>
  <c r="Z10" i="76"/>
  <c r="Y10" i="76"/>
  <c r="U10" i="76"/>
  <c r="T10" i="76"/>
  <c r="P10" i="76"/>
  <c r="O10" i="76"/>
  <c r="K10" i="76"/>
  <c r="J10" i="76"/>
  <c r="F10" i="76"/>
  <c r="E10" i="76"/>
  <c r="AS9" i="76"/>
  <c r="AR9" i="76"/>
  <c r="AN9" i="76"/>
  <c r="AM9" i="76"/>
  <c r="AI9" i="76"/>
  <c r="AH9" i="76"/>
  <c r="AD9" i="76"/>
  <c r="AC9" i="76"/>
  <c r="Z9" i="76"/>
  <c r="Y9" i="76"/>
  <c r="X9" i="76"/>
  <c r="U9" i="76"/>
  <c r="T9" i="76"/>
  <c r="P9" i="76"/>
  <c r="O9" i="76"/>
  <c r="K9" i="76"/>
  <c r="J9" i="76"/>
  <c r="F9" i="76"/>
  <c r="E9" i="76"/>
  <c r="AS8" i="76"/>
  <c r="AR8" i="76"/>
  <c r="AN8" i="76"/>
  <c r="AM8" i="76"/>
  <c r="AI8" i="76"/>
  <c r="AH8" i="76"/>
  <c r="AD8" i="76"/>
  <c r="AC8" i="76"/>
  <c r="X8" i="76"/>
  <c r="A54" i="76"/>
  <c r="U8" i="76"/>
  <c r="T8" i="76"/>
  <c r="P8" i="76"/>
  <c r="O8" i="76"/>
  <c r="K8" i="76"/>
  <c r="J8" i="76"/>
  <c r="F8" i="76"/>
  <c r="E8" i="76"/>
  <c r="D8" i="76"/>
  <c r="AS7" i="76"/>
  <c r="AR7" i="76"/>
  <c r="AN7" i="76"/>
  <c r="AM7" i="76"/>
  <c r="AI7" i="76"/>
  <c r="AH7" i="76"/>
  <c r="AD7" i="76"/>
  <c r="AC7" i="76"/>
  <c r="Z7" i="76"/>
  <c r="Y7" i="76"/>
  <c r="U7" i="76"/>
  <c r="T7" i="76"/>
  <c r="P7" i="76"/>
  <c r="O7" i="76"/>
  <c r="K7" i="76"/>
  <c r="J7" i="76"/>
  <c r="D7" i="76"/>
  <c r="A33" i="76"/>
  <c r="AS6" i="76"/>
  <c r="AR6" i="76"/>
  <c r="AN6" i="76"/>
  <c r="AM6" i="76"/>
  <c r="AI6" i="76"/>
  <c r="AH6" i="76"/>
  <c r="AD6" i="76"/>
  <c r="AC6" i="76"/>
  <c r="Z6" i="76"/>
  <c r="Y6" i="76"/>
  <c r="U6" i="76"/>
  <c r="T6" i="76"/>
  <c r="P6" i="76"/>
  <c r="O6" i="76"/>
  <c r="K6" i="76"/>
  <c r="J6" i="76"/>
  <c r="F6" i="76"/>
  <c r="E6" i="76"/>
  <c r="AS5" i="76"/>
  <c r="AR5" i="76"/>
  <c r="AN5" i="76"/>
  <c r="AM5" i="76"/>
  <c r="AI5" i="76"/>
  <c r="AH5" i="76"/>
  <c r="AD5" i="76"/>
  <c r="AC5" i="76"/>
  <c r="Z5" i="76"/>
  <c r="Y5" i="76"/>
  <c r="U5" i="76"/>
  <c r="T5" i="76"/>
  <c r="P5" i="76"/>
  <c r="O5" i="76"/>
  <c r="K5" i="76"/>
  <c r="J5" i="76"/>
  <c r="F5" i="76"/>
  <c r="E5" i="76"/>
  <c r="AS4" i="76"/>
  <c r="AR4" i="76"/>
  <c r="AN4" i="76"/>
  <c r="AM4" i="76"/>
  <c r="AI4" i="76"/>
  <c r="AH4" i="76"/>
  <c r="AD4" i="76"/>
  <c r="AC4" i="76"/>
  <c r="Z4" i="76"/>
  <c r="Y4" i="76"/>
  <c r="X4" i="76"/>
  <c r="U4" i="76"/>
  <c r="T4" i="76"/>
  <c r="S4" i="76"/>
  <c r="P4" i="76"/>
  <c r="O4" i="76"/>
  <c r="N4" i="76"/>
  <c r="K4" i="76"/>
  <c r="J4" i="76"/>
  <c r="I4" i="76"/>
  <c r="F4" i="76"/>
  <c r="E4" i="76"/>
  <c r="D4" i="76"/>
  <c r="AS3" i="76"/>
  <c r="AN3" i="76"/>
  <c r="AI3" i="76"/>
  <c r="AD3" i="76"/>
  <c r="X3" i="76"/>
  <c r="A53" i="76"/>
  <c r="S3" i="76"/>
  <c r="A49" i="76"/>
  <c r="N3" i="76"/>
  <c r="A43" i="76"/>
  <c r="I3" i="76"/>
  <c r="A37" i="76" s="1"/>
  <c r="D3" i="76"/>
  <c r="A32" i="76"/>
  <c r="A1" i="76"/>
  <c r="R1" i="25" s="1"/>
  <c r="AD72" i="75"/>
  <c r="AC72" i="75"/>
  <c r="AD71" i="75"/>
  <c r="AC71" i="75"/>
  <c r="AD70" i="75"/>
  <c r="AC70" i="75"/>
  <c r="AD69" i="75"/>
  <c r="AC69" i="75"/>
  <c r="AD68" i="75"/>
  <c r="AD67" i="75"/>
  <c r="AC67" i="75"/>
  <c r="AD66" i="75"/>
  <c r="AC66" i="75"/>
  <c r="AD65" i="75"/>
  <c r="AC65" i="75"/>
  <c r="Z65" i="75"/>
  <c r="Y65" i="75"/>
  <c r="AN64" i="75"/>
  <c r="AM64" i="75"/>
  <c r="AD64" i="75"/>
  <c r="AC64" i="75"/>
  <c r="Z64" i="75"/>
  <c r="Y64" i="75"/>
  <c r="AN63" i="75"/>
  <c r="AM63" i="75"/>
  <c r="AD63" i="75"/>
  <c r="Z63" i="75"/>
  <c r="Y63" i="75"/>
  <c r="AN62" i="75"/>
  <c r="AM62" i="75"/>
  <c r="AD62" i="75"/>
  <c r="AC62" i="75"/>
  <c r="Z62" i="75"/>
  <c r="Y62" i="75"/>
  <c r="AN61" i="75"/>
  <c r="AM61" i="75"/>
  <c r="AI61" i="75"/>
  <c r="AH61" i="75"/>
  <c r="AD61" i="75"/>
  <c r="AC61" i="75"/>
  <c r="Z61" i="75"/>
  <c r="Y61" i="75"/>
  <c r="X61" i="75"/>
  <c r="AN60" i="75"/>
  <c r="AM60" i="75"/>
  <c r="AI60" i="75"/>
  <c r="AH60" i="75"/>
  <c r="AD60" i="75"/>
  <c r="AC60" i="75"/>
  <c r="X60" i="75"/>
  <c r="A60" i="75"/>
  <c r="U60" i="75"/>
  <c r="T60" i="75"/>
  <c r="AN59" i="75"/>
  <c r="AM59" i="75"/>
  <c r="AI59" i="75"/>
  <c r="AH59" i="75"/>
  <c r="AD59" i="75"/>
  <c r="AC59" i="75"/>
  <c r="Z59" i="75"/>
  <c r="Y59" i="75"/>
  <c r="U59" i="75"/>
  <c r="T59" i="75"/>
  <c r="AS58" i="75"/>
  <c r="AR58" i="75"/>
  <c r="AN58" i="75"/>
  <c r="AM58" i="75"/>
  <c r="AI58" i="75"/>
  <c r="AH58" i="75"/>
  <c r="AD58" i="75"/>
  <c r="AC58" i="75"/>
  <c r="Z58" i="75"/>
  <c r="Y58" i="75"/>
  <c r="U58" i="75"/>
  <c r="T58" i="75"/>
  <c r="P58" i="75"/>
  <c r="O58" i="75"/>
  <c r="AS57" i="75"/>
  <c r="AR57" i="75"/>
  <c r="AN57" i="75"/>
  <c r="AM57" i="75"/>
  <c r="AI57" i="75"/>
  <c r="AH57" i="75"/>
  <c r="AD57" i="75"/>
  <c r="Z57" i="75"/>
  <c r="Y57" i="75"/>
  <c r="U57" i="75"/>
  <c r="T57" i="75"/>
  <c r="P57" i="75"/>
  <c r="O57" i="75"/>
  <c r="AS56" i="75"/>
  <c r="AR56" i="75"/>
  <c r="AN56" i="75"/>
  <c r="AM56" i="75"/>
  <c r="AI56" i="75"/>
  <c r="AH56" i="75"/>
  <c r="AD56" i="75"/>
  <c r="AC56" i="75"/>
  <c r="Z56" i="75"/>
  <c r="Y56" i="75"/>
  <c r="U56" i="75"/>
  <c r="T56" i="75"/>
  <c r="P56" i="75"/>
  <c r="O56" i="75"/>
  <c r="K56" i="75"/>
  <c r="J56" i="75"/>
  <c r="AS55" i="75"/>
  <c r="AR55" i="75"/>
  <c r="AN55" i="75"/>
  <c r="AM55" i="75"/>
  <c r="AI55" i="75"/>
  <c r="AH55" i="75"/>
  <c r="AD55" i="75"/>
  <c r="AC55" i="75"/>
  <c r="Z55" i="75"/>
  <c r="Y55" i="75"/>
  <c r="U55" i="75"/>
  <c r="T55" i="75"/>
  <c r="P55" i="75"/>
  <c r="O55" i="75"/>
  <c r="K55" i="75"/>
  <c r="J55" i="75"/>
  <c r="AS54" i="75"/>
  <c r="AR54" i="75"/>
  <c r="AN54" i="75"/>
  <c r="AM54" i="75"/>
  <c r="AI54" i="75"/>
  <c r="AH54" i="75"/>
  <c r="AD54" i="75"/>
  <c r="AC54" i="75"/>
  <c r="Z54" i="75"/>
  <c r="Y54" i="75"/>
  <c r="U54" i="75"/>
  <c r="T54" i="75"/>
  <c r="P54" i="75"/>
  <c r="O54" i="75"/>
  <c r="K54" i="75"/>
  <c r="J54" i="75"/>
  <c r="AS53" i="75"/>
  <c r="AR53" i="75"/>
  <c r="AN53" i="75"/>
  <c r="AM53" i="75"/>
  <c r="AI53" i="75"/>
  <c r="AH53" i="75"/>
  <c r="AD53" i="75"/>
  <c r="AC53" i="75"/>
  <c r="Z53" i="75"/>
  <c r="Y53" i="75"/>
  <c r="U53" i="75"/>
  <c r="T53" i="75"/>
  <c r="P53" i="75"/>
  <c r="O53" i="75"/>
  <c r="N53" i="75"/>
  <c r="K53" i="75"/>
  <c r="J53" i="75"/>
  <c r="F53" i="75"/>
  <c r="E53" i="75"/>
  <c r="AS52" i="75"/>
  <c r="AR52" i="75"/>
  <c r="AN52" i="75"/>
  <c r="AM52" i="75"/>
  <c r="AI52" i="75"/>
  <c r="AH52" i="75"/>
  <c r="AD52" i="75"/>
  <c r="AC52" i="75"/>
  <c r="Z52" i="75"/>
  <c r="Y52" i="75"/>
  <c r="U52" i="75"/>
  <c r="T52" i="75"/>
  <c r="N52" i="75"/>
  <c r="K52" i="75"/>
  <c r="J52" i="75"/>
  <c r="F52" i="75"/>
  <c r="E52" i="75"/>
  <c r="AS51" i="75"/>
  <c r="AR51" i="75"/>
  <c r="AN51" i="75"/>
  <c r="AM51" i="75"/>
  <c r="AI51" i="75"/>
  <c r="AH51" i="75"/>
  <c r="AD51" i="75"/>
  <c r="Z51" i="75"/>
  <c r="Y51" i="75"/>
  <c r="X51" i="75"/>
  <c r="U51" i="75"/>
  <c r="T51" i="75"/>
  <c r="P51" i="75"/>
  <c r="O51" i="75"/>
  <c r="K51" i="75"/>
  <c r="J51" i="75"/>
  <c r="F51" i="75"/>
  <c r="E51" i="75"/>
  <c r="AS50" i="75"/>
  <c r="AR50" i="75"/>
  <c r="AN50" i="75"/>
  <c r="AM50" i="75"/>
  <c r="AI50" i="75"/>
  <c r="AH50" i="75"/>
  <c r="AD50" i="75"/>
  <c r="AC50" i="75"/>
  <c r="X50" i="75"/>
  <c r="A59" i="75"/>
  <c r="U50" i="75"/>
  <c r="T50" i="75"/>
  <c r="P50" i="75"/>
  <c r="O50" i="75"/>
  <c r="K50" i="75"/>
  <c r="J50" i="75"/>
  <c r="F50" i="75"/>
  <c r="E50" i="75"/>
  <c r="AS49" i="75"/>
  <c r="AR49" i="75"/>
  <c r="AN49" i="75"/>
  <c r="AM49" i="75"/>
  <c r="AI49" i="75"/>
  <c r="AH49" i="75"/>
  <c r="AD49" i="75"/>
  <c r="AC49" i="75"/>
  <c r="Z49" i="75"/>
  <c r="Y49" i="75"/>
  <c r="U49" i="75"/>
  <c r="T49" i="75"/>
  <c r="P49" i="75"/>
  <c r="O49" i="75"/>
  <c r="K49" i="75"/>
  <c r="J49" i="75"/>
  <c r="F49" i="75"/>
  <c r="E49" i="75"/>
  <c r="AS48" i="75"/>
  <c r="AR48" i="75"/>
  <c r="AN48" i="75"/>
  <c r="AM48" i="75"/>
  <c r="AI48" i="75"/>
  <c r="AH48" i="75"/>
  <c r="AD48" i="75"/>
  <c r="AC48" i="75"/>
  <c r="Z48" i="75"/>
  <c r="Y48" i="75"/>
  <c r="U48" i="75"/>
  <c r="T48" i="75"/>
  <c r="P48" i="75"/>
  <c r="O48" i="75"/>
  <c r="N48" i="75"/>
  <c r="K48" i="75"/>
  <c r="J48" i="75"/>
  <c r="F48" i="75"/>
  <c r="E48" i="75"/>
  <c r="D48" i="75"/>
  <c r="A48" i="75"/>
  <c r="AS47" i="75"/>
  <c r="AR47" i="75"/>
  <c r="AN47" i="75"/>
  <c r="AM47" i="75"/>
  <c r="AI47" i="75"/>
  <c r="AH47" i="75"/>
  <c r="AD47" i="75"/>
  <c r="AC47" i="75"/>
  <c r="Z47" i="75"/>
  <c r="Y47" i="75"/>
  <c r="X47" i="75"/>
  <c r="U47" i="75"/>
  <c r="T47" i="75"/>
  <c r="N47" i="75"/>
  <c r="A47" i="75"/>
  <c r="K47" i="75"/>
  <c r="J47" i="75"/>
  <c r="D47" i="75"/>
  <c r="AS46" i="75"/>
  <c r="AR46" i="75"/>
  <c r="AN46" i="75"/>
  <c r="AM46" i="75"/>
  <c r="AI46" i="75"/>
  <c r="AH46" i="75"/>
  <c r="AD46" i="75"/>
  <c r="AC46" i="75"/>
  <c r="X46" i="75"/>
  <c r="A58" i="75"/>
  <c r="U46" i="75"/>
  <c r="T46" i="75"/>
  <c r="P46" i="75"/>
  <c r="O46" i="75"/>
  <c r="K46" i="75"/>
  <c r="J46" i="75"/>
  <c r="F46" i="75"/>
  <c r="E46" i="75"/>
  <c r="AS45" i="75"/>
  <c r="AR45" i="75"/>
  <c r="AN45" i="75"/>
  <c r="AM45" i="75"/>
  <c r="AI45" i="75"/>
  <c r="AH45" i="75"/>
  <c r="AD45" i="75"/>
  <c r="Z45" i="75"/>
  <c r="Y45" i="75"/>
  <c r="U45" i="75"/>
  <c r="T45" i="75"/>
  <c r="P45" i="75"/>
  <c r="O45" i="75"/>
  <c r="K45" i="75"/>
  <c r="J45" i="75"/>
  <c r="F45" i="75"/>
  <c r="E45" i="75"/>
  <c r="AS44" i="75"/>
  <c r="AR44" i="75"/>
  <c r="AN44" i="75"/>
  <c r="AM44" i="75"/>
  <c r="AI44" i="75"/>
  <c r="AH44" i="75"/>
  <c r="AD44" i="75"/>
  <c r="AC44" i="75"/>
  <c r="Z44" i="75"/>
  <c r="Y44" i="75"/>
  <c r="U44" i="75"/>
  <c r="T44" i="75"/>
  <c r="P44" i="75"/>
  <c r="O44" i="75"/>
  <c r="K44" i="75"/>
  <c r="J44" i="75"/>
  <c r="F44" i="75"/>
  <c r="E44" i="75"/>
  <c r="AS43" i="75"/>
  <c r="AR43" i="75"/>
  <c r="AN43" i="75"/>
  <c r="AM43" i="75"/>
  <c r="AI43" i="75"/>
  <c r="AH43" i="75"/>
  <c r="AD43" i="75"/>
  <c r="AC43" i="75"/>
  <c r="Z43" i="75"/>
  <c r="Y43" i="75"/>
  <c r="U43" i="75"/>
  <c r="T43" i="75"/>
  <c r="P43" i="75"/>
  <c r="O43" i="75"/>
  <c r="K43" i="75"/>
  <c r="J43" i="75"/>
  <c r="F43" i="75"/>
  <c r="E43" i="75"/>
  <c r="AS42" i="75"/>
  <c r="AR42" i="75"/>
  <c r="AN42" i="75"/>
  <c r="AM42" i="75"/>
  <c r="AI42" i="75"/>
  <c r="AH42" i="75"/>
  <c r="AD42" i="75"/>
  <c r="AC42" i="75"/>
  <c r="Z42" i="75"/>
  <c r="Y42" i="75"/>
  <c r="U42" i="75"/>
  <c r="T42" i="75"/>
  <c r="P42" i="75"/>
  <c r="O42" i="75"/>
  <c r="K42" i="75"/>
  <c r="J42" i="75"/>
  <c r="F42" i="75"/>
  <c r="E42" i="75"/>
  <c r="AS41" i="75"/>
  <c r="AR41" i="75"/>
  <c r="AN41" i="75"/>
  <c r="AM41" i="75"/>
  <c r="AI41" i="75"/>
  <c r="AH41" i="75"/>
  <c r="AD41" i="75"/>
  <c r="AC41" i="75"/>
  <c r="Z41" i="75"/>
  <c r="Y41" i="75"/>
  <c r="U41" i="75"/>
  <c r="T41" i="75"/>
  <c r="P41" i="75"/>
  <c r="O41" i="75"/>
  <c r="K41" i="75"/>
  <c r="J41" i="75"/>
  <c r="F41" i="75"/>
  <c r="E41" i="75"/>
  <c r="AS40" i="75"/>
  <c r="AR40" i="75"/>
  <c r="AN40" i="75"/>
  <c r="AM40" i="75"/>
  <c r="AI40" i="75"/>
  <c r="AH40" i="75"/>
  <c r="AD40" i="75"/>
  <c r="Z40" i="75"/>
  <c r="Y40" i="75"/>
  <c r="U40" i="75"/>
  <c r="T40" i="75"/>
  <c r="P40" i="75"/>
  <c r="O40" i="75"/>
  <c r="K40" i="75"/>
  <c r="J40" i="75"/>
  <c r="I40" i="75"/>
  <c r="F40" i="75"/>
  <c r="E40" i="75"/>
  <c r="AS39" i="75"/>
  <c r="AR39" i="75"/>
  <c r="AN39" i="75"/>
  <c r="AM39" i="75"/>
  <c r="AI39" i="75"/>
  <c r="AH39" i="75"/>
  <c r="Z39" i="75"/>
  <c r="Y39" i="75"/>
  <c r="U39" i="75"/>
  <c r="T39" i="75"/>
  <c r="P39" i="75"/>
  <c r="O39" i="75"/>
  <c r="I39" i="75"/>
  <c r="A40" i="75"/>
  <c r="F39" i="75"/>
  <c r="E39" i="75"/>
  <c r="AS38" i="75"/>
  <c r="AN38" i="75"/>
  <c r="AI38" i="75"/>
  <c r="AH38" i="75"/>
  <c r="Z38" i="75"/>
  <c r="Y38" i="75"/>
  <c r="U38" i="75"/>
  <c r="T38" i="75"/>
  <c r="P38" i="75"/>
  <c r="O38" i="75"/>
  <c r="K20" i="75"/>
  <c r="J20" i="75"/>
  <c r="F38" i="75"/>
  <c r="E38" i="75"/>
  <c r="AS37" i="75"/>
  <c r="AR37" i="75"/>
  <c r="AN37" i="75"/>
  <c r="AM37" i="75"/>
  <c r="AI37" i="75"/>
  <c r="AH37" i="75"/>
  <c r="Z37" i="75"/>
  <c r="Y37" i="75"/>
  <c r="U37" i="75"/>
  <c r="T37" i="75"/>
  <c r="P37" i="75"/>
  <c r="O37" i="75"/>
  <c r="K19" i="75"/>
  <c r="J19" i="75"/>
  <c r="F37" i="75"/>
  <c r="E37" i="75"/>
  <c r="AS36" i="75"/>
  <c r="AR36" i="75"/>
  <c r="AN36" i="75"/>
  <c r="AM36" i="75"/>
  <c r="AI36" i="75"/>
  <c r="AH36" i="75"/>
  <c r="Z36" i="75"/>
  <c r="Y36" i="75"/>
  <c r="X36" i="75"/>
  <c r="U36" i="75"/>
  <c r="T36" i="75"/>
  <c r="P36" i="75"/>
  <c r="O36" i="75"/>
  <c r="N36" i="75"/>
  <c r="K18" i="75"/>
  <c r="J18" i="75"/>
  <c r="F36" i="75"/>
  <c r="E36" i="75"/>
  <c r="D36" i="75"/>
  <c r="A36" i="75"/>
  <c r="AS35" i="75"/>
  <c r="AR35" i="75"/>
  <c r="AN35" i="75"/>
  <c r="AM35" i="75"/>
  <c r="AI35" i="75"/>
  <c r="AH35" i="75"/>
  <c r="X35" i="75"/>
  <c r="A57" i="75"/>
  <c r="U35" i="75"/>
  <c r="T35" i="75"/>
  <c r="N35" i="75"/>
  <c r="A46" i="75"/>
  <c r="K17" i="75"/>
  <c r="J17" i="75"/>
  <c r="D35" i="75"/>
  <c r="A35" i="75" s="1"/>
  <c r="AS34" i="75"/>
  <c r="AR34" i="75"/>
  <c r="AN34" i="75"/>
  <c r="AM34" i="75"/>
  <c r="AI34" i="75"/>
  <c r="AH34" i="75"/>
  <c r="AD34" i="75"/>
  <c r="AC34" i="75"/>
  <c r="Z34" i="75"/>
  <c r="Y34" i="75"/>
  <c r="U34" i="75"/>
  <c r="T34" i="75"/>
  <c r="P34" i="75"/>
  <c r="O34" i="75"/>
  <c r="K16" i="75"/>
  <c r="J16" i="75"/>
  <c r="F34" i="75"/>
  <c r="E34" i="75"/>
  <c r="AS33" i="75"/>
  <c r="AR33" i="75"/>
  <c r="AN33" i="75"/>
  <c r="AM33" i="75"/>
  <c r="AI33" i="75"/>
  <c r="AH33" i="75"/>
  <c r="AD33" i="75"/>
  <c r="AC33" i="75"/>
  <c r="Z33" i="75"/>
  <c r="Y33" i="75"/>
  <c r="U33" i="75"/>
  <c r="T33" i="75"/>
  <c r="P33" i="75"/>
  <c r="O33" i="75"/>
  <c r="K15" i="75"/>
  <c r="J15" i="75"/>
  <c r="I15" i="75"/>
  <c r="F33" i="75"/>
  <c r="E33" i="75"/>
  <c r="AS32" i="75"/>
  <c r="AR32" i="75"/>
  <c r="AN32" i="75"/>
  <c r="AM32" i="75"/>
  <c r="AI32" i="75"/>
  <c r="AH32" i="75"/>
  <c r="AD32" i="75"/>
  <c r="AC32" i="75"/>
  <c r="Z32" i="75"/>
  <c r="Y32" i="75"/>
  <c r="X32" i="75"/>
  <c r="U32" i="75"/>
  <c r="T32" i="75"/>
  <c r="P32" i="75"/>
  <c r="O32" i="75"/>
  <c r="I14" i="75"/>
  <c r="A38" i="75"/>
  <c r="F32" i="75"/>
  <c r="E32" i="75"/>
  <c r="AS31" i="75"/>
  <c r="AR31" i="75"/>
  <c r="AN31" i="75"/>
  <c r="AM31" i="75"/>
  <c r="AI31" i="75"/>
  <c r="AD31" i="75"/>
  <c r="AC31" i="75"/>
  <c r="X31" i="75"/>
  <c r="A56" i="75"/>
  <c r="U31" i="75"/>
  <c r="T31" i="75"/>
  <c r="S31" i="75"/>
  <c r="P31" i="75"/>
  <c r="O31" i="75"/>
  <c r="K38" i="75"/>
  <c r="J38" i="75"/>
  <c r="F31" i="75"/>
  <c r="E31" i="75"/>
  <c r="AS30" i="75"/>
  <c r="AR30" i="75"/>
  <c r="AN30" i="75"/>
  <c r="AM30" i="75"/>
  <c r="AI30" i="75"/>
  <c r="AH30" i="75"/>
  <c r="AD30" i="75"/>
  <c r="AC30" i="75"/>
  <c r="Z30" i="75"/>
  <c r="Y30" i="75"/>
  <c r="S30" i="75"/>
  <c r="A52" i="75"/>
  <c r="P30" i="75"/>
  <c r="O30" i="75"/>
  <c r="K37" i="75"/>
  <c r="J37" i="75"/>
  <c r="F30" i="75"/>
  <c r="E30" i="75"/>
  <c r="AS29" i="75"/>
  <c r="AR29" i="75"/>
  <c r="AN29" i="75"/>
  <c r="AM29" i="75"/>
  <c r="AI29" i="75"/>
  <c r="AH29" i="75"/>
  <c r="AD29" i="75"/>
  <c r="AC29" i="75"/>
  <c r="Z29" i="75"/>
  <c r="Y29" i="75"/>
  <c r="U29" i="75"/>
  <c r="T29" i="75"/>
  <c r="P29" i="75"/>
  <c r="O29" i="75"/>
  <c r="K36" i="75"/>
  <c r="J36" i="75"/>
  <c r="F29" i="75"/>
  <c r="E29" i="75"/>
  <c r="AS28" i="75"/>
  <c r="AR28" i="75"/>
  <c r="AN28" i="75"/>
  <c r="AM28" i="75"/>
  <c r="AI28" i="75"/>
  <c r="AH28" i="75"/>
  <c r="AD28" i="75"/>
  <c r="Z28" i="75"/>
  <c r="Y28" i="75"/>
  <c r="U28" i="75"/>
  <c r="T28" i="75"/>
  <c r="P28" i="75"/>
  <c r="O28" i="75"/>
  <c r="K35" i="75"/>
  <c r="J35" i="75"/>
  <c r="F28" i="75"/>
  <c r="E28" i="75"/>
  <c r="AS27" i="75"/>
  <c r="AR27" i="75"/>
  <c r="AN27" i="75"/>
  <c r="AM27" i="75"/>
  <c r="AI27" i="75"/>
  <c r="AH27" i="75"/>
  <c r="AD27" i="75"/>
  <c r="AC27" i="75"/>
  <c r="Z27" i="75"/>
  <c r="Y27" i="75"/>
  <c r="U27" i="75"/>
  <c r="T27" i="75"/>
  <c r="P27" i="75"/>
  <c r="O27" i="75"/>
  <c r="K34" i="75"/>
  <c r="J34" i="75"/>
  <c r="F27" i="75"/>
  <c r="E27" i="75"/>
  <c r="AS26" i="75"/>
  <c r="AR26" i="75"/>
  <c r="AN26" i="75"/>
  <c r="AM26" i="75"/>
  <c r="AI26" i="75"/>
  <c r="AH26" i="75"/>
  <c r="AD26" i="75"/>
  <c r="AC26" i="75"/>
  <c r="Z26" i="75"/>
  <c r="Y26" i="75"/>
  <c r="U26" i="75"/>
  <c r="T26" i="75"/>
  <c r="P26" i="75"/>
  <c r="O26" i="75"/>
  <c r="N26" i="75"/>
  <c r="K33" i="75"/>
  <c r="J33" i="75"/>
  <c r="F26" i="75"/>
  <c r="E26" i="75"/>
  <c r="AS25" i="75"/>
  <c r="AR25" i="75"/>
  <c r="AN25" i="75"/>
  <c r="AM25" i="75"/>
  <c r="AI25" i="75"/>
  <c r="AH25" i="75"/>
  <c r="AD25" i="75"/>
  <c r="AC25" i="75"/>
  <c r="Z25" i="75"/>
  <c r="Y25" i="75"/>
  <c r="U25" i="75"/>
  <c r="T25" i="75"/>
  <c r="N25" i="75"/>
  <c r="A45" i="75"/>
  <c r="K32" i="75"/>
  <c r="J32" i="75"/>
  <c r="F25" i="75"/>
  <c r="E25" i="75"/>
  <c r="AS24" i="75"/>
  <c r="AR24" i="75"/>
  <c r="AN24" i="75"/>
  <c r="AM24" i="75"/>
  <c r="AI24" i="75"/>
  <c r="AH24" i="75"/>
  <c r="AD24" i="75"/>
  <c r="AC24" i="75"/>
  <c r="Z24" i="75"/>
  <c r="Y24" i="75"/>
  <c r="X24" i="75"/>
  <c r="U24" i="75"/>
  <c r="T24" i="75"/>
  <c r="S24" i="75"/>
  <c r="P24" i="75"/>
  <c r="O24" i="75"/>
  <c r="J31" i="75"/>
  <c r="F24" i="75"/>
  <c r="E24" i="75"/>
  <c r="AS23" i="75"/>
  <c r="AR23" i="75"/>
  <c r="AN23" i="75"/>
  <c r="AM23" i="75"/>
  <c r="AI23" i="75"/>
  <c r="AH23" i="75"/>
  <c r="AD23" i="75"/>
  <c r="AC23" i="75"/>
  <c r="X23" i="75"/>
  <c r="A55" i="75"/>
  <c r="S23" i="75"/>
  <c r="A51" i="75"/>
  <c r="P23" i="75"/>
  <c r="O23" i="75"/>
  <c r="K30" i="75"/>
  <c r="J30" i="75"/>
  <c r="F23" i="75"/>
  <c r="E23" i="75"/>
  <c r="AS22" i="75"/>
  <c r="AR22" i="75"/>
  <c r="AN22" i="75"/>
  <c r="AM22" i="75"/>
  <c r="AI22" i="75"/>
  <c r="AH22" i="75"/>
  <c r="AD22" i="75"/>
  <c r="AC22" i="75"/>
  <c r="Z22" i="75"/>
  <c r="Y22" i="75"/>
  <c r="U22" i="75"/>
  <c r="T22" i="75"/>
  <c r="P22" i="75"/>
  <c r="O22" i="75"/>
  <c r="K29" i="75"/>
  <c r="J29" i="75"/>
  <c r="F22" i="75"/>
  <c r="E22" i="75"/>
  <c r="AS21" i="75"/>
  <c r="AR21" i="75"/>
  <c r="AN21" i="75"/>
  <c r="AM21" i="75"/>
  <c r="AI21" i="75"/>
  <c r="AH21" i="75"/>
  <c r="AD21" i="75"/>
  <c r="AC21" i="75"/>
  <c r="Z21" i="75"/>
  <c r="Y21" i="75"/>
  <c r="U21" i="75"/>
  <c r="T21" i="75"/>
  <c r="P21" i="75"/>
  <c r="O21" i="75"/>
  <c r="K28" i="75"/>
  <c r="J28" i="75"/>
  <c r="F21" i="75"/>
  <c r="E21" i="75"/>
  <c r="AS20" i="75"/>
  <c r="AN20" i="75"/>
  <c r="AM20" i="75"/>
  <c r="AI20" i="75"/>
  <c r="AH20" i="75"/>
  <c r="AD20" i="75"/>
  <c r="AC20" i="75"/>
  <c r="Z20" i="75"/>
  <c r="Y20" i="75"/>
  <c r="U20" i="75"/>
  <c r="T20" i="75"/>
  <c r="P20" i="75"/>
  <c r="O20" i="75"/>
  <c r="K27" i="75"/>
  <c r="J27" i="75"/>
  <c r="F20" i="75"/>
  <c r="E20" i="75"/>
  <c r="AS19" i="75"/>
  <c r="AR19" i="75"/>
  <c r="AN19" i="75"/>
  <c r="AM19" i="75"/>
  <c r="AI19" i="75"/>
  <c r="AD19" i="75"/>
  <c r="AC19" i="75"/>
  <c r="Z19" i="75"/>
  <c r="Y19" i="75"/>
  <c r="U19" i="75"/>
  <c r="T19" i="75"/>
  <c r="P19" i="75"/>
  <c r="O19" i="75"/>
  <c r="K26" i="75"/>
  <c r="J26" i="75"/>
  <c r="F19" i="75"/>
  <c r="E19" i="75"/>
  <c r="AS18" i="75"/>
  <c r="AR18" i="75"/>
  <c r="AN18" i="75"/>
  <c r="AM18" i="75"/>
  <c r="AD18" i="75"/>
  <c r="AC18" i="75"/>
  <c r="Z18" i="75"/>
  <c r="Y18" i="75"/>
  <c r="U18" i="75"/>
  <c r="T18" i="75"/>
  <c r="P18" i="75"/>
  <c r="O18" i="75"/>
  <c r="K25" i="75"/>
  <c r="J25" i="75"/>
  <c r="F18" i="75"/>
  <c r="E18" i="75"/>
  <c r="AS17" i="75"/>
  <c r="AR17" i="75"/>
  <c r="AN17" i="75"/>
  <c r="AM17" i="75"/>
  <c r="AI17" i="75"/>
  <c r="AH17" i="75"/>
  <c r="AD17" i="75"/>
  <c r="AC17" i="75"/>
  <c r="Z17" i="75"/>
  <c r="Y17" i="75"/>
  <c r="U17" i="75"/>
  <c r="T17" i="75"/>
  <c r="P17" i="75"/>
  <c r="O17" i="75"/>
  <c r="K24" i="75"/>
  <c r="J24" i="75"/>
  <c r="F17" i="75"/>
  <c r="E17" i="75"/>
  <c r="AS16" i="75"/>
  <c r="AR16" i="75"/>
  <c r="AN16" i="75"/>
  <c r="AM16" i="75"/>
  <c r="AI16" i="75"/>
  <c r="AH16" i="75"/>
  <c r="AD16" i="75"/>
  <c r="AC16" i="75"/>
  <c r="Z16" i="75"/>
  <c r="Y16" i="75"/>
  <c r="U16" i="75"/>
  <c r="T16" i="75"/>
  <c r="P16" i="75"/>
  <c r="O16" i="75"/>
  <c r="N16" i="75"/>
  <c r="K23" i="75"/>
  <c r="J23" i="75"/>
  <c r="F16" i="75"/>
  <c r="E16" i="75"/>
  <c r="AS15" i="75"/>
  <c r="AR15" i="75"/>
  <c r="AN15" i="75"/>
  <c r="AM15" i="75"/>
  <c r="AI15" i="75"/>
  <c r="AH15" i="75"/>
  <c r="AD15" i="75"/>
  <c r="AC15" i="75"/>
  <c r="Z15" i="75"/>
  <c r="Y15" i="75"/>
  <c r="U15" i="75"/>
  <c r="T15" i="75"/>
  <c r="N15" i="75"/>
  <c r="A44" i="75"/>
  <c r="J22" i="75"/>
  <c r="I22" i="75"/>
  <c r="F15" i="75"/>
  <c r="E15" i="75"/>
  <c r="AS14" i="75"/>
  <c r="AR14" i="75"/>
  <c r="AN14" i="75"/>
  <c r="AM14" i="75"/>
  <c r="AI14" i="75"/>
  <c r="AH14" i="75"/>
  <c r="AD14" i="75"/>
  <c r="AC14" i="75"/>
  <c r="Z14" i="75"/>
  <c r="Y14" i="75"/>
  <c r="U14" i="75"/>
  <c r="T14" i="75"/>
  <c r="P14" i="75"/>
  <c r="O14" i="75"/>
  <c r="I21" i="75"/>
  <c r="A39" i="75" s="1"/>
  <c r="F14" i="75"/>
  <c r="E14" i="75"/>
  <c r="AS13" i="75"/>
  <c r="AR13" i="75"/>
  <c r="AN13" i="75"/>
  <c r="AM13" i="75"/>
  <c r="AI13" i="75"/>
  <c r="AH13" i="75"/>
  <c r="AD13" i="75"/>
  <c r="AC13" i="75"/>
  <c r="Z13" i="75"/>
  <c r="Y13" i="75"/>
  <c r="U13" i="75"/>
  <c r="T13" i="75"/>
  <c r="P13" i="75"/>
  <c r="O13" i="75"/>
  <c r="K13" i="75"/>
  <c r="J13" i="75"/>
  <c r="F13" i="75"/>
  <c r="E13" i="75"/>
  <c r="D13" i="75"/>
  <c r="AS12" i="75"/>
  <c r="AR12" i="75"/>
  <c r="AN12" i="75"/>
  <c r="AM12" i="75"/>
  <c r="AI12" i="75"/>
  <c r="AH12" i="75"/>
  <c r="AD12" i="75"/>
  <c r="AC12" i="75"/>
  <c r="Z12" i="75"/>
  <c r="Y12" i="75"/>
  <c r="U12" i="75"/>
  <c r="T12" i="75"/>
  <c r="S12" i="75"/>
  <c r="P12" i="75"/>
  <c r="O12" i="75"/>
  <c r="K12" i="75"/>
  <c r="J12" i="75"/>
  <c r="D12" i="75"/>
  <c r="A34" i="75"/>
  <c r="AS11" i="75"/>
  <c r="AR11" i="75"/>
  <c r="AN11" i="75"/>
  <c r="AM11" i="75"/>
  <c r="AI11" i="75"/>
  <c r="AH11" i="75"/>
  <c r="AD11" i="75"/>
  <c r="AC11" i="75"/>
  <c r="Z11" i="75"/>
  <c r="Y11" i="75"/>
  <c r="S11" i="75"/>
  <c r="A50" i="75"/>
  <c r="P11" i="75"/>
  <c r="O11" i="75"/>
  <c r="K11" i="75"/>
  <c r="J11" i="75"/>
  <c r="F11" i="75"/>
  <c r="E11" i="75"/>
  <c r="AS10" i="75"/>
  <c r="AR10" i="75"/>
  <c r="AN10" i="75"/>
  <c r="AM10" i="75"/>
  <c r="AI10" i="75"/>
  <c r="AH10" i="75"/>
  <c r="AD10" i="75"/>
  <c r="Z10" i="75"/>
  <c r="Y10" i="75"/>
  <c r="U10" i="75"/>
  <c r="T10" i="75"/>
  <c r="P10" i="75"/>
  <c r="O10" i="75"/>
  <c r="K10" i="75"/>
  <c r="J10" i="75"/>
  <c r="F10" i="75"/>
  <c r="E10" i="75"/>
  <c r="AS9" i="75"/>
  <c r="AR9" i="75"/>
  <c r="AN9" i="75"/>
  <c r="AM9" i="75"/>
  <c r="AI9" i="75"/>
  <c r="AH9" i="75"/>
  <c r="AD9" i="75"/>
  <c r="AC9" i="75"/>
  <c r="Z9" i="75"/>
  <c r="Y9" i="75"/>
  <c r="X9" i="75"/>
  <c r="U9" i="75"/>
  <c r="T9" i="75"/>
  <c r="P9" i="75"/>
  <c r="O9" i="75"/>
  <c r="K9" i="75"/>
  <c r="J9" i="75"/>
  <c r="F9" i="75"/>
  <c r="E9" i="75"/>
  <c r="AS8" i="75"/>
  <c r="AR8" i="75"/>
  <c r="AN8" i="75"/>
  <c r="AM8" i="75"/>
  <c r="AI8" i="75"/>
  <c r="AH8" i="75"/>
  <c r="AD8" i="75"/>
  <c r="AC8" i="75"/>
  <c r="X8" i="75"/>
  <c r="A54" i="75"/>
  <c r="U8" i="75"/>
  <c r="T8" i="75"/>
  <c r="P8" i="75"/>
  <c r="O8" i="75"/>
  <c r="K8" i="75"/>
  <c r="J8" i="75"/>
  <c r="F8" i="75"/>
  <c r="E8" i="75"/>
  <c r="D8" i="75"/>
  <c r="AS7" i="75"/>
  <c r="AR7" i="75"/>
  <c r="AN7" i="75"/>
  <c r="AM7" i="75"/>
  <c r="AI7" i="75"/>
  <c r="AH7" i="75"/>
  <c r="AD7" i="75"/>
  <c r="AC7" i="75"/>
  <c r="Z7" i="75"/>
  <c r="Y7" i="75"/>
  <c r="U7" i="75"/>
  <c r="T7" i="75"/>
  <c r="P7" i="75"/>
  <c r="O7" i="75"/>
  <c r="K7" i="75"/>
  <c r="J7" i="75"/>
  <c r="D7" i="75"/>
  <c r="A33" i="75" s="1"/>
  <c r="AS6" i="75"/>
  <c r="AR6" i="75"/>
  <c r="AN6" i="75"/>
  <c r="AM6" i="75"/>
  <c r="AI6" i="75"/>
  <c r="AH6" i="75"/>
  <c r="AD6" i="75"/>
  <c r="AC6" i="75"/>
  <c r="Z6" i="75"/>
  <c r="Y6" i="75"/>
  <c r="U6" i="75"/>
  <c r="T6" i="75"/>
  <c r="P6" i="75"/>
  <c r="O6" i="75"/>
  <c r="K6" i="75"/>
  <c r="J6" i="75"/>
  <c r="F6" i="75"/>
  <c r="E6" i="75"/>
  <c r="AS5" i="75"/>
  <c r="AR5" i="75"/>
  <c r="AN5" i="75"/>
  <c r="AM5" i="75"/>
  <c r="AI5" i="75"/>
  <c r="AH5" i="75"/>
  <c r="AD5" i="75"/>
  <c r="AC5" i="75"/>
  <c r="Z5" i="75"/>
  <c r="Y5" i="75"/>
  <c r="U5" i="75"/>
  <c r="T5" i="75"/>
  <c r="P5" i="75"/>
  <c r="O5" i="75"/>
  <c r="K5" i="75"/>
  <c r="J5" i="75"/>
  <c r="F5" i="75"/>
  <c r="E5" i="75"/>
  <c r="AS4" i="75"/>
  <c r="AR4" i="75"/>
  <c r="AN4" i="75"/>
  <c r="AM4" i="75"/>
  <c r="AI4" i="75"/>
  <c r="AH4" i="75"/>
  <c r="AD4" i="75"/>
  <c r="AC4" i="75"/>
  <c r="Z4" i="75"/>
  <c r="Y4" i="75"/>
  <c r="X4" i="75"/>
  <c r="U4" i="75"/>
  <c r="T4" i="75"/>
  <c r="S4" i="75"/>
  <c r="P4" i="75"/>
  <c r="O4" i="75"/>
  <c r="N4" i="75"/>
  <c r="K4" i="75"/>
  <c r="J4" i="75"/>
  <c r="I4" i="75"/>
  <c r="F4" i="75"/>
  <c r="E4" i="75"/>
  <c r="D4" i="75"/>
  <c r="AS3" i="75"/>
  <c r="AN3" i="75"/>
  <c r="AI3" i="75"/>
  <c r="AD3" i="75"/>
  <c r="X3" i="75"/>
  <c r="A53" i="75"/>
  <c r="S3" i="75"/>
  <c r="A49" i="75"/>
  <c r="N3" i="75"/>
  <c r="A43" i="75"/>
  <c r="I3" i="75"/>
  <c r="A37" i="75"/>
  <c r="D3" i="75"/>
  <c r="A32" i="75"/>
  <c r="A1" i="75"/>
  <c r="Q1" i="88" s="1"/>
  <c r="AD72" i="74"/>
  <c r="AC72" i="74"/>
  <c r="AD71" i="74"/>
  <c r="AC71" i="74"/>
  <c r="AD70" i="74"/>
  <c r="AC70" i="74"/>
  <c r="AD69" i="74"/>
  <c r="AC69" i="74"/>
  <c r="AD68" i="74"/>
  <c r="AD67" i="74"/>
  <c r="AC67" i="74"/>
  <c r="AD66" i="74"/>
  <c r="AC66" i="74"/>
  <c r="AD65" i="74"/>
  <c r="AC65" i="74"/>
  <c r="Z65" i="74"/>
  <c r="Y65" i="74"/>
  <c r="AN64" i="74"/>
  <c r="AM64" i="74"/>
  <c r="AD64" i="74"/>
  <c r="AC64" i="74"/>
  <c r="Z64" i="74"/>
  <c r="Y64" i="74"/>
  <c r="AN63" i="74"/>
  <c r="AM63" i="74"/>
  <c r="AD63" i="74"/>
  <c r="Z63" i="74"/>
  <c r="Y63" i="74"/>
  <c r="AN62" i="74"/>
  <c r="AM62" i="74"/>
  <c r="AD62" i="74"/>
  <c r="AC62" i="74"/>
  <c r="Z62" i="74"/>
  <c r="Y62" i="74"/>
  <c r="AN61" i="74"/>
  <c r="AM61" i="74"/>
  <c r="AI61" i="74"/>
  <c r="AH61" i="74"/>
  <c r="AD61" i="74"/>
  <c r="AC61" i="74"/>
  <c r="Z61" i="74"/>
  <c r="Y61" i="74"/>
  <c r="X61" i="74"/>
  <c r="AN60" i="74"/>
  <c r="AM60" i="74"/>
  <c r="AI60" i="74"/>
  <c r="AH60" i="74"/>
  <c r="AD60" i="74"/>
  <c r="AC60" i="74"/>
  <c r="X60" i="74"/>
  <c r="U60" i="74"/>
  <c r="T60" i="74"/>
  <c r="A60" i="74"/>
  <c r="AN59" i="74"/>
  <c r="AM59" i="74"/>
  <c r="AI59" i="74"/>
  <c r="AH59" i="74"/>
  <c r="AD59" i="74"/>
  <c r="AC59" i="74"/>
  <c r="Z59" i="74"/>
  <c r="Y59" i="74"/>
  <c r="U59" i="74"/>
  <c r="T59" i="74"/>
  <c r="AS58" i="74"/>
  <c r="AR58" i="74"/>
  <c r="AN58" i="74"/>
  <c r="AM58" i="74"/>
  <c r="AI58" i="74"/>
  <c r="AH58" i="74"/>
  <c r="AD58" i="74"/>
  <c r="AC58" i="74"/>
  <c r="Z58" i="74"/>
  <c r="Y58" i="74"/>
  <c r="U58" i="74"/>
  <c r="T58" i="74"/>
  <c r="P58" i="74"/>
  <c r="O58" i="74"/>
  <c r="AS57" i="74"/>
  <c r="AR57" i="74"/>
  <c r="AN57" i="74"/>
  <c r="AM57" i="74"/>
  <c r="AI57" i="74"/>
  <c r="AH57" i="74"/>
  <c r="AD57" i="74"/>
  <c r="Z57" i="74"/>
  <c r="Y57" i="74"/>
  <c r="U57" i="74"/>
  <c r="T57" i="74"/>
  <c r="P57" i="74"/>
  <c r="O57" i="74"/>
  <c r="AS56" i="74"/>
  <c r="AR56" i="74"/>
  <c r="AN56" i="74"/>
  <c r="AM56" i="74"/>
  <c r="AI56" i="74"/>
  <c r="AH56" i="74"/>
  <c r="AD56" i="74"/>
  <c r="AC56" i="74"/>
  <c r="Z56" i="74"/>
  <c r="Y56" i="74"/>
  <c r="U56" i="74"/>
  <c r="T56" i="74"/>
  <c r="P56" i="74"/>
  <c r="O56" i="74"/>
  <c r="K56" i="74"/>
  <c r="J56" i="74"/>
  <c r="AS55" i="74"/>
  <c r="AR55" i="74"/>
  <c r="AN55" i="74"/>
  <c r="AM55" i="74"/>
  <c r="AI55" i="74"/>
  <c r="AH55" i="74"/>
  <c r="AD55" i="74"/>
  <c r="AC55" i="74"/>
  <c r="Z55" i="74"/>
  <c r="Y55" i="74"/>
  <c r="U55" i="74"/>
  <c r="T55" i="74"/>
  <c r="P55" i="74"/>
  <c r="O55" i="74"/>
  <c r="K55" i="74"/>
  <c r="J55" i="74"/>
  <c r="AS54" i="74"/>
  <c r="AR54" i="74"/>
  <c r="AN54" i="74"/>
  <c r="AM54" i="74"/>
  <c r="AI54" i="74"/>
  <c r="AH54" i="74"/>
  <c r="AD54" i="74"/>
  <c r="AC54" i="74"/>
  <c r="Z54" i="74"/>
  <c r="Y54" i="74"/>
  <c r="U54" i="74"/>
  <c r="T54" i="74"/>
  <c r="P54" i="74"/>
  <c r="O54" i="74"/>
  <c r="K54" i="74"/>
  <c r="J54" i="74"/>
  <c r="AS53" i="74"/>
  <c r="AR53" i="74"/>
  <c r="AN53" i="74"/>
  <c r="AM53" i="74"/>
  <c r="AI53" i="74"/>
  <c r="AH53" i="74"/>
  <c r="AD53" i="74"/>
  <c r="AC53" i="74"/>
  <c r="Z53" i="74"/>
  <c r="Y53" i="74"/>
  <c r="U53" i="74"/>
  <c r="T53" i="74"/>
  <c r="P53" i="74"/>
  <c r="O53" i="74"/>
  <c r="N53" i="74"/>
  <c r="K53" i="74"/>
  <c r="J53" i="74"/>
  <c r="F53" i="74"/>
  <c r="E53" i="74"/>
  <c r="AS52" i="74"/>
  <c r="AR52" i="74"/>
  <c r="AN52" i="74"/>
  <c r="AM52" i="74"/>
  <c r="AI52" i="74"/>
  <c r="AH52" i="74"/>
  <c r="AD52" i="74"/>
  <c r="AC52" i="74"/>
  <c r="Z52" i="74"/>
  <c r="Y52" i="74"/>
  <c r="U52" i="74"/>
  <c r="T52" i="74"/>
  <c r="N52" i="74"/>
  <c r="A48" i="74"/>
  <c r="K52" i="74"/>
  <c r="J52" i="74"/>
  <c r="F52" i="74"/>
  <c r="E52" i="74"/>
  <c r="S30" i="74"/>
  <c r="A52" i="74"/>
  <c r="AS51" i="74"/>
  <c r="AR51" i="74"/>
  <c r="AN51" i="74"/>
  <c r="AM51" i="74"/>
  <c r="AI51" i="74"/>
  <c r="AH51" i="74"/>
  <c r="AD51" i="74"/>
  <c r="Z51" i="74"/>
  <c r="Y51" i="74"/>
  <c r="X51" i="74"/>
  <c r="U51" i="74"/>
  <c r="T51" i="74"/>
  <c r="P51" i="74"/>
  <c r="O51" i="74"/>
  <c r="K51" i="74"/>
  <c r="J51" i="74"/>
  <c r="F51" i="74"/>
  <c r="E51" i="74"/>
  <c r="AS50" i="74"/>
  <c r="AR50" i="74"/>
  <c r="AN50" i="74"/>
  <c r="AM50" i="74"/>
  <c r="AI50" i="74"/>
  <c r="AH50" i="74"/>
  <c r="AD50" i="74"/>
  <c r="AC50" i="74"/>
  <c r="X50" i="74"/>
  <c r="A59" i="74"/>
  <c r="U50" i="74"/>
  <c r="T50" i="74"/>
  <c r="P50" i="74"/>
  <c r="O50" i="74"/>
  <c r="K50" i="74"/>
  <c r="J50" i="74"/>
  <c r="F50" i="74"/>
  <c r="E50" i="74"/>
  <c r="AS49" i="74"/>
  <c r="AR49" i="74"/>
  <c r="AN49" i="74"/>
  <c r="AM49" i="74"/>
  <c r="AI49" i="74"/>
  <c r="AH49" i="74"/>
  <c r="AD49" i="74"/>
  <c r="AC49" i="74"/>
  <c r="Z49" i="74"/>
  <c r="Y49" i="74"/>
  <c r="U49" i="74"/>
  <c r="T49" i="74"/>
  <c r="P49" i="74"/>
  <c r="O49" i="74"/>
  <c r="K49" i="74"/>
  <c r="J49" i="74"/>
  <c r="F49" i="74"/>
  <c r="E49" i="74"/>
  <c r="S3" i="74"/>
  <c r="A49" i="74"/>
  <c r="AS48" i="74"/>
  <c r="AR48" i="74"/>
  <c r="AN48" i="74"/>
  <c r="AM48" i="74"/>
  <c r="AI48" i="74"/>
  <c r="AH48" i="74"/>
  <c r="AD48" i="74"/>
  <c r="AC48" i="74"/>
  <c r="Z48" i="74"/>
  <c r="Y48" i="74"/>
  <c r="U48" i="74"/>
  <c r="T48" i="74"/>
  <c r="P48" i="74"/>
  <c r="O48" i="74"/>
  <c r="N48" i="74"/>
  <c r="K48" i="74"/>
  <c r="J48" i="74"/>
  <c r="F48" i="74"/>
  <c r="E48" i="74"/>
  <c r="D48" i="74"/>
  <c r="AS47" i="74"/>
  <c r="AR47" i="74"/>
  <c r="AN47" i="74"/>
  <c r="AM47" i="74"/>
  <c r="AI47" i="74"/>
  <c r="AH47" i="74"/>
  <c r="AD47" i="74"/>
  <c r="AC47" i="74"/>
  <c r="Z47" i="74"/>
  <c r="Y47" i="74"/>
  <c r="X47" i="74"/>
  <c r="U47" i="74"/>
  <c r="T47" i="74"/>
  <c r="N47" i="74"/>
  <c r="A47" i="74"/>
  <c r="K47" i="74"/>
  <c r="J47" i="74"/>
  <c r="D47" i="74"/>
  <c r="AS46" i="74"/>
  <c r="AR46" i="74"/>
  <c r="AN46" i="74"/>
  <c r="AM46" i="74"/>
  <c r="AI46" i="74"/>
  <c r="AH46" i="74"/>
  <c r="AD46" i="74"/>
  <c r="AC46" i="74"/>
  <c r="X46" i="74"/>
  <c r="A58" i="74"/>
  <c r="U46" i="74"/>
  <c r="T46" i="74"/>
  <c r="P46" i="74"/>
  <c r="O46" i="74"/>
  <c r="K46" i="74"/>
  <c r="J46" i="74"/>
  <c r="F46" i="74"/>
  <c r="E46" i="74"/>
  <c r="AS45" i="74"/>
  <c r="AR45" i="74"/>
  <c r="AN45" i="74"/>
  <c r="AM45" i="74"/>
  <c r="AI45" i="74"/>
  <c r="AH45" i="74"/>
  <c r="AD45" i="74"/>
  <c r="Z45" i="74"/>
  <c r="Y45" i="74"/>
  <c r="U45" i="74"/>
  <c r="T45" i="74"/>
  <c r="P45" i="74"/>
  <c r="O45" i="74"/>
  <c r="K45" i="74"/>
  <c r="J45" i="74"/>
  <c r="F45" i="74"/>
  <c r="E45" i="74"/>
  <c r="AS44" i="74"/>
  <c r="AR44" i="74"/>
  <c r="AN44" i="74"/>
  <c r="AM44" i="74"/>
  <c r="AI44" i="74"/>
  <c r="AH44" i="74"/>
  <c r="AD44" i="74"/>
  <c r="AC44" i="74"/>
  <c r="Z44" i="74"/>
  <c r="Y44" i="74"/>
  <c r="U44" i="74"/>
  <c r="T44" i="74"/>
  <c r="P44" i="74"/>
  <c r="O44" i="74"/>
  <c r="K44" i="74"/>
  <c r="J44" i="74"/>
  <c r="F44" i="74"/>
  <c r="E44" i="74"/>
  <c r="N15" i="74"/>
  <c r="A44" i="74"/>
  <c r="AS43" i="74"/>
  <c r="AR43" i="74"/>
  <c r="AN43" i="74"/>
  <c r="AM43" i="74"/>
  <c r="AI43" i="74"/>
  <c r="AH43" i="74"/>
  <c r="AD43" i="74"/>
  <c r="AC43" i="74"/>
  <c r="Z43" i="74"/>
  <c r="Y43" i="74"/>
  <c r="U43" i="74"/>
  <c r="T43" i="74"/>
  <c r="P43" i="74"/>
  <c r="O43" i="74"/>
  <c r="K43" i="74"/>
  <c r="J43" i="74"/>
  <c r="F43" i="74"/>
  <c r="E43" i="74"/>
  <c r="AS42" i="74"/>
  <c r="AR42" i="74"/>
  <c r="AN42" i="74"/>
  <c r="AM42" i="74"/>
  <c r="AI42" i="74"/>
  <c r="AH42" i="74"/>
  <c r="AD42" i="74"/>
  <c r="AC42" i="74"/>
  <c r="Z42" i="74"/>
  <c r="Y42" i="74"/>
  <c r="U42" i="74"/>
  <c r="T42" i="74"/>
  <c r="P42" i="74"/>
  <c r="O42" i="74"/>
  <c r="K42" i="74"/>
  <c r="J42" i="74"/>
  <c r="F42" i="74"/>
  <c r="E42" i="74"/>
  <c r="AS41" i="74"/>
  <c r="AR41" i="74"/>
  <c r="AN41" i="74"/>
  <c r="AM41" i="74"/>
  <c r="AI41" i="74"/>
  <c r="AH41" i="74"/>
  <c r="AD41" i="74"/>
  <c r="AC41" i="74"/>
  <c r="Z41" i="74"/>
  <c r="Y41" i="74"/>
  <c r="U41" i="74"/>
  <c r="T41" i="74"/>
  <c r="P41" i="74"/>
  <c r="O41" i="74"/>
  <c r="K41" i="74"/>
  <c r="J41" i="74"/>
  <c r="F41" i="74"/>
  <c r="E41" i="74"/>
  <c r="AS40" i="74"/>
  <c r="AR40" i="74"/>
  <c r="AN40" i="74"/>
  <c r="AM40" i="74"/>
  <c r="AI40" i="74"/>
  <c r="AH40" i="74"/>
  <c r="AD40" i="74"/>
  <c r="Z40" i="74"/>
  <c r="Y40" i="74"/>
  <c r="U40" i="74"/>
  <c r="T40" i="74"/>
  <c r="P40" i="74"/>
  <c r="O40" i="74"/>
  <c r="K40" i="74"/>
  <c r="J40" i="74"/>
  <c r="I40" i="74"/>
  <c r="F40" i="74"/>
  <c r="E40" i="74"/>
  <c r="AS39" i="74"/>
  <c r="AR39" i="74"/>
  <c r="AN39" i="74"/>
  <c r="AM39" i="74"/>
  <c r="AI39" i="74"/>
  <c r="AH39" i="74"/>
  <c r="Z39" i="74"/>
  <c r="Y39" i="74"/>
  <c r="U39" i="74"/>
  <c r="T39" i="74"/>
  <c r="P39" i="74"/>
  <c r="O39" i="74"/>
  <c r="I39" i="74"/>
  <c r="A40" i="74"/>
  <c r="F39" i="74"/>
  <c r="E39" i="74"/>
  <c r="AS38" i="74"/>
  <c r="AN38" i="74"/>
  <c r="AI38" i="74"/>
  <c r="AH38" i="74"/>
  <c r="Z38" i="74"/>
  <c r="Y38" i="74"/>
  <c r="U38" i="74"/>
  <c r="T38" i="74"/>
  <c r="P38" i="74"/>
  <c r="O38" i="74"/>
  <c r="K20" i="74"/>
  <c r="J20" i="74"/>
  <c r="F38" i="74"/>
  <c r="E38" i="74"/>
  <c r="AS37" i="74"/>
  <c r="AR37" i="74"/>
  <c r="AN37" i="74"/>
  <c r="AM37" i="74"/>
  <c r="AI37" i="74"/>
  <c r="AH37" i="74"/>
  <c r="Z37" i="74"/>
  <c r="Y37" i="74"/>
  <c r="U37" i="74"/>
  <c r="T37" i="74"/>
  <c r="P37" i="74"/>
  <c r="O37" i="74"/>
  <c r="K19" i="74"/>
  <c r="J19" i="74"/>
  <c r="F37" i="74"/>
  <c r="E37" i="74"/>
  <c r="AS36" i="74"/>
  <c r="AR36" i="74"/>
  <c r="AN36" i="74"/>
  <c r="AM36" i="74"/>
  <c r="AI36" i="74"/>
  <c r="AH36" i="74"/>
  <c r="Z36" i="74"/>
  <c r="Y36" i="74"/>
  <c r="X36" i="74"/>
  <c r="U36" i="74"/>
  <c r="T36" i="74"/>
  <c r="P36" i="74"/>
  <c r="O36" i="74"/>
  <c r="N36" i="74"/>
  <c r="K18" i="74"/>
  <c r="J18" i="74"/>
  <c r="F36" i="74"/>
  <c r="E36" i="74"/>
  <c r="D36" i="74"/>
  <c r="A36" i="74"/>
  <c r="AS35" i="74"/>
  <c r="AR35" i="74"/>
  <c r="AN35" i="74"/>
  <c r="AM35" i="74"/>
  <c r="AI35" i="74"/>
  <c r="AH35" i="74"/>
  <c r="X35" i="74"/>
  <c r="A57" i="74"/>
  <c r="U35" i="74"/>
  <c r="T35" i="74"/>
  <c r="N35" i="74"/>
  <c r="A46" i="74"/>
  <c r="K17" i="74"/>
  <c r="J17" i="74"/>
  <c r="D35" i="74"/>
  <c r="A35" i="74"/>
  <c r="AS34" i="74"/>
  <c r="AR34" i="74"/>
  <c r="AN34" i="74"/>
  <c r="AM34" i="74"/>
  <c r="AI34" i="74"/>
  <c r="AH34" i="74"/>
  <c r="AD34" i="74"/>
  <c r="AC34" i="74"/>
  <c r="Z34" i="74"/>
  <c r="Y34" i="74"/>
  <c r="U34" i="74"/>
  <c r="T34" i="74"/>
  <c r="P34" i="74"/>
  <c r="O34" i="74"/>
  <c r="K16" i="74"/>
  <c r="J16" i="74"/>
  <c r="F34" i="74"/>
  <c r="E34" i="74"/>
  <c r="AS33" i="74"/>
  <c r="AR33" i="74"/>
  <c r="AN33" i="74"/>
  <c r="AM33" i="74"/>
  <c r="AI33" i="74"/>
  <c r="AH33" i="74"/>
  <c r="AD33" i="74"/>
  <c r="AC33" i="74"/>
  <c r="Z33" i="74"/>
  <c r="Y33" i="74"/>
  <c r="U33" i="74"/>
  <c r="T33" i="74"/>
  <c r="P33" i="74"/>
  <c r="O33" i="74"/>
  <c r="K15" i="74"/>
  <c r="J15" i="74"/>
  <c r="I15" i="74"/>
  <c r="F33" i="74"/>
  <c r="E33" i="74"/>
  <c r="AS32" i="74"/>
  <c r="AR32" i="74"/>
  <c r="AN32" i="74"/>
  <c r="AM32" i="74"/>
  <c r="AI32" i="74"/>
  <c r="AH32" i="74"/>
  <c r="AD32" i="74"/>
  <c r="AC32" i="74"/>
  <c r="Z32" i="74"/>
  <c r="Y32" i="74"/>
  <c r="X32" i="74"/>
  <c r="U32" i="74"/>
  <c r="T32" i="74"/>
  <c r="P32" i="74"/>
  <c r="O32" i="74"/>
  <c r="I14" i="74"/>
  <c r="A38" i="74" s="1"/>
  <c r="F32" i="74"/>
  <c r="E32" i="74"/>
  <c r="AS31" i="74"/>
  <c r="AR31" i="74"/>
  <c r="AN31" i="74"/>
  <c r="AM31" i="74"/>
  <c r="AI31" i="74"/>
  <c r="AD31" i="74"/>
  <c r="AC31" i="74"/>
  <c r="X31" i="74"/>
  <c r="A56" i="74"/>
  <c r="U31" i="74"/>
  <c r="T31" i="74"/>
  <c r="S31" i="74"/>
  <c r="P31" i="74"/>
  <c r="O31" i="74"/>
  <c r="K38" i="74"/>
  <c r="J38" i="74"/>
  <c r="F31" i="74"/>
  <c r="E31" i="74"/>
  <c r="AS30" i="74"/>
  <c r="AR30" i="74"/>
  <c r="AN30" i="74"/>
  <c r="AM30" i="74"/>
  <c r="AI30" i="74"/>
  <c r="AH30" i="74"/>
  <c r="AD30" i="74"/>
  <c r="AC30" i="74"/>
  <c r="Z30" i="74"/>
  <c r="Y30" i="74"/>
  <c r="P30" i="74"/>
  <c r="O30" i="74"/>
  <c r="K37" i="74"/>
  <c r="J37" i="74"/>
  <c r="F30" i="74"/>
  <c r="E30" i="74"/>
  <c r="AS29" i="74"/>
  <c r="AR29" i="74"/>
  <c r="AN29" i="74"/>
  <c r="AM29" i="74"/>
  <c r="AI29" i="74"/>
  <c r="AH29" i="74"/>
  <c r="AD29" i="74"/>
  <c r="AC29" i="74"/>
  <c r="Z29" i="74"/>
  <c r="Y29" i="74"/>
  <c r="U29" i="74"/>
  <c r="T29" i="74"/>
  <c r="P29" i="74"/>
  <c r="O29" i="74"/>
  <c r="K36" i="74"/>
  <c r="J36" i="74"/>
  <c r="F29" i="74"/>
  <c r="E29" i="74"/>
  <c r="AS28" i="74"/>
  <c r="AR28" i="74"/>
  <c r="AN28" i="74"/>
  <c r="AM28" i="74"/>
  <c r="AI28" i="74"/>
  <c r="AH28" i="74"/>
  <c r="AD28" i="74"/>
  <c r="Z28" i="74"/>
  <c r="Y28" i="74"/>
  <c r="U28" i="74"/>
  <c r="T28" i="74"/>
  <c r="P28" i="74"/>
  <c r="O28" i="74"/>
  <c r="K35" i="74"/>
  <c r="J35" i="74"/>
  <c r="F28" i="74"/>
  <c r="E28" i="74"/>
  <c r="AS27" i="74"/>
  <c r="AR27" i="74"/>
  <c r="AN27" i="74"/>
  <c r="AM27" i="74"/>
  <c r="AI27" i="74"/>
  <c r="AH27" i="74"/>
  <c r="AD27" i="74"/>
  <c r="AC27" i="74"/>
  <c r="Z27" i="74"/>
  <c r="Y27" i="74"/>
  <c r="U27" i="74"/>
  <c r="T27" i="74"/>
  <c r="P27" i="74"/>
  <c r="O27" i="74"/>
  <c r="K34" i="74"/>
  <c r="J34" i="74"/>
  <c r="F27" i="74"/>
  <c r="E27" i="74"/>
  <c r="AS26" i="74"/>
  <c r="AR26" i="74"/>
  <c r="AN26" i="74"/>
  <c r="AM26" i="74"/>
  <c r="AI26" i="74"/>
  <c r="AH26" i="74"/>
  <c r="AD26" i="74"/>
  <c r="AC26" i="74"/>
  <c r="Z26" i="74"/>
  <c r="Y26" i="74"/>
  <c r="U26" i="74"/>
  <c r="T26" i="74"/>
  <c r="P26" i="74"/>
  <c r="O26" i="74"/>
  <c r="N26" i="74"/>
  <c r="K33" i="74"/>
  <c r="J33" i="74"/>
  <c r="F26" i="74"/>
  <c r="E26" i="74"/>
  <c r="AS25" i="74"/>
  <c r="AR25" i="74"/>
  <c r="AN25" i="74"/>
  <c r="AM25" i="74"/>
  <c r="AI25" i="74"/>
  <c r="AH25" i="74"/>
  <c r="AD25" i="74"/>
  <c r="AC25" i="74"/>
  <c r="Z25" i="74"/>
  <c r="Y25" i="74"/>
  <c r="U25" i="74"/>
  <c r="T25" i="74"/>
  <c r="N25" i="74"/>
  <c r="A45" i="74"/>
  <c r="K32" i="74"/>
  <c r="J32" i="74"/>
  <c r="F25" i="74"/>
  <c r="E25" i="74"/>
  <c r="AS24" i="74"/>
  <c r="AR24" i="74"/>
  <c r="AN24" i="74"/>
  <c r="AM24" i="74"/>
  <c r="AI24" i="74"/>
  <c r="AH24" i="74"/>
  <c r="AD24" i="74"/>
  <c r="AC24" i="74"/>
  <c r="Z24" i="74"/>
  <c r="Y24" i="74"/>
  <c r="X24" i="74"/>
  <c r="U24" i="74"/>
  <c r="T24" i="74"/>
  <c r="S24" i="74"/>
  <c r="P24" i="74"/>
  <c r="O24" i="74"/>
  <c r="J31" i="74"/>
  <c r="F24" i="74"/>
  <c r="E24" i="74"/>
  <c r="AS23" i="74"/>
  <c r="AR23" i="74"/>
  <c r="AN23" i="74"/>
  <c r="AM23" i="74"/>
  <c r="AI23" i="74"/>
  <c r="AH23" i="74"/>
  <c r="AD23" i="74"/>
  <c r="AC23" i="74"/>
  <c r="X23" i="74"/>
  <c r="A55" i="74"/>
  <c r="S23" i="74"/>
  <c r="A51" i="74"/>
  <c r="P23" i="74"/>
  <c r="O23" i="74"/>
  <c r="K30" i="74"/>
  <c r="J30" i="74"/>
  <c r="F23" i="74"/>
  <c r="E23" i="74"/>
  <c r="AS22" i="74"/>
  <c r="AR22" i="74"/>
  <c r="AN22" i="74"/>
  <c r="AM22" i="74"/>
  <c r="AI22" i="74"/>
  <c r="AH22" i="74"/>
  <c r="AD22" i="74"/>
  <c r="AC22" i="74"/>
  <c r="Z22" i="74"/>
  <c r="Y22" i="74"/>
  <c r="U22" i="74"/>
  <c r="T22" i="74"/>
  <c r="P22" i="74"/>
  <c r="O22" i="74"/>
  <c r="K29" i="74"/>
  <c r="J29" i="74"/>
  <c r="F22" i="74"/>
  <c r="E22" i="74"/>
  <c r="AS21" i="74"/>
  <c r="AR21" i="74"/>
  <c r="AN21" i="74"/>
  <c r="AM21" i="74"/>
  <c r="AI21" i="74"/>
  <c r="AH21" i="74"/>
  <c r="AD21" i="74"/>
  <c r="AC21" i="74"/>
  <c r="Z21" i="74"/>
  <c r="Y21" i="74"/>
  <c r="U21" i="74"/>
  <c r="T21" i="74"/>
  <c r="P21" i="74"/>
  <c r="O21" i="74"/>
  <c r="K28" i="74"/>
  <c r="J28" i="74"/>
  <c r="F21" i="74"/>
  <c r="E21" i="74"/>
  <c r="AS20" i="74"/>
  <c r="AN20" i="74"/>
  <c r="AM20" i="74"/>
  <c r="AI20" i="74"/>
  <c r="AH20" i="74"/>
  <c r="AD20" i="74"/>
  <c r="AC20" i="74"/>
  <c r="Z20" i="74"/>
  <c r="Y20" i="74"/>
  <c r="U20" i="74"/>
  <c r="T20" i="74"/>
  <c r="P20" i="74"/>
  <c r="O20" i="74"/>
  <c r="K27" i="74"/>
  <c r="J27" i="74"/>
  <c r="F20" i="74"/>
  <c r="E20" i="74"/>
  <c r="AS19" i="74"/>
  <c r="AR19" i="74"/>
  <c r="AN19" i="74"/>
  <c r="AM19" i="74"/>
  <c r="AI19" i="74"/>
  <c r="AD19" i="74"/>
  <c r="AC19" i="74"/>
  <c r="Z19" i="74"/>
  <c r="Y19" i="74"/>
  <c r="U19" i="74"/>
  <c r="T19" i="74"/>
  <c r="P19" i="74"/>
  <c r="O19" i="74"/>
  <c r="K26" i="74"/>
  <c r="J26" i="74"/>
  <c r="F19" i="74"/>
  <c r="E19" i="74"/>
  <c r="AS18" i="74"/>
  <c r="AR18" i="74"/>
  <c r="AN18" i="74"/>
  <c r="AM18" i="74"/>
  <c r="AD18" i="74"/>
  <c r="AC18" i="74"/>
  <c r="Z18" i="74"/>
  <c r="Y18" i="74"/>
  <c r="U18" i="74"/>
  <c r="T18" i="74"/>
  <c r="P18" i="74"/>
  <c r="O18" i="74"/>
  <c r="K25" i="74"/>
  <c r="J25" i="74"/>
  <c r="F18" i="74"/>
  <c r="E18" i="74"/>
  <c r="AS17" i="74"/>
  <c r="AR17" i="74"/>
  <c r="AN17" i="74"/>
  <c r="AM17" i="74"/>
  <c r="AI17" i="74"/>
  <c r="AH17" i="74"/>
  <c r="AD17" i="74"/>
  <c r="AC17" i="74"/>
  <c r="Z17" i="74"/>
  <c r="Y17" i="74"/>
  <c r="U17" i="74"/>
  <c r="T17" i="74"/>
  <c r="P17" i="74"/>
  <c r="O17" i="74"/>
  <c r="K24" i="74"/>
  <c r="J24" i="74"/>
  <c r="F17" i="74"/>
  <c r="E17" i="74"/>
  <c r="AS16" i="74"/>
  <c r="AR16" i="74"/>
  <c r="AN16" i="74"/>
  <c r="AM16" i="74"/>
  <c r="AI16" i="74"/>
  <c r="AH16" i="74"/>
  <c r="AD16" i="74"/>
  <c r="AC16" i="74"/>
  <c r="Z16" i="74"/>
  <c r="Y16" i="74"/>
  <c r="U16" i="74"/>
  <c r="T16" i="74"/>
  <c r="P16" i="74"/>
  <c r="O16" i="74"/>
  <c r="N16" i="74"/>
  <c r="K23" i="74"/>
  <c r="J23" i="74"/>
  <c r="F16" i="74"/>
  <c r="E16" i="74"/>
  <c r="AS15" i="74"/>
  <c r="AR15" i="74"/>
  <c r="AN15" i="74"/>
  <c r="AM15" i="74"/>
  <c r="AI15" i="74"/>
  <c r="AH15" i="74"/>
  <c r="AD15" i="74"/>
  <c r="AC15" i="74"/>
  <c r="Z15" i="74"/>
  <c r="Y15" i="74"/>
  <c r="U15" i="74"/>
  <c r="T15" i="74"/>
  <c r="J22" i="74"/>
  <c r="I22" i="74"/>
  <c r="F15" i="74"/>
  <c r="E15" i="74"/>
  <c r="AS14" i="74"/>
  <c r="AR14" i="74"/>
  <c r="AN14" i="74"/>
  <c r="AM14" i="74"/>
  <c r="AI14" i="74"/>
  <c r="AH14" i="74"/>
  <c r="AD14" i="74"/>
  <c r="AC14" i="74"/>
  <c r="Z14" i="74"/>
  <c r="Y14" i="74"/>
  <c r="U14" i="74"/>
  <c r="T14" i="74"/>
  <c r="P14" i="74"/>
  <c r="O14" i="74"/>
  <c r="I21" i="74"/>
  <c r="A39" i="74" s="1"/>
  <c r="F14" i="74"/>
  <c r="E14" i="74"/>
  <c r="AS13" i="74"/>
  <c r="AR13" i="74"/>
  <c r="AN13" i="74"/>
  <c r="AM13" i="74"/>
  <c r="AI13" i="74"/>
  <c r="AH13" i="74"/>
  <c r="AD13" i="74"/>
  <c r="AC13" i="74"/>
  <c r="Z13" i="74"/>
  <c r="Y13" i="74"/>
  <c r="U13" i="74"/>
  <c r="T13" i="74"/>
  <c r="P13" i="74"/>
  <c r="O13" i="74"/>
  <c r="K13" i="74"/>
  <c r="J13" i="74"/>
  <c r="F13" i="74"/>
  <c r="E13" i="74"/>
  <c r="D13" i="74"/>
  <c r="AS12" i="74"/>
  <c r="AR12" i="74"/>
  <c r="AN12" i="74"/>
  <c r="AM12" i="74"/>
  <c r="AI12" i="74"/>
  <c r="AH12" i="74"/>
  <c r="AD12" i="74"/>
  <c r="AC12" i="74"/>
  <c r="Z12" i="74"/>
  <c r="Y12" i="74"/>
  <c r="U12" i="74"/>
  <c r="T12" i="74"/>
  <c r="S12" i="74"/>
  <c r="P12" i="74"/>
  <c r="O12" i="74"/>
  <c r="K12" i="74"/>
  <c r="J12" i="74"/>
  <c r="D12" i="74"/>
  <c r="A34" i="74"/>
  <c r="AS11" i="74"/>
  <c r="AR11" i="74"/>
  <c r="AN11" i="74"/>
  <c r="AM11" i="74"/>
  <c r="AI11" i="74"/>
  <c r="AH11" i="74"/>
  <c r="AD11" i="74"/>
  <c r="AC11" i="74"/>
  <c r="Z11" i="74"/>
  <c r="Y11" i="74"/>
  <c r="S11" i="74"/>
  <c r="A50" i="74"/>
  <c r="P11" i="74"/>
  <c r="O11" i="74"/>
  <c r="K11" i="74"/>
  <c r="J11" i="74"/>
  <c r="F11" i="74"/>
  <c r="E11" i="74"/>
  <c r="AS10" i="74"/>
  <c r="AR10" i="74"/>
  <c r="AN10" i="74"/>
  <c r="AM10" i="74"/>
  <c r="AI10" i="74"/>
  <c r="AH10" i="74"/>
  <c r="AD10" i="74"/>
  <c r="Z10" i="74"/>
  <c r="Y10" i="74"/>
  <c r="U10" i="74"/>
  <c r="T10" i="74"/>
  <c r="P10" i="74"/>
  <c r="O10" i="74"/>
  <c r="K10" i="74"/>
  <c r="J10" i="74"/>
  <c r="F10" i="74"/>
  <c r="E10" i="74"/>
  <c r="AS9" i="74"/>
  <c r="AR9" i="74"/>
  <c r="AN9" i="74"/>
  <c r="AM9" i="74"/>
  <c r="AI9" i="74"/>
  <c r="AH9" i="74"/>
  <c r="AD9" i="74"/>
  <c r="AC9" i="74"/>
  <c r="Z9" i="74"/>
  <c r="Y9" i="74"/>
  <c r="X9" i="74"/>
  <c r="U9" i="74"/>
  <c r="T9" i="74"/>
  <c r="P9" i="74"/>
  <c r="O9" i="74"/>
  <c r="K9" i="74"/>
  <c r="J9" i="74"/>
  <c r="F9" i="74"/>
  <c r="E9" i="74"/>
  <c r="AS8" i="74"/>
  <c r="AR8" i="74"/>
  <c r="AN8" i="74"/>
  <c r="AM8" i="74"/>
  <c r="AI8" i="74"/>
  <c r="AH8" i="74"/>
  <c r="AD8" i="74"/>
  <c r="AC8" i="74"/>
  <c r="X8" i="74"/>
  <c r="A54" i="74"/>
  <c r="U8" i="74"/>
  <c r="T8" i="74"/>
  <c r="P8" i="74"/>
  <c r="O8" i="74"/>
  <c r="K8" i="74"/>
  <c r="J8" i="74"/>
  <c r="F8" i="74"/>
  <c r="E8" i="74"/>
  <c r="D8" i="74"/>
  <c r="AS7" i="74"/>
  <c r="AR7" i="74"/>
  <c r="AN7" i="74"/>
  <c r="AM7" i="74"/>
  <c r="AI7" i="74"/>
  <c r="AH7" i="74"/>
  <c r="AD7" i="74"/>
  <c r="AC7" i="74"/>
  <c r="Z7" i="74"/>
  <c r="Y7" i="74"/>
  <c r="U7" i="74"/>
  <c r="T7" i="74"/>
  <c r="P7" i="74"/>
  <c r="O7" i="74"/>
  <c r="K7" i="74"/>
  <c r="J7" i="74"/>
  <c r="D7" i="74"/>
  <c r="A33" i="74"/>
  <c r="AS6" i="74"/>
  <c r="AR6" i="74"/>
  <c r="AN6" i="74"/>
  <c r="AM6" i="74"/>
  <c r="AI6" i="74"/>
  <c r="AH6" i="74"/>
  <c r="AD6" i="74"/>
  <c r="AC6" i="74"/>
  <c r="Z6" i="74"/>
  <c r="Y6" i="74"/>
  <c r="U6" i="74"/>
  <c r="T6" i="74"/>
  <c r="P6" i="74"/>
  <c r="O6" i="74"/>
  <c r="K6" i="74"/>
  <c r="J6" i="74"/>
  <c r="F6" i="74"/>
  <c r="E6" i="74"/>
  <c r="AS5" i="74"/>
  <c r="AR5" i="74"/>
  <c r="AN5" i="74"/>
  <c r="AM5" i="74"/>
  <c r="AI5" i="74"/>
  <c r="AH5" i="74"/>
  <c r="AD5" i="74"/>
  <c r="AC5" i="74"/>
  <c r="Z5" i="74"/>
  <c r="Y5" i="74"/>
  <c r="U5" i="74"/>
  <c r="T5" i="74"/>
  <c r="P5" i="74"/>
  <c r="O5" i="74"/>
  <c r="K5" i="74"/>
  <c r="J5" i="74"/>
  <c r="F5" i="74"/>
  <c r="E5" i="74"/>
  <c r="AS4" i="74"/>
  <c r="AR4" i="74"/>
  <c r="AN4" i="74"/>
  <c r="AM4" i="74"/>
  <c r="AI4" i="74"/>
  <c r="AH4" i="74"/>
  <c r="AD4" i="74"/>
  <c r="AC4" i="74"/>
  <c r="Z4" i="74"/>
  <c r="Y4" i="74"/>
  <c r="X4" i="74"/>
  <c r="U4" i="74"/>
  <c r="T4" i="74"/>
  <c r="S4" i="74"/>
  <c r="P4" i="74"/>
  <c r="O4" i="74"/>
  <c r="N4" i="74"/>
  <c r="K4" i="74"/>
  <c r="J4" i="74"/>
  <c r="I4" i="74"/>
  <c r="F4" i="74"/>
  <c r="E4" i="74"/>
  <c r="D4" i="74"/>
  <c r="AS3" i="74"/>
  <c r="AN3" i="74"/>
  <c r="AI3" i="74"/>
  <c r="AD3" i="74"/>
  <c r="X3" i="74"/>
  <c r="A53" i="74"/>
  <c r="N3" i="74"/>
  <c r="A43" i="74"/>
  <c r="I3" i="74"/>
  <c r="A37" i="74"/>
  <c r="D3" i="74"/>
  <c r="A32" i="74" s="1"/>
  <c r="A1" i="74"/>
  <c r="P1" i="88" s="1"/>
  <c r="AD72" i="73"/>
  <c r="AC72" i="73"/>
  <c r="AD71" i="73"/>
  <c r="AC71" i="73"/>
  <c r="AD70" i="73"/>
  <c r="AC70" i="73"/>
  <c r="AD69" i="73"/>
  <c r="AC69" i="73"/>
  <c r="AD68" i="73"/>
  <c r="AD67" i="73"/>
  <c r="AC67" i="73"/>
  <c r="AD66" i="73"/>
  <c r="AC66" i="73"/>
  <c r="AD65" i="73"/>
  <c r="AC65" i="73"/>
  <c r="Z65" i="73"/>
  <c r="Y65" i="73"/>
  <c r="AN64" i="73"/>
  <c r="AM64" i="73"/>
  <c r="AD64" i="73"/>
  <c r="AC64" i="73"/>
  <c r="Z64" i="73"/>
  <c r="Y64" i="73"/>
  <c r="AN63" i="73"/>
  <c r="AM63" i="73"/>
  <c r="AD63" i="73"/>
  <c r="Z63" i="73"/>
  <c r="Y63" i="73"/>
  <c r="AN62" i="73"/>
  <c r="AM62" i="73"/>
  <c r="AD62" i="73"/>
  <c r="AC62" i="73"/>
  <c r="Z62" i="73"/>
  <c r="Y62" i="73"/>
  <c r="AN61" i="73"/>
  <c r="AM61" i="73"/>
  <c r="AI61" i="73"/>
  <c r="AH61" i="73"/>
  <c r="AD61" i="73"/>
  <c r="AC61" i="73"/>
  <c r="Z61" i="73"/>
  <c r="Y61" i="73"/>
  <c r="X61" i="73"/>
  <c r="AN60" i="73"/>
  <c r="AM60" i="73"/>
  <c r="AI60" i="73"/>
  <c r="AH60" i="73"/>
  <c r="AD60" i="73"/>
  <c r="AC60" i="73"/>
  <c r="X60" i="73"/>
  <c r="U60" i="73"/>
  <c r="T60" i="73"/>
  <c r="A60" i="73"/>
  <c r="AN59" i="73"/>
  <c r="AM59" i="73"/>
  <c r="AI59" i="73"/>
  <c r="AH59" i="73"/>
  <c r="AD59" i="73"/>
  <c r="AC59" i="73"/>
  <c r="Z59" i="73"/>
  <c r="Y59" i="73"/>
  <c r="U59" i="73"/>
  <c r="T59" i="73"/>
  <c r="AS58" i="73"/>
  <c r="AR58" i="73"/>
  <c r="AN58" i="73"/>
  <c r="AM58" i="73"/>
  <c r="AI58" i="73"/>
  <c r="AH58" i="73"/>
  <c r="AD58" i="73"/>
  <c r="AC58" i="73"/>
  <c r="Z58" i="73"/>
  <c r="Y58" i="73"/>
  <c r="U58" i="73"/>
  <c r="T58" i="73"/>
  <c r="P58" i="73"/>
  <c r="O58" i="73"/>
  <c r="AS57" i="73"/>
  <c r="AR57" i="73"/>
  <c r="AN57" i="73"/>
  <c r="AM57" i="73"/>
  <c r="AI57" i="73"/>
  <c r="AH57" i="73"/>
  <c r="AD57" i="73"/>
  <c r="Z57" i="73"/>
  <c r="Y57" i="73"/>
  <c r="U57" i="73"/>
  <c r="T57" i="73"/>
  <c r="P57" i="73"/>
  <c r="O57" i="73"/>
  <c r="AS56" i="73"/>
  <c r="AR56" i="73"/>
  <c r="AN56" i="73"/>
  <c r="AM56" i="73"/>
  <c r="AI56" i="73"/>
  <c r="AH56" i="73"/>
  <c r="AD56" i="73"/>
  <c r="AC56" i="73"/>
  <c r="Z56" i="73"/>
  <c r="Y56" i="73"/>
  <c r="U56" i="73"/>
  <c r="T56" i="73"/>
  <c r="P56" i="73"/>
  <c r="O56" i="73"/>
  <c r="K56" i="73"/>
  <c r="J56" i="73"/>
  <c r="AS55" i="73"/>
  <c r="AR55" i="73"/>
  <c r="AN55" i="73"/>
  <c r="AM55" i="73"/>
  <c r="AI55" i="73"/>
  <c r="AH55" i="73"/>
  <c r="AD55" i="73"/>
  <c r="AC55" i="73"/>
  <c r="Z55" i="73"/>
  <c r="Y55" i="73"/>
  <c r="U55" i="73"/>
  <c r="T55" i="73"/>
  <c r="P55" i="73"/>
  <c r="O55" i="73"/>
  <c r="K55" i="73"/>
  <c r="J55" i="73"/>
  <c r="AS54" i="73"/>
  <c r="AR54" i="73"/>
  <c r="AN54" i="73"/>
  <c r="AM54" i="73"/>
  <c r="AI54" i="73"/>
  <c r="AH54" i="73"/>
  <c r="AD54" i="73"/>
  <c r="AC54" i="73"/>
  <c r="Z54" i="73"/>
  <c r="Y54" i="73"/>
  <c r="U54" i="73"/>
  <c r="T54" i="73"/>
  <c r="P54" i="73"/>
  <c r="O54" i="73"/>
  <c r="K54" i="73"/>
  <c r="J54" i="73"/>
  <c r="AS53" i="73"/>
  <c r="AR53" i="73"/>
  <c r="AN53" i="73"/>
  <c r="AM53" i="73"/>
  <c r="AI53" i="73"/>
  <c r="AH53" i="73"/>
  <c r="AD53" i="73"/>
  <c r="AC53" i="73"/>
  <c r="Z53" i="73"/>
  <c r="Y53" i="73"/>
  <c r="U53" i="73"/>
  <c r="T53" i="73"/>
  <c r="P53" i="73"/>
  <c r="O53" i="73"/>
  <c r="N53" i="73"/>
  <c r="K53" i="73"/>
  <c r="J53" i="73"/>
  <c r="F53" i="73"/>
  <c r="E53" i="73"/>
  <c r="AS52" i="73"/>
  <c r="AR52" i="73"/>
  <c r="AN52" i="73"/>
  <c r="AM52" i="73"/>
  <c r="AI52" i="73"/>
  <c r="AH52" i="73"/>
  <c r="AD52" i="73"/>
  <c r="AC52" i="73"/>
  <c r="Z52" i="73"/>
  <c r="Y52" i="73"/>
  <c r="U52" i="73"/>
  <c r="T52" i="73"/>
  <c r="N52" i="73"/>
  <c r="K52" i="73"/>
  <c r="J52" i="73"/>
  <c r="F52" i="73"/>
  <c r="E52" i="73"/>
  <c r="AS51" i="73"/>
  <c r="AR51" i="73"/>
  <c r="AN51" i="73"/>
  <c r="AM51" i="73"/>
  <c r="AI51" i="73"/>
  <c r="AH51" i="73"/>
  <c r="AD51" i="73"/>
  <c r="Z51" i="73"/>
  <c r="Y51" i="73"/>
  <c r="X51" i="73"/>
  <c r="U51" i="73"/>
  <c r="T51" i="73"/>
  <c r="P51" i="73"/>
  <c r="O51" i="73"/>
  <c r="K51" i="73"/>
  <c r="J51" i="73"/>
  <c r="F51" i="73"/>
  <c r="E51" i="73"/>
  <c r="AS50" i="73"/>
  <c r="AR50" i="73"/>
  <c r="AN50" i="73"/>
  <c r="AM50" i="73"/>
  <c r="AI50" i="73"/>
  <c r="AH50" i="73"/>
  <c r="AD50" i="73"/>
  <c r="AC50" i="73"/>
  <c r="X50" i="73"/>
  <c r="A59" i="73"/>
  <c r="U50" i="73"/>
  <c r="T50" i="73"/>
  <c r="P50" i="73"/>
  <c r="O50" i="73"/>
  <c r="K50" i="73"/>
  <c r="J50" i="73"/>
  <c r="F50" i="73"/>
  <c r="E50" i="73"/>
  <c r="AS49" i="73"/>
  <c r="AR49" i="73"/>
  <c r="AN49" i="73"/>
  <c r="AM49" i="73"/>
  <c r="AI49" i="73"/>
  <c r="AH49" i="73"/>
  <c r="AD49" i="73"/>
  <c r="AC49" i="73"/>
  <c r="Z49" i="73"/>
  <c r="Y49" i="73"/>
  <c r="U49" i="73"/>
  <c r="T49" i="73"/>
  <c r="P49" i="73"/>
  <c r="O49" i="73"/>
  <c r="K49" i="73"/>
  <c r="J49" i="73"/>
  <c r="F49" i="73"/>
  <c r="E49" i="73"/>
  <c r="AS48" i="73"/>
  <c r="AR48" i="73"/>
  <c r="AN48" i="73"/>
  <c r="AM48" i="73"/>
  <c r="AI48" i="73"/>
  <c r="AH48" i="73"/>
  <c r="AD48" i="73"/>
  <c r="AC48" i="73"/>
  <c r="Z48" i="73"/>
  <c r="Y48" i="73"/>
  <c r="U48" i="73"/>
  <c r="T48" i="73"/>
  <c r="P48" i="73"/>
  <c r="O48" i="73"/>
  <c r="N48" i="73"/>
  <c r="K48" i="73"/>
  <c r="J48" i="73"/>
  <c r="F48" i="73"/>
  <c r="E48" i="73"/>
  <c r="D48" i="73"/>
  <c r="A48" i="73"/>
  <c r="AS47" i="73"/>
  <c r="AR47" i="73"/>
  <c r="AN47" i="73"/>
  <c r="AM47" i="73"/>
  <c r="AI47" i="73"/>
  <c r="AH47" i="73"/>
  <c r="AD47" i="73"/>
  <c r="AC47" i="73"/>
  <c r="Z47" i="73"/>
  <c r="Y47" i="73"/>
  <c r="X47" i="73"/>
  <c r="U47" i="73"/>
  <c r="T47" i="73"/>
  <c r="N47" i="73"/>
  <c r="A47" i="73"/>
  <c r="K47" i="73"/>
  <c r="J47" i="73"/>
  <c r="D47" i="73"/>
  <c r="AS46" i="73"/>
  <c r="AR46" i="73"/>
  <c r="AN46" i="73"/>
  <c r="AM46" i="73"/>
  <c r="AI46" i="73"/>
  <c r="AH46" i="73"/>
  <c r="AD46" i="73"/>
  <c r="AC46" i="73"/>
  <c r="X46" i="73"/>
  <c r="A58" i="73"/>
  <c r="U46" i="73"/>
  <c r="T46" i="73"/>
  <c r="P46" i="73"/>
  <c r="O46" i="73"/>
  <c r="K46" i="73"/>
  <c r="J46" i="73"/>
  <c r="F46" i="73"/>
  <c r="E46" i="73"/>
  <c r="AS45" i="73"/>
  <c r="AR45" i="73"/>
  <c r="AN45" i="73"/>
  <c r="AM45" i="73"/>
  <c r="AI45" i="73"/>
  <c r="AH45" i="73"/>
  <c r="AD45" i="73"/>
  <c r="Z45" i="73"/>
  <c r="Y45" i="73"/>
  <c r="U45" i="73"/>
  <c r="T45" i="73"/>
  <c r="P45" i="73"/>
  <c r="O45" i="73"/>
  <c r="K45" i="73"/>
  <c r="J45" i="73"/>
  <c r="F45" i="73"/>
  <c r="E45" i="73"/>
  <c r="AS44" i="73"/>
  <c r="AR44" i="73"/>
  <c r="AN44" i="73"/>
  <c r="AM44" i="73"/>
  <c r="AI44" i="73"/>
  <c r="AH44" i="73"/>
  <c r="AD44" i="73"/>
  <c r="AC44" i="73"/>
  <c r="Z44" i="73"/>
  <c r="Y44" i="73"/>
  <c r="U44" i="73"/>
  <c r="T44" i="73"/>
  <c r="P44" i="73"/>
  <c r="O44" i="73"/>
  <c r="K44" i="73"/>
  <c r="J44" i="73"/>
  <c r="F44" i="73"/>
  <c r="E44" i="73"/>
  <c r="AS43" i="73"/>
  <c r="AR43" i="73"/>
  <c r="AN43" i="73"/>
  <c r="AM43" i="73"/>
  <c r="AI43" i="73"/>
  <c r="AH43" i="73"/>
  <c r="AD43" i="73"/>
  <c r="AC43" i="73"/>
  <c r="Z43" i="73"/>
  <c r="Y43" i="73"/>
  <c r="U43" i="73"/>
  <c r="T43" i="73"/>
  <c r="P43" i="73"/>
  <c r="O43" i="73"/>
  <c r="K43" i="73"/>
  <c r="J43" i="73"/>
  <c r="F43" i="73"/>
  <c r="E43" i="73"/>
  <c r="AS42" i="73"/>
  <c r="AR42" i="73"/>
  <c r="AN42" i="73"/>
  <c r="AM42" i="73"/>
  <c r="AI42" i="73"/>
  <c r="AH42" i="73"/>
  <c r="AD42" i="73"/>
  <c r="AC42" i="73"/>
  <c r="Z42" i="73"/>
  <c r="Y42" i="73"/>
  <c r="U42" i="73"/>
  <c r="T42" i="73"/>
  <c r="P42" i="73"/>
  <c r="O42" i="73"/>
  <c r="K42" i="73"/>
  <c r="J42" i="73"/>
  <c r="F42" i="73"/>
  <c r="E42" i="73"/>
  <c r="AS41" i="73"/>
  <c r="AR41" i="73"/>
  <c r="AN41" i="73"/>
  <c r="AM41" i="73"/>
  <c r="AI41" i="73"/>
  <c r="AH41" i="73"/>
  <c r="AD41" i="73"/>
  <c r="AC41" i="73"/>
  <c r="Z41" i="73"/>
  <c r="Y41" i="73"/>
  <c r="U41" i="73"/>
  <c r="T41" i="73"/>
  <c r="P41" i="73"/>
  <c r="O41" i="73"/>
  <c r="K41" i="73"/>
  <c r="J41" i="73"/>
  <c r="F41" i="73"/>
  <c r="E41" i="73"/>
  <c r="AS40" i="73"/>
  <c r="AR40" i="73"/>
  <c r="AN40" i="73"/>
  <c r="AM40" i="73"/>
  <c r="AI40" i="73"/>
  <c r="AH40" i="73"/>
  <c r="AD40" i="73"/>
  <c r="Z40" i="73"/>
  <c r="Y40" i="73"/>
  <c r="U40" i="73"/>
  <c r="T40" i="73"/>
  <c r="P40" i="73"/>
  <c r="O40" i="73"/>
  <c r="K40" i="73"/>
  <c r="J40" i="73"/>
  <c r="I40" i="73"/>
  <c r="F40" i="73"/>
  <c r="E40" i="73"/>
  <c r="AS39" i="73"/>
  <c r="AR39" i="73"/>
  <c r="AN39" i="73"/>
  <c r="AM39" i="73"/>
  <c r="AI39" i="73"/>
  <c r="AH39" i="73"/>
  <c r="Z39" i="73"/>
  <c r="Y39" i="73"/>
  <c r="U39" i="73"/>
  <c r="T39" i="73"/>
  <c r="P39" i="73"/>
  <c r="O39" i="73"/>
  <c r="I39" i="73"/>
  <c r="A40" i="73"/>
  <c r="F39" i="73"/>
  <c r="E39" i="73"/>
  <c r="AS38" i="73"/>
  <c r="AN38" i="73"/>
  <c r="AI38" i="73"/>
  <c r="AH38" i="73"/>
  <c r="Z38" i="73"/>
  <c r="Y38" i="73"/>
  <c r="U38" i="73"/>
  <c r="T38" i="73"/>
  <c r="P38" i="73"/>
  <c r="O38" i="73"/>
  <c r="K20" i="73"/>
  <c r="J20" i="73"/>
  <c r="F38" i="73"/>
  <c r="E38" i="73"/>
  <c r="AS37" i="73"/>
  <c r="AR37" i="73"/>
  <c r="AN37" i="73"/>
  <c r="AM37" i="73"/>
  <c r="AI37" i="73"/>
  <c r="AH37" i="73"/>
  <c r="Z37" i="73"/>
  <c r="Y37" i="73"/>
  <c r="U37" i="73"/>
  <c r="T37" i="73"/>
  <c r="P37" i="73"/>
  <c r="O37" i="73"/>
  <c r="K19" i="73"/>
  <c r="J19" i="73"/>
  <c r="F37" i="73"/>
  <c r="E37" i="73"/>
  <c r="AS36" i="73"/>
  <c r="AR36" i="73"/>
  <c r="AN36" i="73"/>
  <c r="AM36" i="73"/>
  <c r="AI36" i="73"/>
  <c r="AH36" i="73"/>
  <c r="Z36" i="73"/>
  <c r="Y36" i="73"/>
  <c r="X36" i="73"/>
  <c r="U36" i="73"/>
  <c r="T36" i="73"/>
  <c r="P36" i="73"/>
  <c r="O36" i="73"/>
  <c r="N36" i="73"/>
  <c r="K18" i="73"/>
  <c r="J18" i="73"/>
  <c r="F36" i="73"/>
  <c r="E36" i="73"/>
  <c r="D36" i="73"/>
  <c r="A36" i="73"/>
  <c r="AS35" i="73"/>
  <c r="AR35" i="73"/>
  <c r="AN35" i="73"/>
  <c r="AM35" i="73"/>
  <c r="AI35" i="73"/>
  <c r="AH35" i="73"/>
  <c r="X35" i="73"/>
  <c r="A57" i="73"/>
  <c r="U35" i="73"/>
  <c r="T35" i="73"/>
  <c r="N35" i="73"/>
  <c r="A46" i="73"/>
  <c r="K17" i="73"/>
  <c r="J17" i="73"/>
  <c r="D35" i="73"/>
  <c r="A35" i="73"/>
  <c r="AS34" i="73"/>
  <c r="AR34" i="73"/>
  <c r="AN34" i="73"/>
  <c r="AM34" i="73"/>
  <c r="AI34" i="73"/>
  <c r="AH34" i="73"/>
  <c r="AD34" i="73"/>
  <c r="AC34" i="73"/>
  <c r="Z34" i="73"/>
  <c r="Y34" i="73"/>
  <c r="U34" i="73"/>
  <c r="T34" i="73"/>
  <c r="P34" i="73"/>
  <c r="O34" i="73"/>
  <c r="K16" i="73"/>
  <c r="J16" i="73"/>
  <c r="F34" i="73"/>
  <c r="E34" i="73"/>
  <c r="AS33" i="73"/>
  <c r="AR33" i="73"/>
  <c r="AN33" i="73"/>
  <c r="AM33" i="73"/>
  <c r="AI33" i="73"/>
  <c r="AH33" i="73"/>
  <c r="AD33" i="73"/>
  <c r="AC33" i="73"/>
  <c r="Z33" i="73"/>
  <c r="Y33" i="73"/>
  <c r="U33" i="73"/>
  <c r="T33" i="73"/>
  <c r="P33" i="73"/>
  <c r="O33" i="73"/>
  <c r="K15" i="73"/>
  <c r="J15" i="73"/>
  <c r="I15" i="73"/>
  <c r="F33" i="73"/>
  <c r="E33" i="73"/>
  <c r="AS32" i="73"/>
  <c r="AR32" i="73"/>
  <c r="AN32" i="73"/>
  <c r="AM32" i="73"/>
  <c r="AI32" i="73"/>
  <c r="AH32" i="73"/>
  <c r="AD32" i="73"/>
  <c r="AC32" i="73"/>
  <c r="Z32" i="73"/>
  <c r="Y32" i="73"/>
  <c r="X32" i="73"/>
  <c r="U32" i="73"/>
  <c r="T32" i="73"/>
  <c r="P32" i="73"/>
  <c r="O32" i="73"/>
  <c r="I14" i="73"/>
  <c r="A38" i="73"/>
  <c r="F32" i="73"/>
  <c r="E32" i="73"/>
  <c r="AS31" i="73"/>
  <c r="AR31" i="73"/>
  <c r="AN31" i="73"/>
  <c r="AM31" i="73"/>
  <c r="AI31" i="73"/>
  <c r="AD31" i="73"/>
  <c r="AC31" i="73"/>
  <c r="X31" i="73"/>
  <c r="A56" i="73"/>
  <c r="U31" i="73"/>
  <c r="T31" i="73"/>
  <c r="S31" i="73"/>
  <c r="P31" i="73"/>
  <c r="O31" i="73"/>
  <c r="K38" i="73"/>
  <c r="J38" i="73"/>
  <c r="F31" i="73"/>
  <c r="E31" i="73"/>
  <c r="AS30" i="73"/>
  <c r="AR30" i="73"/>
  <c r="AN30" i="73"/>
  <c r="AM30" i="73"/>
  <c r="AI30" i="73"/>
  <c r="AH30" i="73"/>
  <c r="AD30" i="73"/>
  <c r="AC30" i="73"/>
  <c r="Z30" i="73"/>
  <c r="Y30" i="73"/>
  <c r="S30" i="73"/>
  <c r="A52" i="73"/>
  <c r="P30" i="73"/>
  <c r="O30" i="73"/>
  <c r="K37" i="73"/>
  <c r="J37" i="73"/>
  <c r="F30" i="73"/>
  <c r="E30" i="73"/>
  <c r="AS29" i="73"/>
  <c r="AR29" i="73"/>
  <c r="AN29" i="73"/>
  <c r="AM29" i="73"/>
  <c r="AI29" i="73"/>
  <c r="AH29" i="73"/>
  <c r="AD29" i="73"/>
  <c r="AC29" i="73"/>
  <c r="Z29" i="73"/>
  <c r="Y29" i="73"/>
  <c r="U29" i="73"/>
  <c r="T29" i="73"/>
  <c r="P29" i="73"/>
  <c r="O29" i="73"/>
  <c r="K36" i="73"/>
  <c r="J36" i="73"/>
  <c r="F29" i="73"/>
  <c r="E29" i="73"/>
  <c r="AS28" i="73"/>
  <c r="AR28" i="73"/>
  <c r="AN28" i="73"/>
  <c r="AM28" i="73"/>
  <c r="AI28" i="73"/>
  <c r="AH28" i="73"/>
  <c r="AD28" i="73"/>
  <c r="Z28" i="73"/>
  <c r="Y28" i="73"/>
  <c r="U28" i="73"/>
  <c r="T28" i="73"/>
  <c r="P28" i="73"/>
  <c r="O28" i="73"/>
  <c r="K35" i="73"/>
  <c r="J35" i="73"/>
  <c r="F28" i="73"/>
  <c r="E28" i="73"/>
  <c r="AS27" i="73"/>
  <c r="AR27" i="73"/>
  <c r="AN27" i="73"/>
  <c r="AM27" i="73"/>
  <c r="AI27" i="73"/>
  <c r="AH27" i="73"/>
  <c r="AD27" i="73"/>
  <c r="AC27" i="73"/>
  <c r="Z27" i="73"/>
  <c r="Y27" i="73"/>
  <c r="U27" i="73"/>
  <c r="T27" i="73"/>
  <c r="P27" i="73"/>
  <c r="O27" i="73"/>
  <c r="K34" i="73"/>
  <c r="J34" i="73"/>
  <c r="F27" i="73"/>
  <c r="E27" i="73"/>
  <c r="AS26" i="73"/>
  <c r="AR26" i="73"/>
  <c r="AN26" i="73"/>
  <c r="AM26" i="73"/>
  <c r="AI26" i="73"/>
  <c r="AH26" i="73"/>
  <c r="AD26" i="73"/>
  <c r="AC26" i="73"/>
  <c r="Z26" i="73"/>
  <c r="Y26" i="73"/>
  <c r="U26" i="73"/>
  <c r="T26" i="73"/>
  <c r="P26" i="73"/>
  <c r="O26" i="73"/>
  <c r="N26" i="73"/>
  <c r="K33" i="73"/>
  <c r="J33" i="73"/>
  <c r="F26" i="73"/>
  <c r="E26" i="73"/>
  <c r="AS25" i="73"/>
  <c r="AR25" i="73"/>
  <c r="AN25" i="73"/>
  <c r="AM25" i="73"/>
  <c r="AI25" i="73"/>
  <c r="AH25" i="73"/>
  <c r="AD25" i="73"/>
  <c r="AC25" i="73"/>
  <c r="Z25" i="73"/>
  <c r="Y25" i="73"/>
  <c r="U25" i="73"/>
  <c r="T25" i="73"/>
  <c r="N25" i="73"/>
  <c r="A45" i="73"/>
  <c r="K32" i="73"/>
  <c r="J32" i="73"/>
  <c r="F25" i="73"/>
  <c r="E25" i="73"/>
  <c r="AS24" i="73"/>
  <c r="AR24" i="73"/>
  <c r="AN24" i="73"/>
  <c r="AM24" i="73"/>
  <c r="AI24" i="73"/>
  <c r="AH24" i="73"/>
  <c r="AD24" i="73"/>
  <c r="AC24" i="73"/>
  <c r="Z24" i="73"/>
  <c r="Y24" i="73"/>
  <c r="X24" i="73"/>
  <c r="U24" i="73"/>
  <c r="T24" i="73"/>
  <c r="S24" i="73"/>
  <c r="P24" i="73"/>
  <c r="O24" i="73"/>
  <c r="J31" i="73"/>
  <c r="F24" i="73"/>
  <c r="E24" i="73"/>
  <c r="AS23" i="73"/>
  <c r="AR23" i="73"/>
  <c r="AN23" i="73"/>
  <c r="AM23" i="73"/>
  <c r="AI23" i="73"/>
  <c r="AH23" i="73"/>
  <c r="AD23" i="73"/>
  <c r="AC23" i="73"/>
  <c r="X23" i="73"/>
  <c r="A55" i="73"/>
  <c r="S23" i="73"/>
  <c r="A51" i="73"/>
  <c r="P23" i="73"/>
  <c r="O23" i="73"/>
  <c r="K30" i="73"/>
  <c r="J30" i="73"/>
  <c r="F23" i="73"/>
  <c r="E23" i="73"/>
  <c r="AS22" i="73"/>
  <c r="AR22" i="73"/>
  <c r="AN22" i="73"/>
  <c r="AM22" i="73"/>
  <c r="AI22" i="73"/>
  <c r="AH22" i="73"/>
  <c r="AD22" i="73"/>
  <c r="AC22" i="73"/>
  <c r="Z22" i="73"/>
  <c r="Y22" i="73"/>
  <c r="U22" i="73"/>
  <c r="T22" i="73"/>
  <c r="P22" i="73"/>
  <c r="O22" i="73"/>
  <c r="K29" i="73"/>
  <c r="J29" i="73"/>
  <c r="F22" i="73"/>
  <c r="E22" i="73"/>
  <c r="AS21" i="73"/>
  <c r="AR21" i="73"/>
  <c r="AN21" i="73"/>
  <c r="AM21" i="73"/>
  <c r="AI21" i="73"/>
  <c r="AH21" i="73"/>
  <c r="AD21" i="73"/>
  <c r="AC21" i="73"/>
  <c r="Z21" i="73"/>
  <c r="Y21" i="73"/>
  <c r="U21" i="73"/>
  <c r="T21" i="73"/>
  <c r="P21" i="73"/>
  <c r="O21" i="73"/>
  <c r="K28" i="73"/>
  <c r="J28" i="73"/>
  <c r="F21" i="73"/>
  <c r="E21" i="73"/>
  <c r="AS20" i="73"/>
  <c r="AN20" i="73"/>
  <c r="AM20" i="73"/>
  <c r="AI20" i="73"/>
  <c r="AH20" i="73"/>
  <c r="AD20" i="73"/>
  <c r="AC20" i="73"/>
  <c r="Z20" i="73"/>
  <c r="Y20" i="73"/>
  <c r="U20" i="73"/>
  <c r="T20" i="73"/>
  <c r="P20" i="73"/>
  <c r="O20" i="73"/>
  <c r="K27" i="73"/>
  <c r="J27" i="73"/>
  <c r="F20" i="73"/>
  <c r="E20" i="73"/>
  <c r="AS19" i="73"/>
  <c r="AR19" i="73"/>
  <c r="AN19" i="73"/>
  <c r="AM19" i="73"/>
  <c r="AI19" i="73"/>
  <c r="AD19" i="73"/>
  <c r="AC19" i="73"/>
  <c r="Z19" i="73"/>
  <c r="Y19" i="73"/>
  <c r="U19" i="73"/>
  <c r="T19" i="73"/>
  <c r="P19" i="73"/>
  <c r="O19" i="73"/>
  <c r="K26" i="73"/>
  <c r="J26" i="73"/>
  <c r="F19" i="73"/>
  <c r="E19" i="73"/>
  <c r="AS18" i="73"/>
  <c r="AR18" i="73"/>
  <c r="AN18" i="73"/>
  <c r="AM18" i="73"/>
  <c r="AD18" i="73"/>
  <c r="AC18" i="73"/>
  <c r="Z18" i="73"/>
  <c r="Y18" i="73"/>
  <c r="U18" i="73"/>
  <c r="T18" i="73"/>
  <c r="P18" i="73"/>
  <c r="O18" i="73"/>
  <c r="K25" i="73"/>
  <c r="J25" i="73"/>
  <c r="F18" i="73"/>
  <c r="E18" i="73"/>
  <c r="AS17" i="73"/>
  <c r="AR17" i="73"/>
  <c r="AN17" i="73"/>
  <c r="AM17" i="73"/>
  <c r="AI17" i="73"/>
  <c r="AH17" i="73"/>
  <c r="AD17" i="73"/>
  <c r="AC17" i="73"/>
  <c r="Z17" i="73"/>
  <c r="Y17" i="73"/>
  <c r="U17" i="73"/>
  <c r="T17" i="73"/>
  <c r="P17" i="73"/>
  <c r="O17" i="73"/>
  <c r="K24" i="73"/>
  <c r="J24" i="73"/>
  <c r="F17" i="73"/>
  <c r="E17" i="73"/>
  <c r="AS16" i="73"/>
  <c r="AR16" i="73"/>
  <c r="AN16" i="73"/>
  <c r="AM16" i="73"/>
  <c r="AI16" i="73"/>
  <c r="AH16" i="73"/>
  <c r="AD16" i="73"/>
  <c r="AC16" i="73"/>
  <c r="Z16" i="73"/>
  <c r="Y16" i="73"/>
  <c r="U16" i="73"/>
  <c r="T16" i="73"/>
  <c r="P16" i="73"/>
  <c r="O16" i="73"/>
  <c r="N16" i="73"/>
  <c r="K23" i="73"/>
  <c r="J23" i="73"/>
  <c r="F16" i="73"/>
  <c r="E16" i="73"/>
  <c r="AS15" i="73"/>
  <c r="AR15" i="73"/>
  <c r="AN15" i="73"/>
  <c r="AM15" i="73"/>
  <c r="AI15" i="73"/>
  <c r="AH15" i="73"/>
  <c r="AD15" i="73"/>
  <c r="AC15" i="73"/>
  <c r="Z15" i="73"/>
  <c r="Y15" i="73"/>
  <c r="U15" i="73"/>
  <c r="T15" i="73"/>
  <c r="N15" i="73"/>
  <c r="A44" i="73"/>
  <c r="J22" i="73"/>
  <c r="I22" i="73"/>
  <c r="F15" i="73"/>
  <c r="E15" i="73"/>
  <c r="AS14" i="73"/>
  <c r="AR14" i="73"/>
  <c r="AN14" i="73"/>
  <c r="AM14" i="73"/>
  <c r="AI14" i="73"/>
  <c r="AH14" i="73"/>
  <c r="AD14" i="73"/>
  <c r="AC14" i="73"/>
  <c r="Z14" i="73"/>
  <c r="Y14" i="73"/>
  <c r="U14" i="73"/>
  <c r="T14" i="73"/>
  <c r="P14" i="73"/>
  <c r="O14" i="73"/>
  <c r="I21" i="73"/>
  <c r="A39" i="73" s="1"/>
  <c r="F14" i="73"/>
  <c r="E14" i="73"/>
  <c r="AS13" i="73"/>
  <c r="AR13" i="73"/>
  <c r="AN13" i="73"/>
  <c r="AM13" i="73"/>
  <c r="AI13" i="73"/>
  <c r="AH13" i="73"/>
  <c r="AD13" i="73"/>
  <c r="AC13" i="73"/>
  <c r="Z13" i="73"/>
  <c r="Y13" i="73"/>
  <c r="U13" i="73"/>
  <c r="T13" i="73"/>
  <c r="P13" i="73"/>
  <c r="O13" i="73"/>
  <c r="K13" i="73"/>
  <c r="J13" i="73"/>
  <c r="F13" i="73"/>
  <c r="E13" i="73"/>
  <c r="D13" i="73"/>
  <c r="AS12" i="73"/>
  <c r="AR12" i="73"/>
  <c r="AN12" i="73"/>
  <c r="AM12" i="73"/>
  <c r="AI12" i="73"/>
  <c r="AH12" i="73"/>
  <c r="AD12" i="73"/>
  <c r="AC12" i="73"/>
  <c r="Z12" i="73"/>
  <c r="Y12" i="73"/>
  <c r="U12" i="73"/>
  <c r="T12" i="73"/>
  <c r="S12" i="73"/>
  <c r="P12" i="73"/>
  <c r="O12" i="73"/>
  <c r="K12" i="73"/>
  <c r="J12" i="73"/>
  <c r="D12" i="73"/>
  <c r="A34" i="73" s="1"/>
  <c r="AS11" i="73"/>
  <c r="AR11" i="73"/>
  <c r="AN11" i="73"/>
  <c r="AM11" i="73"/>
  <c r="AI11" i="73"/>
  <c r="AH11" i="73"/>
  <c r="AD11" i="73"/>
  <c r="AC11" i="73"/>
  <c r="Z11" i="73"/>
  <c r="Y11" i="73"/>
  <c r="S11" i="73"/>
  <c r="A50" i="73"/>
  <c r="P11" i="73"/>
  <c r="O11" i="73"/>
  <c r="K11" i="73"/>
  <c r="J11" i="73"/>
  <c r="F11" i="73"/>
  <c r="E11" i="73"/>
  <c r="AS10" i="73"/>
  <c r="AR10" i="73"/>
  <c r="AN10" i="73"/>
  <c r="AM10" i="73"/>
  <c r="AI10" i="73"/>
  <c r="AH10" i="73"/>
  <c r="AD10" i="73"/>
  <c r="Z10" i="73"/>
  <c r="Y10" i="73"/>
  <c r="U10" i="73"/>
  <c r="T10" i="73"/>
  <c r="P10" i="73"/>
  <c r="O10" i="73"/>
  <c r="K10" i="73"/>
  <c r="J10" i="73"/>
  <c r="F10" i="73"/>
  <c r="E10" i="73"/>
  <c r="AS9" i="73"/>
  <c r="AR9" i="73"/>
  <c r="AN9" i="73"/>
  <c r="AM9" i="73"/>
  <c r="AI9" i="73"/>
  <c r="AH9" i="73"/>
  <c r="AD9" i="73"/>
  <c r="AC9" i="73"/>
  <c r="Z9" i="73"/>
  <c r="Y9" i="73"/>
  <c r="X9" i="73"/>
  <c r="U9" i="73"/>
  <c r="T9" i="73"/>
  <c r="P9" i="73"/>
  <c r="O9" i="73"/>
  <c r="K9" i="73"/>
  <c r="J9" i="73"/>
  <c r="F9" i="73"/>
  <c r="E9" i="73"/>
  <c r="AS8" i="73"/>
  <c r="AR8" i="73"/>
  <c r="AN8" i="73"/>
  <c r="AM8" i="73"/>
  <c r="AI8" i="73"/>
  <c r="AH8" i="73"/>
  <c r="AD8" i="73"/>
  <c r="AC8" i="73"/>
  <c r="X8" i="73"/>
  <c r="A54" i="73"/>
  <c r="U8" i="73"/>
  <c r="T8" i="73"/>
  <c r="P8" i="73"/>
  <c r="O8" i="73"/>
  <c r="K8" i="73"/>
  <c r="J8" i="73"/>
  <c r="F8" i="73"/>
  <c r="E8" i="73"/>
  <c r="D8" i="73"/>
  <c r="AS7" i="73"/>
  <c r="AR7" i="73"/>
  <c r="AN7" i="73"/>
  <c r="AM7" i="73"/>
  <c r="AI7" i="73"/>
  <c r="AH7" i="73"/>
  <c r="AD7" i="73"/>
  <c r="AC7" i="73"/>
  <c r="Z7" i="73"/>
  <c r="Y7" i="73"/>
  <c r="U7" i="73"/>
  <c r="T7" i="73"/>
  <c r="P7" i="73"/>
  <c r="O7" i="73"/>
  <c r="K7" i="73"/>
  <c r="J7" i="73"/>
  <c r="D7" i="73"/>
  <c r="A33" i="73"/>
  <c r="AS6" i="73"/>
  <c r="AR6" i="73"/>
  <c r="AN6" i="73"/>
  <c r="AM6" i="73"/>
  <c r="AI6" i="73"/>
  <c r="AH6" i="73"/>
  <c r="AD6" i="73"/>
  <c r="AC6" i="73"/>
  <c r="Z6" i="73"/>
  <c r="Y6" i="73"/>
  <c r="U6" i="73"/>
  <c r="T6" i="73"/>
  <c r="P6" i="73"/>
  <c r="O6" i="73"/>
  <c r="K6" i="73"/>
  <c r="J6" i="73"/>
  <c r="F6" i="73"/>
  <c r="E6" i="73"/>
  <c r="AS5" i="73"/>
  <c r="AR5" i="73"/>
  <c r="AN5" i="73"/>
  <c r="AM5" i="73"/>
  <c r="AI5" i="73"/>
  <c r="AH5" i="73"/>
  <c r="AD5" i="73"/>
  <c r="AC5" i="73"/>
  <c r="Z5" i="73"/>
  <c r="Y5" i="73"/>
  <c r="U5" i="73"/>
  <c r="T5" i="73"/>
  <c r="P5" i="73"/>
  <c r="O5" i="73"/>
  <c r="K5" i="73"/>
  <c r="J5" i="73"/>
  <c r="F5" i="73"/>
  <c r="E5" i="73"/>
  <c r="AS4" i="73"/>
  <c r="AR4" i="73"/>
  <c r="AN4" i="73"/>
  <c r="AM4" i="73"/>
  <c r="AI4" i="73"/>
  <c r="AH4" i="73"/>
  <c r="AD4" i="73"/>
  <c r="AC4" i="73"/>
  <c r="Z4" i="73"/>
  <c r="Y4" i="73"/>
  <c r="X4" i="73"/>
  <c r="U4" i="73"/>
  <c r="T4" i="73"/>
  <c r="S4" i="73"/>
  <c r="P4" i="73"/>
  <c r="O4" i="73"/>
  <c r="N4" i="73"/>
  <c r="K4" i="73"/>
  <c r="J4" i="73"/>
  <c r="I4" i="73"/>
  <c r="F4" i="73"/>
  <c r="E4" i="73"/>
  <c r="D4" i="73"/>
  <c r="AS3" i="73"/>
  <c r="AN3" i="73"/>
  <c r="AI3" i="73"/>
  <c r="AD3" i="73"/>
  <c r="X3" i="73"/>
  <c r="A53" i="73"/>
  <c r="S3" i="73"/>
  <c r="A49" i="73"/>
  <c r="N3" i="73"/>
  <c r="A43" i="73"/>
  <c r="I3" i="73"/>
  <c r="A37" i="73" s="1"/>
  <c r="D3" i="73"/>
  <c r="A32" i="73" s="1"/>
  <c r="A1" i="73"/>
  <c r="AD72" i="72"/>
  <c r="AC72" i="72"/>
  <c r="AD71" i="72"/>
  <c r="AC71" i="72"/>
  <c r="AD70" i="72"/>
  <c r="AC70" i="72"/>
  <c r="AD69" i="72"/>
  <c r="AC69" i="72"/>
  <c r="AD68" i="72"/>
  <c r="AD67" i="72"/>
  <c r="AC67" i="72"/>
  <c r="AD66" i="72"/>
  <c r="AC66" i="72"/>
  <c r="AD65" i="72"/>
  <c r="AC65" i="72"/>
  <c r="Z65" i="72"/>
  <c r="Y65" i="72"/>
  <c r="AN64" i="72"/>
  <c r="AM64" i="72"/>
  <c r="AD64" i="72"/>
  <c r="AC64" i="72"/>
  <c r="Z64" i="72"/>
  <c r="Y64" i="72"/>
  <c r="AN63" i="72"/>
  <c r="AM63" i="72"/>
  <c r="AD63" i="72"/>
  <c r="Z63" i="72"/>
  <c r="Y63" i="72"/>
  <c r="AN62" i="72"/>
  <c r="AM62" i="72"/>
  <c r="AD62" i="72"/>
  <c r="AC62" i="72"/>
  <c r="Z62" i="72"/>
  <c r="Y62" i="72"/>
  <c r="AN61" i="72"/>
  <c r="AM61" i="72"/>
  <c r="AI61" i="72"/>
  <c r="AH61" i="72"/>
  <c r="AD61" i="72"/>
  <c r="AC61" i="72"/>
  <c r="Z61" i="72"/>
  <c r="Y61" i="72"/>
  <c r="X61" i="72"/>
  <c r="AN60" i="72"/>
  <c r="AM60" i="72"/>
  <c r="AI60" i="72"/>
  <c r="AH60" i="72"/>
  <c r="AD60" i="72"/>
  <c r="AC60" i="72"/>
  <c r="X60" i="72"/>
  <c r="U60" i="72"/>
  <c r="T60" i="72"/>
  <c r="A60" i="72"/>
  <c r="AN59" i="72"/>
  <c r="AM59" i="72"/>
  <c r="AI59" i="72"/>
  <c r="AH59" i="72"/>
  <c r="AD59" i="72"/>
  <c r="AC59" i="72"/>
  <c r="Z59" i="72"/>
  <c r="Y59" i="72"/>
  <c r="U59" i="72"/>
  <c r="T59" i="72"/>
  <c r="AS58" i="72"/>
  <c r="AR58" i="72"/>
  <c r="AN58" i="72"/>
  <c r="AM58" i="72"/>
  <c r="AI58" i="72"/>
  <c r="AH58" i="72"/>
  <c r="AD58" i="72"/>
  <c r="AC58" i="72"/>
  <c r="Z58" i="72"/>
  <c r="Y58" i="72"/>
  <c r="U58" i="72"/>
  <c r="T58" i="72"/>
  <c r="P58" i="72"/>
  <c r="O58" i="72"/>
  <c r="AS57" i="72"/>
  <c r="AR57" i="72"/>
  <c r="AN57" i="72"/>
  <c r="AM57" i="72"/>
  <c r="AI57" i="72"/>
  <c r="AH57" i="72"/>
  <c r="AD57" i="72"/>
  <c r="Z57" i="72"/>
  <c r="Y57" i="72"/>
  <c r="U57" i="72"/>
  <c r="T57" i="72"/>
  <c r="P57" i="72"/>
  <c r="O57" i="72"/>
  <c r="X35" i="72"/>
  <c r="A57" i="72"/>
  <c r="AS56" i="72"/>
  <c r="AR56" i="72"/>
  <c r="AN56" i="72"/>
  <c r="AM56" i="72"/>
  <c r="AI56" i="72"/>
  <c r="AH56" i="72"/>
  <c r="AD56" i="72"/>
  <c r="AC56" i="72"/>
  <c r="Z56" i="72"/>
  <c r="Y56" i="72"/>
  <c r="U56" i="72"/>
  <c r="T56" i="72"/>
  <c r="P56" i="72"/>
  <c r="O56" i="72"/>
  <c r="K56" i="72"/>
  <c r="J56" i="72"/>
  <c r="AS55" i="72"/>
  <c r="AR55" i="72"/>
  <c r="AN55" i="72"/>
  <c r="AM55" i="72"/>
  <c r="AI55" i="72"/>
  <c r="AH55" i="72"/>
  <c r="AD55" i="72"/>
  <c r="AC55" i="72"/>
  <c r="Z55" i="72"/>
  <c r="Y55" i="72"/>
  <c r="U55" i="72"/>
  <c r="T55" i="72"/>
  <c r="P55" i="72"/>
  <c r="O55" i="72"/>
  <c r="K55" i="72"/>
  <c r="J55" i="72"/>
  <c r="X23" i="72"/>
  <c r="A55" i="72"/>
  <c r="AS54" i="72"/>
  <c r="AR54" i="72"/>
  <c r="AN54" i="72"/>
  <c r="AM54" i="72"/>
  <c r="AI54" i="72"/>
  <c r="AH54" i="72"/>
  <c r="AD54" i="72"/>
  <c r="AC54" i="72"/>
  <c r="Z54" i="72"/>
  <c r="Y54" i="72"/>
  <c r="U54" i="72"/>
  <c r="T54" i="72"/>
  <c r="P54" i="72"/>
  <c r="O54" i="72"/>
  <c r="K54" i="72"/>
  <c r="J54" i="72"/>
  <c r="AS53" i="72"/>
  <c r="AR53" i="72"/>
  <c r="AN53" i="72"/>
  <c r="AM53" i="72"/>
  <c r="AI53" i="72"/>
  <c r="AH53" i="72"/>
  <c r="AD53" i="72"/>
  <c r="AC53" i="72"/>
  <c r="Z53" i="72"/>
  <c r="Y53" i="72"/>
  <c r="U53" i="72"/>
  <c r="T53" i="72"/>
  <c r="P53" i="72"/>
  <c r="O53" i="72"/>
  <c r="N53" i="72"/>
  <c r="K53" i="72"/>
  <c r="J53" i="72"/>
  <c r="F53" i="72"/>
  <c r="E53" i="72"/>
  <c r="X3" i="72"/>
  <c r="A53" i="72"/>
  <c r="AS52" i="72"/>
  <c r="AR52" i="72"/>
  <c r="AN52" i="72"/>
  <c r="AM52" i="72"/>
  <c r="AI52" i="72"/>
  <c r="AH52" i="72"/>
  <c r="AD52" i="72"/>
  <c r="AC52" i="72"/>
  <c r="Z52" i="72"/>
  <c r="Y52" i="72"/>
  <c r="U52" i="72"/>
  <c r="T52" i="72"/>
  <c r="N52" i="72"/>
  <c r="K52" i="72"/>
  <c r="J52" i="72"/>
  <c r="F52" i="72"/>
  <c r="E52" i="72"/>
  <c r="AS51" i="72"/>
  <c r="AR51" i="72"/>
  <c r="AN51" i="72"/>
  <c r="AM51" i="72"/>
  <c r="AI51" i="72"/>
  <c r="AH51" i="72"/>
  <c r="AD51" i="72"/>
  <c r="Z51" i="72"/>
  <c r="Y51" i="72"/>
  <c r="X51" i="72"/>
  <c r="U51" i="72"/>
  <c r="T51" i="72"/>
  <c r="P51" i="72"/>
  <c r="O51" i="72"/>
  <c r="K51" i="72"/>
  <c r="J51" i="72"/>
  <c r="F51" i="72"/>
  <c r="E51" i="72"/>
  <c r="AS50" i="72"/>
  <c r="AR50" i="72"/>
  <c r="AN50" i="72"/>
  <c r="AM50" i="72"/>
  <c r="AI50" i="72"/>
  <c r="AH50" i="72"/>
  <c r="AD50" i="72"/>
  <c r="AC50" i="72"/>
  <c r="X50" i="72"/>
  <c r="A59" i="72"/>
  <c r="U50" i="72"/>
  <c r="T50" i="72"/>
  <c r="P50" i="72"/>
  <c r="O50" i="72"/>
  <c r="K50" i="72"/>
  <c r="J50" i="72"/>
  <c r="F50" i="72"/>
  <c r="E50" i="72"/>
  <c r="AS49" i="72"/>
  <c r="AR49" i="72"/>
  <c r="AN49" i="72"/>
  <c r="AM49" i="72"/>
  <c r="AI49" i="72"/>
  <c r="AH49" i="72"/>
  <c r="AD49" i="72"/>
  <c r="AC49" i="72"/>
  <c r="Z49" i="72"/>
  <c r="Y49" i="72"/>
  <c r="U49" i="72"/>
  <c r="T49" i="72"/>
  <c r="P49" i="72"/>
  <c r="O49" i="72"/>
  <c r="K49" i="72"/>
  <c r="J49" i="72"/>
  <c r="F49" i="72"/>
  <c r="E49" i="72"/>
  <c r="AS48" i="72"/>
  <c r="AR48" i="72"/>
  <c r="AN48" i="72"/>
  <c r="AM48" i="72"/>
  <c r="AI48" i="72"/>
  <c r="AH48" i="72"/>
  <c r="AD48" i="72"/>
  <c r="AC48" i="72"/>
  <c r="Z48" i="72"/>
  <c r="Y48" i="72"/>
  <c r="U48" i="72"/>
  <c r="T48" i="72"/>
  <c r="P48" i="72"/>
  <c r="O48" i="72"/>
  <c r="N48" i="72"/>
  <c r="K48" i="72"/>
  <c r="J48" i="72"/>
  <c r="F48" i="72"/>
  <c r="E48" i="72"/>
  <c r="D48" i="72"/>
  <c r="A48" i="72"/>
  <c r="AS47" i="72"/>
  <c r="AR47" i="72"/>
  <c r="AN47" i="72"/>
  <c r="AM47" i="72"/>
  <c r="AI47" i="72"/>
  <c r="AH47" i="72"/>
  <c r="AD47" i="72"/>
  <c r="AC47" i="72"/>
  <c r="Z47" i="72"/>
  <c r="Y47" i="72"/>
  <c r="X47" i="72"/>
  <c r="U47" i="72"/>
  <c r="T47" i="72"/>
  <c r="N47" i="72"/>
  <c r="K47" i="72"/>
  <c r="J47" i="72"/>
  <c r="D47" i="72"/>
  <c r="A47" i="72"/>
  <c r="AS46" i="72"/>
  <c r="AR46" i="72"/>
  <c r="AN46" i="72"/>
  <c r="AM46" i="72"/>
  <c r="AI46" i="72"/>
  <c r="AH46" i="72"/>
  <c r="AD46" i="72"/>
  <c r="AC46" i="72"/>
  <c r="X46" i="72"/>
  <c r="A58" i="72"/>
  <c r="U46" i="72"/>
  <c r="T46" i="72"/>
  <c r="P46" i="72"/>
  <c r="O46" i="72"/>
  <c r="K46" i="72"/>
  <c r="J46" i="72"/>
  <c r="F46" i="72"/>
  <c r="E46" i="72"/>
  <c r="AS45" i="72"/>
  <c r="AR45" i="72"/>
  <c r="AN45" i="72"/>
  <c r="AM45" i="72"/>
  <c r="AI45" i="72"/>
  <c r="AH45" i="72"/>
  <c r="AD45" i="72"/>
  <c r="Z45" i="72"/>
  <c r="Y45" i="72"/>
  <c r="U45" i="72"/>
  <c r="T45" i="72"/>
  <c r="P45" i="72"/>
  <c r="O45" i="72"/>
  <c r="K45" i="72"/>
  <c r="J45" i="72"/>
  <c r="F45" i="72"/>
  <c r="E45" i="72"/>
  <c r="AS44" i="72"/>
  <c r="AR44" i="72"/>
  <c r="AN44" i="72"/>
  <c r="AM44" i="72"/>
  <c r="AI44" i="72"/>
  <c r="AH44" i="72"/>
  <c r="AD44" i="72"/>
  <c r="AC44" i="72"/>
  <c r="Z44" i="72"/>
  <c r="Y44" i="72"/>
  <c r="U44" i="72"/>
  <c r="T44" i="72"/>
  <c r="P44" i="72"/>
  <c r="O44" i="72"/>
  <c r="K44" i="72"/>
  <c r="J44" i="72"/>
  <c r="F44" i="72"/>
  <c r="E44" i="72"/>
  <c r="AS43" i="72"/>
  <c r="AR43" i="72"/>
  <c r="AN43" i="72"/>
  <c r="AM43" i="72"/>
  <c r="AI43" i="72"/>
  <c r="AH43" i="72"/>
  <c r="AD43" i="72"/>
  <c r="AC43" i="72"/>
  <c r="Z43" i="72"/>
  <c r="Y43" i="72"/>
  <c r="U43" i="72"/>
  <c r="T43" i="72"/>
  <c r="P43" i="72"/>
  <c r="O43" i="72"/>
  <c r="K43" i="72"/>
  <c r="J43" i="72"/>
  <c r="F43" i="72"/>
  <c r="E43" i="72"/>
  <c r="N3" i="72"/>
  <c r="A43" i="72"/>
  <c r="AS42" i="72"/>
  <c r="AR42" i="72"/>
  <c r="AN42" i="72"/>
  <c r="AM42" i="72"/>
  <c r="AI42" i="72"/>
  <c r="AH42" i="72"/>
  <c r="AD42" i="72"/>
  <c r="AC42" i="72"/>
  <c r="Z42" i="72"/>
  <c r="Y42" i="72"/>
  <c r="U42" i="72"/>
  <c r="T42" i="72"/>
  <c r="P42" i="72"/>
  <c r="O42" i="72"/>
  <c r="K42" i="72"/>
  <c r="J42" i="72"/>
  <c r="F42" i="72"/>
  <c r="E42" i="72"/>
  <c r="AS41" i="72"/>
  <c r="AR41" i="72"/>
  <c r="AN41" i="72"/>
  <c r="AM41" i="72"/>
  <c r="AI41" i="72"/>
  <c r="AH41" i="72"/>
  <c r="AD41" i="72"/>
  <c r="AC41" i="72"/>
  <c r="Z41" i="72"/>
  <c r="Y41" i="72"/>
  <c r="U41" i="72"/>
  <c r="T41" i="72"/>
  <c r="P41" i="72"/>
  <c r="O41" i="72"/>
  <c r="K41" i="72"/>
  <c r="J41" i="72"/>
  <c r="F41" i="72"/>
  <c r="E41" i="72"/>
  <c r="AS40" i="72"/>
  <c r="AR40" i="72"/>
  <c r="AN40" i="72"/>
  <c r="AM40" i="72"/>
  <c r="AI40" i="72"/>
  <c r="AH40" i="72"/>
  <c r="AD40" i="72"/>
  <c r="Z40" i="72"/>
  <c r="Y40" i="72"/>
  <c r="U40" i="72"/>
  <c r="T40" i="72"/>
  <c r="P40" i="72"/>
  <c r="O40" i="72"/>
  <c r="K40" i="72"/>
  <c r="J40" i="72"/>
  <c r="I40" i="72"/>
  <c r="F40" i="72"/>
  <c r="E40" i="72"/>
  <c r="I39" i="72"/>
  <c r="A40" i="72"/>
  <c r="AS39" i="72"/>
  <c r="AR39" i="72"/>
  <c r="AN39" i="72"/>
  <c r="AM39" i="72"/>
  <c r="AI39" i="72"/>
  <c r="AH39" i="72"/>
  <c r="Z39" i="72"/>
  <c r="Y39" i="72"/>
  <c r="U39" i="72"/>
  <c r="T39" i="72"/>
  <c r="P39" i="72"/>
  <c r="O39" i="72"/>
  <c r="F39" i="72"/>
  <c r="E39" i="72"/>
  <c r="AS38" i="72"/>
  <c r="AN38" i="72"/>
  <c r="AI38" i="72"/>
  <c r="AH38" i="72"/>
  <c r="Z38" i="72"/>
  <c r="Y38" i="72"/>
  <c r="U38" i="72"/>
  <c r="T38" i="72"/>
  <c r="P38" i="72"/>
  <c r="O38" i="72"/>
  <c r="K20" i="72"/>
  <c r="J20" i="72"/>
  <c r="F38" i="72"/>
  <c r="E38" i="72"/>
  <c r="I21" i="72"/>
  <c r="A39" i="72"/>
  <c r="AS37" i="72"/>
  <c r="AR37" i="72"/>
  <c r="AN37" i="72"/>
  <c r="AM37" i="72"/>
  <c r="AI37" i="72"/>
  <c r="AH37" i="72"/>
  <c r="Z37" i="72"/>
  <c r="Y37" i="72"/>
  <c r="U37" i="72"/>
  <c r="T37" i="72"/>
  <c r="P37" i="72"/>
  <c r="O37" i="72"/>
  <c r="K19" i="72"/>
  <c r="J19" i="72"/>
  <c r="F37" i="72"/>
  <c r="E37" i="72"/>
  <c r="AS36" i="72"/>
  <c r="AR36" i="72"/>
  <c r="AN36" i="72"/>
  <c r="AM36" i="72"/>
  <c r="AI36" i="72"/>
  <c r="AH36" i="72"/>
  <c r="Z36" i="72"/>
  <c r="Y36" i="72"/>
  <c r="X36" i="72"/>
  <c r="U36" i="72"/>
  <c r="T36" i="72"/>
  <c r="P36" i="72"/>
  <c r="O36" i="72"/>
  <c r="N36" i="72"/>
  <c r="K18" i="72"/>
  <c r="J18" i="72"/>
  <c r="F36" i="72"/>
  <c r="E36" i="72"/>
  <c r="D36" i="72"/>
  <c r="A36" i="72"/>
  <c r="AS35" i="72"/>
  <c r="AR35" i="72"/>
  <c r="AN35" i="72"/>
  <c r="AM35" i="72"/>
  <c r="AI35" i="72"/>
  <c r="AH35" i="72"/>
  <c r="U35" i="72"/>
  <c r="T35" i="72"/>
  <c r="N35" i="72"/>
  <c r="A46" i="72"/>
  <c r="K17" i="72"/>
  <c r="J17" i="72"/>
  <c r="D35" i="72"/>
  <c r="A35" i="72"/>
  <c r="AS34" i="72"/>
  <c r="AR34" i="72"/>
  <c r="AN34" i="72"/>
  <c r="AM34" i="72"/>
  <c r="AI34" i="72"/>
  <c r="AH34" i="72"/>
  <c r="AD34" i="72"/>
  <c r="AC34" i="72"/>
  <c r="Z34" i="72"/>
  <c r="Y34" i="72"/>
  <c r="U34" i="72"/>
  <c r="T34" i="72"/>
  <c r="P34" i="72"/>
  <c r="O34" i="72"/>
  <c r="K16" i="72"/>
  <c r="J16" i="72"/>
  <c r="F34" i="72"/>
  <c r="E34" i="72"/>
  <c r="AS33" i="72"/>
  <c r="AR33" i="72"/>
  <c r="AN33" i="72"/>
  <c r="AM33" i="72"/>
  <c r="AI33" i="72"/>
  <c r="AH33" i="72"/>
  <c r="AD33" i="72"/>
  <c r="AC33" i="72"/>
  <c r="Z33" i="72"/>
  <c r="Y33" i="72"/>
  <c r="U33" i="72"/>
  <c r="T33" i="72"/>
  <c r="P33" i="72"/>
  <c r="O33" i="72"/>
  <c r="K15" i="72"/>
  <c r="J15" i="72"/>
  <c r="I15" i="72"/>
  <c r="F33" i="72"/>
  <c r="E33" i="72"/>
  <c r="AS32" i="72"/>
  <c r="AR32" i="72"/>
  <c r="AN32" i="72"/>
  <c r="AM32" i="72"/>
  <c r="AI32" i="72"/>
  <c r="AH32" i="72"/>
  <c r="AD32" i="72"/>
  <c r="AC32" i="72"/>
  <c r="Z32" i="72"/>
  <c r="Y32" i="72"/>
  <c r="X32" i="72"/>
  <c r="U32" i="72"/>
  <c r="T32" i="72"/>
  <c r="P32" i="72"/>
  <c r="O32" i="72"/>
  <c r="I14" i="72"/>
  <c r="A38" i="72"/>
  <c r="F32" i="72"/>
  <c r="E32" i="72"/>
  <c r="AS31" i="72"/>
  <c r="AR31" i="72"/>
  <c r="AN31" i="72"/>
  <c r="AM31" i="72"/>
  <c r="AI31" i="72"/>
  <c r="AD31" i="72"/>
  <c r="AC31" i="72"/>
  <c r="X31" i="72"/>
  <c r="A56" i="72"/>
  <c r="U31" i="72"/>
  <c r="T31" i="72"/>
  <c r="S31" i="72"/>
  <c r="P31" i="72"/>
  <c r="O31" i="72"/>
  <c r="K38" i="72"/>
  <c r="J38" i="72"/>
  <c r="F31" i="72"/>
  <c r="E31" i="72"/>
  <c r="AS30" i="72"/>
  <c r="AR30" i="72"/>
  <c r="AN30" i="72"/>
  <c r="AM30" i="72"/>
  <c r="AI30" i="72"/>
  <c r="AH30" i="72"/>
  <c r="AD30" i="72"/>
  <c r="AC30" i="72"/>
  <c r="Z30" i="72"/>
  <c r="Y30" i="72"/>
  <c r="S30" i="72"/>
  <c r="A52" i="72"/>
  <c r="P30" i="72"/>
  <c r="O30" i="72"/>
  <c r="K37" i="72"/>
  <c r="J37" i="72"/>
  <c r="F30" i="72"/>
  <c r="E30" i="72"/>
  <c r="AS29" i="72"/>
  <c r="AR29" i="72"/>
  <c r="AN29" i="72"/>
  <c r="AM29" i="72"/>
  <c r="AI29" i="72"/>
  <c r="AH29" i="72"/>
  <c r="AD29" i="72"/>
  <c r="AC29" i="72"/>
  <c r="Z29" i="72"/>
  <c r="Y29" i="72"/>
  <c r="U29" i="72"/>
  <c r="T29" i="72"/>
  <c r="P29" i="72"/>
  <c r="O29" i="72"/>
  <c r="K36" i="72"/>
  <c r="J36" i="72"/>
  <c r="F29" i="72"/>
  <c r="E29" i="72"/>
  <c r="AS28" i="72"/>
  <c r="AR28" i="72"/>
  <c r="AN28" i="72"/>
  <c r="AM28" i="72"/>
  <c r="AI28" i="72"/>
  <c r="AH28" i="72"/>
  <c r="AD28" i="72"/>
  <c r="Z28" i="72"/>
  <c r="Y28" i="72"/>
  <c r="U28" i="72"/>
  <c r="T28" i="72"/>
  <c r="P28" i="72"/>
  <c r="O28" i="72"/>
  <c r="K35" i="72"/>
  <c r="J35" i="72"/>
  <c r="F28" i="72"/>
  <c r="E28" i="72"/>
  <c r="AS27" i="72"/>
  <c r="AR27" i="72"/>
  <c r="AN27" i="72"/>
  <c r="AM27" i="72"/>
  <c r="AI27" i="72"/>
  <c r="AH27" i="72"/>
  <c r="AD27" i="72"/>
  <c r="AC27" i="72"/>
  <c r="Z27" i="72"/>
  <c r="Y27" i="72"/>
  <c r="U27" i="72"/>
  <c r="T27" i="72"/>
  <c r="P27" i="72"/>
  <c r="O27" i="72"/>
  <c r="K34" i="72"/>
  <c r="J34" i="72"/>
  <c r="F27" i="72"/>
  <c r="E27" i="72"/>
  <c r="AS26" i="72"/>
  <c r="AR26" i="72"/>
  <c r="AN26" i="72"/>
  <c r="AM26" i="72"/>
  <c r="AI26" i="72"/>
  <c r="AH26" i="72"/>
  <c r="AD26" i="72"/>
  <c r="AC26" i="72"/>
  <c r="Z26" i="72"/>
  <c r="Y26" i="72"/>
  <c r="U26" i="72"/>
  <c r="T26" i="72"/>
  <c r="P26" i="72"/>
  <c r="O26" i="72"/>
  <c r="N26" i="72"/>
  <c r="K33" i="72"/>
  <c r="J33" i="72"/>
  <c r="F26" i="72"/>
  <c r="E26" i="72"/>
  <c r="AS25" i="72"/>
  <c r="AR25" i="72"/>
  <c r="AN25" i="72"/>
  <c r="AM25" i="72"/>
  <c r="AI25" i="72"/>
  <c r="AH25" i="72"/>
  <c r="AD25" i="72"/>
  <c r="AC25" i="72"/>
  <c r="Z25" i="72"/>
  <c r="Y25" i="72"/>
  <c r="U25" i="72"/>
  <c r="T25" i="72"/>
  <c r="N25" i="72"/>
  <c r="A45" i="72"/>
  <c r="K32" i="72"/>
  <c r="J32" i="72"/>
  <c r="F25" i="72"/>
  <c r="E25" i="72"/>
  <c r="AS24" i="72"/>
  <c r="AR24" i="72"/>
  <c r="AN24" i="72"/>
  <c r="AM24" i="72"/>
  <c r="AI24" i="72"/>
  <c r="AH24" i="72"/>
  <c r="AD24" i="72"/>
  <c r="AC24" i="72"/>
  <c r="Z24" i="72"/>
  <c r="Y24" i="72"/>
  <c r="X24" i="72"/>
  <c r="U24" i="72"/>
  <c r="T24" i="72"/>
  <c r="S24" i="72"/>
  <c r="P24" i="72"/>
  <c r="O24" i="72"/>
  <c r="J31" i="72"/>
  <c r="F24" i="72"/>
  <c r="E24" i="72"/>
  <c r="AS23" i="72"/>
  <c r="AR23" i="72"/>
  <c r="AN23" i="72"/>
  <c r="AM23" i="72"/>
  <c r="AI23" i="72"/>
  <c r="AH23" i="72"/>
  <c r="AD23" i="72"/>
  <c r="AC23" i="72"/>
  <c r="S23" i="72"/>
  <c r="A51" i="72"/>
  <c r="P23" i="72"/>
  <c r="O23" i="72"/>
  <c r="K30" i="72"/>
  <c r="J30" i="72"/>
  <c r="F23" i="72"/>
  <c r="E23" i="72"/>
  <c r="AS22" i="72"/>
  <c r="AR22" i="72"/>
  <c r="AN22" i="72"/>
  <c r="AM22" i="72"/>
  <c r="AI22" i="72"/>
  <c r="AH22" i="72"/>
  <c r="AD22" i="72"/>
  <c r="AC22" i="72"/>
  <c r="Z22" i="72"/>
  <c r="Y22" i="72"/>
  <c r="U22" i="72"/>
  <c r="T22" i="72"/>
  <c r="P22" i="72"/>
  <c r="O22" i="72"/>
  <c r="K29" i="72"/>
  <c r="J29" i="72"/>
  <c r="F22" i="72"/>
  <c r="E22" i="72"/>
  <c r="AS21" i="72"/>
  <c r="AR21" i="72"/>
  <c r="AN21" i="72"/>
  <c r="AM21" i="72"/>
  <c r="AI21" i="72"/>
  <c r="AH21" i="72"/>
  <c r="AD21" i="72"/>
  <c r="AC21" i="72"/>
  <c r="Z21" i="72"/>
  <c r="Y21" i="72"/>
  <c r="U21" i="72"/>
  <c r="T21" i="72"/>
  <c r="P21" i="72"/>
  <c r="O21" i="72"/>
  <c r="K28" i="72"/>
  <c r="J28" i="72"/>
  <c r="F21" i="72"/>
  <c r="E21" i="72"/>
  <c r="AS20" i="72"/>
  <c r="AN20" i="72"/>
  <c r="AM20" i="72"/>
  <c r="AI20" i="72"/>
  <c r="AH20" i="72"/>
  <c r="AD20" i="72"/>
  <c r="AC20" i="72"/>
  <c r="Z20" i="72"/>
  <c r="Y20" i="72"/>
  <c r="U20" i="72"/>
  <c r="T20" i="72"/>
  <c r="P20" i="72"/>
  <c r="O20" i="72"/>
  <c r="K27" i="72"/>
  <c r="J27" i="72"/>
  <c r="F20" i="72"/>
  <c r="E20" i="72"/>
  <c r="AS19" i="72"/>
  <c r="AR19" i="72"/>
  <c r="AN19" i="72"/>
  <c r="AM19" i="72"/>
  <c r="AI19" i="72"/>
  <c r="AD19" i="72"/>
  <c r="AC19" i="72"/>
  <c r="Z19" i="72"/>
  <c r="Y19" i="72"/>
  <c r="U19" i="72"/>
  <c r="T19" i="72"/>
  <c r="P19" i="72"/>
  <c r="O19" i="72"/>
  <c r="K26" i="72"/>
  <c r="J26" i="72"/>
  <c r="F19" i="72"/>
  <c r="E19" i="72"/>
  <c r="AS18" i="72"/>
  <c r="AR18" i="72"/>
  <c r="AN18" i="72"/>
  <c r="AM18" i="72"/>
  <c r="AD18" i="72"/>
  <c r="AC18" i="72"/>
  <c r="Z18" i="72"/>
  <c r="Y18" i="72"/>
  <c r="U18" i="72"/>
  <c r="T18" i="72"/>
  <c r="P18" i="72"/>
  <c r="O18" i="72"/>
  <c r="K25" i="72"/>
  <c r="J25" i="72"/>
  <c r="F18" i="72"/>
  <c r="E18" i="72"/>
  <c r="AS17" i="72"/>
  <c r="AR17" i="72"/>
  <c r="AN17" i="72"/>
  <c r="AM17" i="72"/>
  <c r="AI17" i="72"/>
  <c r="AH17" i="72"/>
  <c r="AD17" i="72"/>
  <c r="AC17" i="72"/>
  <c r="Z17" i="72"/>
  <c r="Y17" i="72"/>
  <c r="U17" i="72"/>
  <c r="T17" i="72"/>
  <c r="P17" i="72"/>
  <c r="O17" i="72"/>
  <c r="K24" i="72"/>
  <c r="J24" i="72"/>
  <c r="F17" i="72"/>
  <c r="E17" i="72"/>
  <c r="AS16" i="72"/>
  <c r="AR16" i="72"/>
  <c r="AN16" i="72"/>
  <c r="AM16" i="72"/>
  <c r="AI16" i="72"/>
  <c r="AH16" i="72"/>
  <c r="AD16" i="72"/>
  <c r="AC16" i="72"/>
  <c r="Z16" i="72"/>
  <c r="Y16" i="72"/>
  <c r="U16" i="72"/>
  <c r="T16" i="72"/>
  <c r="P16" i="72"/>
  <c r="O16" i="72"/>
  <c r="N16" i="72"/>
  <c r="K23" i="72"/>
  <c r="J23" i="72"/>
  <c r="F16" i="72"/>
  <c r="E16" i="72"/>
  <c r="AS15" i="72"/>
  <c r="AR15" i="72"/>
  <c r="AN15" i="72"/>
  <c r="AM15" i="72"/>
  <c r="AI15" i="72"/>
  <c r="AH15" i="72"/>
  <c r="AD15" i="72"/>
  <c r="AC15" i="72"/>
  <c r="Z15" i="72"/>
  <c r="Y15" i="72"/>
  <c r="U15" i="72"/>
  <c r="T15" i="72"/>
  <c r="N15" i="72"/>
  <c r="A44" i="72"/>
  <c r="J22" i="72"/>
  <c r="I22" i="72"/>
  <c r="F15" i="72"/>
  <c r="E15" i="72"/>
  <c r="AS14" i="72"/>
  <c r="AR14" i="72"/>
  <c r="AN14" i="72"/>
  <c r="AM14" i="72"/>
  <c r="AI14" i="72"/>
  <c r="AH14" i="72"/>
  <c r="AD14" i="72"/>
  <c r="AC14" i="72"/>
  <c r="Z14" i="72"/>
  <c r="Y14" i="72"/>
  <c r="U14" i="72"/>
  <c r="T14" i="72"/>
  <c r="P14" i="72"/>
  <c r="O14" i="72"/>
  <c r="F14" i="72"/>
  <c r="E14" i="72"/>
  <c r="AS13" i="72"/>
  <c r="AR13" i="72"/>
  <c r="AN13" i="72"/>
  <c r="AM13" i="72"/>
  <c r="AI13" i="72"/>
  <c r="AH13" i="72"/>
  <c r="AD13" i="72"/>
  <c r="AC13" i="72"/>
  <c r="Z13" i="72"/>
  <c r="Y13" i="72"/>
  <c r="U13" i="72"/>
  <c r="T13" i="72"/>
  <c r="P13" i="72"/>
  <c r="O13" i="72"/>
  <c r="K13" i="72"/>
  <c r="J13" i="72"/>
  <c r="F13" i="72"/>
  <c r="E13" i="72"/>
  <c r="D13" i="72"/>
  <c r="AS12" i="72"/>
  <c r="AR12" i="72"/>
  <c r="AN12" i="72"/>
  <c r="AM12" i="72"/>
  <c r="AI12" i="72"/>
  <c r="AH12" i="72"/>
  <c r="AD12" i="72"/>
  <c r="AC12" i="72"/>
  <c r="Z12" i="72"/>
  <c r="Y12" i="72"/>
  <c r="U12" i="72"/>
  <c r="T12" i="72"/>
  <c r="S12" i="72"/>
  <c r="P12" i="72"/>
  <c r="O12" i="72"/>
  <c r="K12" i="72"/>
  <c r="J12" i="72"/>
  <c r="D12" i="72"/>
  <c r="A34" i="72"/>
  <c r="AS11" i="72"/>
  <c r="AR11" i="72"/>
  <c r="AN11" i="72"/>
  <c r="AM11" i="72"/>
  <c r="AI11" i="72"/>
  <c r="AH11" i="72"/>
  <c r="AD11" i="72"/>
  <c r="AC11" i="72"/>
  <c r="Z11" i="72"/>
  <c r="Y11" i="72"/>
  <c r="S11" i="72"/>
  <c r="A50" i="72"/>
  <c r="P11" i="72"/>
  <c r="O11" i="72"/>
  <c r="K11" i="72"/>
  <c r="J11" i="72"/>
  <c r="F11" i="72"/>
  <c r="E11" i="72"/>
  <c r="AS10" i="72"/>
  <c r="AR10" i="72"/>
  <c r="AN10" i="72"/>
  <c r="AM10" i="72"/>
  <c r="AI10" i="72"/>
  <c r="AH10" i="72"/>
  <c r="AD10" i="72"/>
  <c r="Z10" i="72"/>
  <c r="Y10" i="72"/>
  <c r="U10" i="72"/>
  <c r="T10" i="72"/>
  <c r="P10" i="72"/>
  <c r="O10" i="72"/>
  <c r="K10" i="72"/>
  <c r="J10" i="72"/>
  <c r="F10" i="72"/>
  <c r="E10" i="72"/>
  <c r="AS9" i="72"/>
  <c r="AR9" i="72"/>
  <c r="AN9" i="72"/>
  <c r="AM9" i="72"/>
  <c r="AI9" i="72"/>
  <c r="AH9" i="72"/>
  <c r="AD9" i="72"/>
  <c r="AC9" i="72"/>
  <c r="Z9" i="72"/>
  <c r="Y9" i="72"/>
  <c r="X9" i="72"/>
  <c r="U9" i="72"/>
  <c r="T9" i="72"/>
  <c r="P9" i="72"/>
  <c r="O9" i="72"/>
  <c r="K9" i="72"/>
  <c r="J9" i="72"/>
  <c r="F9" i="72"/>
  <c r="E9" i="72"/>
  <c r="AS8" i="72"/>
  <c r="AR8" i="72"/>
  <c r="AN8" i="72"/>
  <c r="AM8" i="72"/>
  <c r="AI8" i="72"/>
  <c r="AH8" i="72"/>
  <c r="AD8" i="72"/>
  <c r="AC8" i="72"/>
  <c r="X8" i="72"/>
  <c r="A54" i="72"/>
  <c r="U8" i="72"/>
  <c r="T8" i="72"/>
  <c r="P8" i="72"/>
  <c r="O8" i="72"/>
  <c r="K8" i="72"/>
  <c r="J8" i="72"/>
  <c r="F8" i="72"/>
  <c r="E8" i="72"/>
  <c r="D8" i="72"/>
  <c r="AS7" i="72"/>
  <c r="AR7" i="72"/>
  <c r="AN7" i="72"/>
  <c r="AM7" i="72"/>
  <c r="AI7" i="72"/>
  <c r="AH7" i="72"/>
  <c r="AD7" i="72"/>
  <c r="AC7" i="72"/>
  <c r="Z7" i="72"/>
  <c r="Y7" i="72"/>
  <c r="U7" i="72"/>
  <c r="T7" i="72"/>
  <c r="P7" i="72"/>
  <c r="O7" i="72"/>
  <c r="K7" i="72"/>
  <c r="J7" i="72"/>
  <c r="D7" i="72"/>
  <c r="A33" i="72" s="1"/>
  <c r="AS6" i="72"/>
  <c r="AR6" i="72"/>
  <c r="AN6" i="72"/>
  <c r="AM6" i="72"/>
  <c r="AI6" i="72"/>
  <c r="AH6" i="72"/>
  <c r="AD6" i="72"/>
  <c r="AC6" i="72"/>
  <c r="Z6" i="72"/>
  <c r="Y6" i="72"/>
  <c r="U6" i="72"/>
  <c r="T6" i="72"/>
  <c r="P6" i="72"/>
  <c r="O6" i="72"/>
  <c r="K6" i="72"/>
  <c r="J6" i="72"/>
  <c r="F6" i="72"/>
  <c r="E6" i="72"/>
  <c r="AS5" i="72"/>
  <c r="AR5" i="72"/>
  <c r="AN5" i="72"/>
  <c r="AM5" i="72"/>
  <c r="AI5" i="72"/>
  <c r="AH5" i="72"/>
  <c r="AD5" i="72"/>
  <c r="AC5" i="72"/>
  <c r="Z5" i="72"/>
  <c r="Y5" i="72"/>
  <c r="U5" i="72"/>
  <c r="T5" i="72"/>
  <c r="P5" i="72"/>
  <c r="O5" i="72"/>
  <c r="K5" i="72"/>
  <c r="J5" i="72"/>
  <c r="F5" i="72"/>
  <c r="E5" i="72"/>
  <c r="AS4" i="72"/>
  <c r="AR4" i="72"/>
  <c r="AN4" i="72"/>
  <c r="AM4" i="72"/>
  <c r="AI4" i="72"/>
  <c r="AH4" i="72"/>
  <c r="AD4" i="72"/>
  <c r="AC4" i="72"/>
  <c r="Z4" i="72"/>
  <c r="Y4" i="72"/>
  <c r="X4" i="72"/>
  <c r="U4" i="72"/>
  <c r="T4" i="72"/>
  <c r="S4" i="72"/>
  <c r="P4" i="72"/>
  <c r="O4" i="72"/>
  <c r="N4" i="72"/>
  <c r="K4" i="72"/>
  <c r="J4" i="72"/>
  <c r="I4" i="72"/>
  <c r="F4" i="72"/>
  <c r="E4" i="72"/>
  <c r="D4" i="72"/>
  <c r="AS3" i="72"/>
  <c r="AN3" i="72"/>
  <c r="AI3" i="72"/>
  <c r="AD3" i="72"/>
  <c r="S3" i="72"/>
  <c r="A49" i="72"/>
  <c r="I3" i="72"/>
  <c r="A37" i="72" s="1"/>
  <c r="D3" i="72"/>
  <c r="A32" i="72"/>
  <c r="A1" i="72"/>
  <c r="AD72" i="71"/>
  <c r="AC72" i="71"/>
  <c r="AD71" i="71"/>
  <c r="AC71" i="71"/>
  <c r="AD70" i="71"/>
  <c r="AC70" i="71"/>
  <c r="AD69" i="71"/>
  <c r="AC69" i="71"/>
  <c r="AD68" i="71"/>
  <c r="AD67" i="71"/>
  <c r="AC67" i="71"/>
  <c r="AD66" i="71"/>
  <c r="AC66" i="71"/>
  <c r="AD65" i="71"/>
  <c r="AC65" i="71"/>
  <c r="Z65" i="71"/>
  <c r="Y65" i="71"/>
  <c r="AN64" i="71"/>
  <c r="AM64" i="71"/>
  <c r="AD64" i="71"/>
  <c r="AC64" i="71"/>
  <c r="Z64" i="71"/>
  <c r="Y64" i="71"/>
  <c r="AN63" i="71"/>
  <c r="AM63" i="71"/>
  <c r="AD63" i="71"/>
  <c r="Z63" i="71"/>
  <c r="Y63" i="71"/>
  <c r="AN62" i="71"/>
  <c r="AM62" i="71"/>
  <c r="AD62" i="71"/>
  <c r="AC62" i="71"/>
  <c r="Z62" i="71"/>
  <c r="Y62" i="71"/>
  <c r="AN61" i="71"/>
  <c r="AM61" i="71"/>
  <c r="AI61" i="71"/>
  <c r="AH61" i="71"/>
  <c r="AD61" i="71"/>
  <c r="AC61" i="71"/>
  <c r="Z61" i="71"/>
  <c r="Y61" i="71"/>
  <c r="X61" i="71"/>
  <c r="AN60" i="71"/>
  <c r="AM60" i="71"/>
  <c r="AI60" i="71"/>
  <c r="AH60" i="71"/>
  <c r="AD60" i="71"/>
  <c r="AC60" i="71"/>
  <c r="X60" i="71"/>
  <c r="U60" i="71"/>
  <c r="T60" i="71"/>
  <c r="A60" i="71"/>
  <c r="AN59" i="71"/>
  <c r="AM59" i="71"/>
  <c r="AI59" i="71"/>
  <c r="AH59" i="71"/>
  <c r="AD59" i="71"/>
  <c r="AC59" i="71"/>
  <c r="Z59" i="71"/>
  <c r="Y59" i="71"/>
  <c r="U59" i="71"/>
  <c r="T59" i="71"/>
  <c r="AS58" i="71"/>
  <c r="AR58" i="71"/>
  <c r="AN58" i="71"/>
  <c r="AM58" i="71"/>
  <c r="AI58" i="71"/>
  <c r="AH58" i="71"/>
  <c r="AD58" i="71"/>
  <c r="AC58" i="71"/>
  <c r="Z58" i="71"/>
  <c r="Y58" i="71"/>
  <c r="U58" i="71"/>
  <c r="T58" i="71"/>
  <c r="P58" i="71"/>
  <c r="O58" i="71"/>
  <c r="AS57" i="71"/>
  <c r="AR57" i="71"/>
  <c r="AN57" i="71"/>
  <c r="AM57" i="71"/>
  <c r="AI57" i="71"/>
  <c r="AH57" i="71"/>
  <c r="AD57" i="71"/>
  <c r="Z57" i="71"/>
  <c r="Y57" i="71"/>
  <c r="U57" i="71"/>
  <c r="T57" i="71"/>
  <c r="P57" i="71"/>
  <c r="O57" i="71"/>
  <c r="AS56" i="71"/>
  <c r="AR56" i="71"/>
  <c r="AN56" i="71"/>
  <c r="AM56" i="71"/>
  <c r="AI56" i="71"/>
  <c r="AH56" i="71"/>
  <c r="AD56" i="71"/>
  <c r="AC56" i="71"/>
  <c r="Z56" i="71"/>
  <c r="Y56" i="71"/>
  <c r="U56" i="71"/>
  <c r="T56" i="71"/>
  <c r="P56" i="71"/>
  <c r="O56" i="71"/>
  <c r="K56" i="71"/>
  <c r="J56" i="71"/>
  <c r="AS55" i="71"/>
  <c r="AR55" i="71"/>
  <c r="AN55" i="71"/>
  <c r="AM55" i="71"/>
  <c r="AI55" i="71"/>
  <c r="AH55" i="71"/>
  <c r="AD55" i="71"/>
  <c r="AC55" i="71"/>
  <c r="Z55" i="71"/>
  <c r="Y55" i="71"/>
  <c r="U55" i="71"/>
  <c r="T55" i="71"/>
  <c r="P55" i="71"/>
  <c r="O55" i="71"/>
  <c r="K55" i="71"/>
  <c r="J55" i="71"/>
  <c r="AS54" i="71"/>
  <c r="AR54" i="71"/>
  <c r="AN54" i="71"/>
  <c r="AM54" i="71"/>
  <c r="AI54" i="71"/>
  <c r="AH54" i="71"/>
  <c r="AD54" i="71"/>
  <c r="AC54" i="71"/>
  <c r="Z54" i="71"/>
  <c r="Y54" i="71"/>
  <c r="U54" i="71"/>
  <c r="T54" i="71"/>
  <c r="P54" i="71"/>
  <c r="O54" i="71"/>
  <c r="K54" i="71"/>
  <c r="J54" i="71"/>
  <c r="AS53" i="71"/>
  <c r="AR53" i="71"/>
  <c r="AN53" i="71"/>
  <c r="AM53" i="71"/>
  <c r="AI53" i="71"/>
  <c r="AH53" i="71"/>
  <c r="AD53" i="71"/>
  <c r="AC53" i="71"/>
  <c r="Z53" i="71"/>
  <c r="Y53" i="71"/>
  <c r="U53" i="71"/>
  <c r="T53" i="71"/>
  <c r="P53" i="71"/>
  <c r="O53" i="71"/>
  <c r="N53" i="71"/>
  <c r="K53" i="71"/>
  <c r="J53" i="71"/>
  <c r="F53" i="71"/>
  <c r="E53" i="71"/>
  <c r="AS52" i="71"/>
  <c r="AR52" i="71"/>
  <c r="AN52" i="71"/>
  <c r="AM52" i="71"/>
  <c r="AI52" i="71"/>
  <c r="AH52" i="71"/>
  <c r="AD52" i="71"/>
  <c r="AC52" i="71"/>
  <c r="Z52" i="71"/>
  <c r="Y52" i="71"/>
  <c r="U52" i="71"/>
  <c r="T52" i="71"/>
  <c r="N52" i="71"/>
  <c r="K52" i="71"/>
  <c r="J52" i="71"/>
  <c r="F52" i="71"/>
  <c r="E52" i="71"/>
  <c r="AS51" i="71"/>
  <c r="AR51" i="71"/>
  <c r="AN51" i="71"/>
  <c r="AM51" i="71"/>
  <c r="AI51" i="71"/>
  <c r="AH51" i="71"/>
  <c r="AD51" i="71"/>
  <c r="Z51" i="71"/>
  <c r="Y51" i="71"/>
  <c r="X51" i="71"/>
  <c r="U51" i="71"/>
  <c r="T51" i="71"/>
  <c r="P51" i="71"/>
  <c r="O51" i="71"/>
  <c r="K51" i="71"/>
  <c r="J51" i="71"/>
  <c r="F51" i="71"/>
  <c r="E51" i="71"/>
  <c r="AS50" i="71"/>
  <c r="AR50" i="71"/>
  <c r="AN50" i="71"/>
  <c r="AM50" i="71"/>
  <c r="AI50" i="71"/>
  <c r="AH50" i="71"/>
  <c r="AD50" i="71"/>
  <c r="AC50" i="71"/>
  <c r="X50" i="71"/>
  <c r="A59" i="71"/>
  <c r="U50" i="71"/>
  <c r="T50" i="71"/>
  <c r="P50" i="71"/>
  <c r="O50" i="71"/>
  <c r="K50" i="71"/>
  <c r="J50" i="71"/>
  <c r="F50" i="71"/>
  <c r="E50" i="71"/>
  <c r="AS49" i="71"/>
  <c r="AR49" i="71"/>
  <c r="AN49" i="71"/>
  <c r="AM49" i="71"/>
  <c r="AI49" i="71"/>
  <c r="AH49" i="71"/>
  <c r="AD49" i="71"/>
  <c r="AC49" i="71"/>
  <c r="Z49" i="71"/>
  <c r="Y49" i="71"/>
  <c r="U49" i="71"/>
  <c r="T49" i="71"/>
  <c r="P49" i="71"/>
  <c r="O49" i="71"/>
  <c r="K49" i="71"/>
  <c r="J49" i="71"/>
  <c r="F49" i="71"/>
  <c r="E49" i="71"/>
  <c r="AS48" i="71"/>
  <c r="AR48" i="71"/>
  <c r="AN48" i="71"/>
  <c r="AM48" i="71"/>
  <c r="AI48" i="71"/>
  <c r="AH48" i="71"/>
  <c r="AD48" i="71"/>
  <c r="AC48" i="71"/>
  <c r="Z48" i="71"/>
  <c r="Y48" i="71"/>
  <c r="U48" i="71"/>
  <c r="T48" i="71"/>
  <c r="P48" i="71"/>
  <c r="O48" i="71"/>
  <c r="N48" i="71"/>
  <c r="K48" i="71"/>
  <c r="J48" i="71"/>
  <c r="F48" i="71"/>
  <c r="E48" i="71"/>
  <c r="D48" i="71"/>
  <c r="A48" i="71"/>
  <c r="AS47" i="71"/>
  <c r="AR47" i="71"/>
  <c r="AN47" i="71"/>
  <c r="AM47" i="71"/>
  <c r="AI47" i="71"/>
  <c r="AH47" i="71"/>
  <c r="AD47" i="71"/>
  <c r="AC47" i="71"/>
  <c r="Z47" i="71"/>
  <c r="Y47" i="71"/>
  <c r="X47" i="71"/>
  <c r="U47" i="71"/>
  <c r="T47" i="71"/>
  <c r="N47" i="71"/>
  <c r="A47" i="71"/>
  <c r="K47" i="71"/>
  <c r="J47" i="71"/>
  <c r="D47" i="71"/>
  <c r="AS46" i="71"/>
  <c r="AR46" i="71"/>
  <c r="AN46" i="71"/>
  <c r="AM46" i="71"/>
  <c r="AI46" i="71"/>
  <c r="AH46" i="71"/>
  <c r="AD46" i="71"/>
  <c r="AC46" i="71"/>
  <c r="X46" i="71"/>
  <c r="A58" i="71"/>
  <c r="U46" i="71"/>
  <c r="T46" i="71"/>
  <c r="P46" i="71"/>
  <c r="O46" i="71"/>
  <c r="K46" i="71"/>
  <c r="J46" i="71"/>
  <c r="F46" i="71"/>
  <c r="E46" i="71"/>
  <c r="AS45" i="71"/>
  <c r="AR45" i="71"/>
  <c r="AN45" i="71"/>
  <c r="AM45" i="71"/>
  <c r="AI45" i="71"/>
  <c r="AH45" i="71"/>
  <c r="AD45" i="71"/>
  <c r="Z45" i="71"/>
  <c r="Y45" i="71"/>
  <c r="U45" i="71"/>
  <c r="T45" i="71"/>
  <c r="P45" i="71"/>
  <c r="O45" i="71"/>
  <c r="K45" i="71"/>
  <c r="J45" i="71"/>
  <c r="F45" i="71"/>
  <c r="E45" i="71"/>
  <c r="AS44" i="71"/>
  <c r="AR44" i="71"/>
  <c r="AN44" i="71"/>
  <c r="AM44" i="71"/>
  <c r="AI44" i="71"/>
  <c r="AH44" i="71"/>
  <c r="AD44" i="71"/>
  <c r="AC44" i="71"/>
  <c r="Z44" i="71"/>
  <c r="Y44" i="71"/>
  <c r="U44" i="71"/>
  <c r="T44" i="71"/>
  <c r="P44" i="71"/>
  <c r="O44" i="71"/>
  <c r="K44" i="71"/>
  <c r="J44" i="71"/>
  <c r="F44" i="71"/>
  <c r="E44" i="71"/>
  <c r="AS43" i="71"/>
  <c r="AR43" i="71"/>
  <c r="AN43" i="71"/>
  <c r="AM43" i="71"/>
  <c r="AI43" i="71"/>
  <c r="AH43" i="71"/>
  <c r="AD43" i="71"/>
  <c r="AC43" i="71"/>
  <c r="Z43" i="71"/>
  <c r="Y43" i="71"/>
  <c r="U43" i="71"/>
  <c r="T43" i="71"/>
  <c r="P43" i="71"/>
  <c r="O43" i="71"/>
  <c r="K43" i="71"/>
  <c r="J43" i="71"/>
  <c r="F43" i="71"/>
  <c r="E43" i="71"/>
  <c r="AS42" i="71"/>
  <c r="AR42" i="71"/>
  <c r="AN42" i="71"/>
  <c r="AM42" i="71"/>
  <c r="AI42" i="71"/>
  <c r="AH42" i="71"/>
  <c r="AD42" i="71"/>
  <c r="AC42" i="71"/>
  <c r="Z42" i="71"/>
  <c r="Y42" i="71"/>
  <c r="U42" i="71"/>
  <c r="T42" i="71"/>
  <c r="P42" i="71"/>
  <c r="O42" i="71"/>
  <c r="K42" i="71"/>
  <c r="J42" i="71"/>
  <c r="F42" i="71"/>
  <c r="E42" i="71"/>
  <c r="AS41" i="71"/>
  <c r="AR41" i="71"/>
  <c r="AN41" i="71"/>
  <c r="AM41" i="71"/>
  <c r="AI41" i="71"/>
  <c r="AH41" i="71"/>
  <c r="AD41" i="71"/>
  <c r="AC41" i="71"/>
  <c r="Z41" i="71"/>
  <c r="Y41" i="71"/>
  <c r="U41" i="71"/>
  <c r="T41" i="71"/>
  <c r="P41" i="71"/>
  <c r="O41" i="71"/>
  <c r="K41" i="71"/>
  <c r="J41" i="71"/>
  <c r="F41" i="71"/>
  <c r="E41" i="71"/>
  <c r="AS40" i="71"/>
  <c r="AR40" i="71"/>
  <c r="AN40" i="71"/>
  <c r="AM40" i="71"/>
  <c r="AI40" i="71"/>
  <c r="AH40" i="71"/>
  <c r="AD40" i="71"/>
  <c r="Z40" i="71"/>
  <c r="Y40" i="71"/>
  <c r="U40" i="71"/>
  <c r="T40" i="71"/>
  <c r="P40" i="71"/>
  <c r="O40" i="71"/>
  <c r="K40" i="71"/>
  <c r="J40" i="71"/>
  <c r="I40" i="71"/>
  <c r="F40" i="71"/>
  <c r="E40" i="71"/>
  <c r="AS39" i="71"/>
  <c r="AR39" i="71"/>
  <c r="AN39" i="71"/>
  <c r="AM39" i="71"/>
  <c r="AI39" i="71"/>
  <c r="AH39" i="71"/>
  <c r="Z39" i="71"/>
  <c r="Y39" i="71"/>
  <c r="U39" i="71"/>
  <c r="T39" i="71"/>
  <c r="P39" i="71"/>
  <c r="O39" i="71"/>
  <c r="I39" i="71"/>
  <c r="A40" i="71"/>
  <c r="F39" i="71"/>
  <c r="E39" i="71"/>
  <c r="AS38" i="71"/>
  <c r="AN38" i="71"/>
  <c r="AI38" i="71"/>
  <c r="AH38" i="71"/>
  <c r="Z38" i="71"/>
  <c r="Y38" i="71"/>
  <c r="U38" i="71"/>
  <c r="T38" i="71"/>
  <c r="P38" i="71"/>
  <c r="O38" i="71"/>
  <c r="K20" i="71"/>
  <c r="J20" i="71"/>
  <c r="F38" i="71"/>
  <c r="E38" i="71"/>
  <c r="AS37" i="71"/>
  <c r="AR37" i="71"/>
  <c r="AN37" i="71"/>
  <c r="AM37" i="71"/>
  <c r="AI37" i="71"/>
  <c r="AH37" i="71"/>
  <c r="Z37" i="71"/>
  <c r="Y37" i="71"/>
  <c r="U37" i="71"/>
  <c r="T37" i="71"/>
  <c r="P37" i="71"/>
  <c r="O37" i="71"/>
  <c r="K19" i="71"/>
  <c r="J19" i="71"/>
  <c r="F37" i="71"/>
  <c r="E37" i="71"/>
  <c r="AS36" i="71"/>
  <c r="AR36" i="71"/>
  <c r="AN36" i="71"/>
  <c r="AM36" i="71"/>
  <c r="AI36" i="71"/>
  <c r="AH36" i="71"/>
  <c r="Z36" i="71"/>
  <c r="Y36" i="71"/>
  <c r="X36" i="71"/>
  <c r="U36" i="71"/>
  <c r="T36" i="71"/>
  <c r="P36" i="71"/>
  <c r="O36" i="71"/>
  <c r="N36" i="71"/>
  <c r="K18" i="71"/>
  <c r="J18" i="71"/>
  <c r="F36" i="71"/>
  <c r="E36" i="71"/>
  <c r="D36" i="71"/>
  <c r="A36" i="71"/>
  <c r="AS35" i="71"/>
  <c r="AR35" i="71"/>
  <c r="AN35" i="71"/>
  <c r="AM35" i="71"/>
  <c r="AI35" i="71"/>
  <c r="AH35" i="71"/>
  <c r="X35" i="71"/>
  <c r="A57" i="71"/>
  <c r="U35" i="71"/>
  <c r="T35" i="71"/>
  <c r="N35" i="71"/>
  <c r="A46" i="71"/>
  <c r="K17" i="71"/>
  <c r="J17" i="71"/>
  <c r="D35" i="71"/>
  <c r="A35" i="71" s="1"/>
  <c r="AS34" i="71"/>
  <c r="AR34" i="71"/>
  <c r="AN34" i="71"/>
  <c r="AM34" i="71"/>
  <c r="AI34" i="71"/>
  <c r="AH34" i="71"/>
  <c r="AD34" i="71"/>
  <c r="AC34" i="71"/>
  <c r="Z34" i="71"/>
  <c r="Y34" i="71"/>
  <c r="U34" i="71"/>
  <c r="T34" i="71"/>
  <c r="P34" i="71"/>
  <c r="O34" i="71"/>
  <c r="K16" i="71"/>
  <c r="J16" i="71"/>
  <c r="F34" i="71"/>
  <c r="E34" i="71"/>
  <c r="AS33" i="71"/>
  <c r="AR33" i="71"/>
  <c r="AN33" i="71"/>
  <c r="AM33" i="71"/>
  <c r="AI33" i="71"/>
  <c r="AH33" i="71"/>
  <c r="AD33" i="71"/>
  <c r="AC33" i="71"/>
  <c r="Z33" i="71"/>
  <c r="Y33" i="71"/>
  <c r="U33" i="71"/>
  <c r="T33" i="71"/>
  <c r="P33" i="71"/>
  <c r="O33" i="71"/>
  <c r="K15" i="71"/>
  <c r="J15" i="71"/>
  <c r="I15" i="71"/>
  <c r="F33" i="71"/>
  <c r="E33" i="71"/>
  <c r="AS32" i="71"/>
  <c r="AR32" i="71"/>
  <c r="AN32" i="71"/>
  <c r="AM32" i="71"/>
  <c r="AI32" i="71"/>
  <c r="AH32" i="71"/>
  <c r="AD32" i="71"/>
  <c r="AC32" i="71"/>
  <c r="Z32" i="71"/>
  <c r="Y32" i="71"/>
  <c r="X32" i="71"/>
  <c r="U32" i="71"/>
  <c r="T32" i="71"/>
  <c r="P32" i="71"/>
  <c r="O32" i="71"/>
  <c r="I14" i="71"/>
  <c r="A38" i="71"/>
  <c r="F32" i="71"/>
  <c r="E32" i="71"/>
  <c r="AS31" i="71"/>
  <c r="AR31" i="71"/>
  <c r="AN31" i="71"/>
  <c r="AM31" i="71"/>
  <c r="AI31" i="71"/>
  <c r="AD31" i="71"/>
  <c r="AC31" i="71"/>
  <c r="X31" i="71"/>
  <c r="A56" i="71"/>
  <c r="U31" i="71"/>
  <c r="T31" i="71"/>
  <c r="S31" i="71"/>
  <c r="P31" i="71"/>
  <c r="O31" i="71"/>
  <c r="K38" i="71"/>
  <c r="J38" i="71"/>
  <c r="F31" i="71"/>
  <c r="E31" i="71"/>
  <c r="AS30" i="71"/>
  <c r="AR30" i="71"/>
  <c r="AN30" i="71"/>
  <c r="AM30" i="71"/>
  <c r="AI30" i="71"/>
  <c r="AH30" i="71"/>
  <c r="AD30" i="71"/>
  <c r="AC30" i="71"/>
  <c r="Z30" i="71"/>
  <c r="Y30" i="71"/>
  <c r="S30" i="71"/>
  <c r="A52" i="71"/>
  <c r="P30" i="71"/>
  <c r="O30" i="71"/>
  <c r="K37" i="71"/>
  <c r="J37" i="71"/>
  <c r="F30" i="71"/>
  <c r="E30" i="71"/>
  <c r="AS29" i="71"/>
  <c r="AR29" i="71"/>
  <c r="AN29" i="71"/>
  <c r="AM29" i="71"/>
  <c r="AI29" i="71"/>
  <c r="AH29" i="71"/>
  <c r="AD29" i="71"/>
  <c r="AC29" i="71"/>
  <c r="Z29" i="71"/>
  <c r="Y29" i="71"/>
  <c r="U29" i="71"/>
  <c r="T29" i="71"/>
  <c r="P29" i="71"/>
  <c r="O29" i="71"/>
  <c r="K36" i="71"/>
  <c r="J36" i="71"/>
  <c r="F29" i="71"/>
  <c r="E29" i="71"/>
  <c r="AS28" i="71"/>
  <c r="AR28" i="71"/>
  <c r="AN28" i="71"/>
  <c r="AM28" i="71"/>
  <c r="AI28" i="71"/>
  <c r="AH28" i="71"/>
  <c r="AD28" i="71"/>
  <c r="Z28" i="71"/>
  <c r="Y28" i="71"/>
  <c r="U28" i="71"/>
  <c r="T28" i="71"/>
  <c r="P28" i="71"/>
  <c r="O28" i="71"/>
  <c r="K35" i="71"/>
  <c r="J35" i="71"/>
  <c r="F28" i="71"/>
  <c r="E28" i="71"/>
  <c r="AS27" i="71"/>
  <c r="AR27" i="71"/>
  <c r="AN27" i="71"/>
  <c r="AM27" i="71"/>
  <c r="AI27" i="71"/>
  <c r="AH27" i="71"/>
  <c r="AD27" i="71"/>
  <c r="AC27" i="71"/>
  <c r="Z27" i="71"/>
  <c r="Y27" i="71"/>
  <c r="U27" i="71"/>
  <c r="T27" i="71"/>
  <c r="P27" i="71"/>
  <c r="O27" i="71"/>
  <c r="K34" i="71"/>
  <c r="J34" i="71"/>
  <c r="F27" i="71"/>
  <c r="E27" i="71"/>
  <c r="AS26" i="71"/>
  <c r="AR26" i="71"/>
  <c r="AN26" i="71"/>
  <c r="AM26" i="71"/>
  <c r="AI26" i="71"/>
  <c r="AH26" i="71"/>
  <c r="AD26" i="71"/>
  <c r="AC26" i="71"/>
  <c r="Z26" i="71"/>
  <c r="Y26" i="71"/>
  <c r="U26" i="71"/>
  <c r="T26" i="71"/>
  <c r="P26" i="71"/>
  <c r="O26" i="71"/>
  <c r="N26" i="71"/>
  <c r="K33" i="71"/>
  <c r="J33" i="71"/>
  <c r="F26" i="71"/>
  <c r="E26" i="71"/>
  <c r="AS25" i="71"/>
  <c r="AR25" i="71"/>
  <c r="AN25" i="71"/>
  <c r="AM25" i="71"/>
  <c r="AI25" i="71"/>
  <c r="AH25" i="71"/>
  <c r="AD25" i="71"/>
  <c r="AC25" i="71"/>
  <c r="Z25" i="71"/>
  <c r="Y25" i="71"/>
  <c r="U25" i="71"/>
  <c r="T25" i="71"/>
  <c r="N25" i="71"/>
  <c r="A45" i="71"/>
  <c r="K32" i="71"/>
  <c r="J32" i="71"/>
  <c r="F25" i="71"/>
  <c r="E25" i="71"/>
  <c r="AS24" i="71"/>
  <c r="AR24" i="71"/>
  <c r="AN24" i="71"/>
  <c r="AM24" i="71"/>
  <c r="AI24" i="71"/>
  <c r="AH24" i="71"/>
  <c r="AD24" i="71"/>
  <c r="AC24" i="71"/>
  <c r="Z24" i="71"/>
  <c r="Y24" i="71"/>
  <c r="X24" i="71"/>
  <c r="U24" i="71"/>
  <c r="T24" i="71"/>
  <c r="S24" i="71"/>
  <c r="P24" i="71"/>
  <c r="O24" i="71"/>
  <c r="J31" i="71"/>
  <c r="F24" i="71"/>
  <c r="E24" i="71"/>
  <c r="AS23" i="71"/>
  <c r="AR23" i="71"/>
  <c r="AN23" i="71"/>
  <c r="AM23" i="71"/>
  <c r="AI23" i="71"/>
  <c r="AH23" i="71"/>
  <c r="AD23" i="71"/>
  <c r="AC23" i="71"/>
  <c r="X23" i="71"/>
  <c r="A55" i="71"/>
  <c r="S23" i="71"/>
  <c r="A51" i="71"/>
  <c r="P23" i="71"/>
  <c r="O23" i="71"/>
  <c r="K30" i="71"/>
  <c r="J30" i="71"/>
  <c r="F23" i="71"/>
  <c r="E23" i="71"/>
  <c r="AS22" i="71"/>
  <c r="AR22" i="71"/>
  <c r="AN22" i="71"/>
  <c r="AM22" i="71"/>
  <c r="AI22" i="71"/>
  <c r="AH22" i="71"/>
  <c r="AD22" i="71"/>
  <c r="AC22" i="71"/>
  <c r="Z22" i="71"/>
  <c r="Y22" i="71"/>
  <c r="U22" i="71"/>
  <c r="T22" i="71"/>
  <c r="P22" i="71"/>
  <c r="O22" i="71"/>
  <c r="K29" i="71"/>
  <c r="J29" i="71"/>
  <c r="F22" i="71"/>
  <c r="E22" i="71"/>
  <c r="AS21" i="71"/>
  <c r="AR21" i="71"/>
  <c r="AN21" i="71"/>
  <c r="AM21" i="71"/>
  <c r="AI21" i="71"/>
  <c r="AH21" i="71"/>
  <c r="AD21" i="71"/>
  <c r="AC21" i="71"/>
  <c r="Z21" i="71"/>
  <c r="Y21" i="71"/>
  <c r="U21" i="71"/>
  <c r="T21" i="71"/>
  <c r="P21" i="71"/>
  <c r="O21" i="71"/>
  <c r="K28" i="71"/>
  <c r="J28" i="71"/>
  <c r="F21" i="71"/>
  <c r="E21" i="71"/>
  <c r="AS20" i="71"/>
  <c r="AN20" i="71"/>
  <c r="AM20" i="71"/>
  <c r="AI20" i="71"/>
  <c r="AH20" i="71"/>
  <c r="AD20" i="71"/>
  <c r="AC20" i="71"/>
  <c r="Z20" i="71"/>
  <c r="Y20" i="71"/>
  <c r="U20" i="71"/>
  <c r="T20" i="71"/>
  <c r="P20" i="71"/>
  <c r="O20" i="71"/>
  <c r="K27" i="71"/>
  <c r="J27" i="71"/>
  <c r="F20" i="71"/>
  <c r="E20" i="71"/>
  <c r="AS19" i="71"/>
  <c r="AR19" i="71"/>
  <c r="AN19" i="71"/>
  <c r="AM19" i="71"/>
  <c r="AI19" i="71"/>
  <c r="AD19" i="71"/>
  <c r="AC19" i="71"/>
  <c r="Z19" i="71"/>
  <c r="Y19" i="71"/>
  <c r="U19" i="71"/>
  <c r="T19" i="71"/>
  <c r="P19" i="71"/>
  <c r="O19" i="71"/>
  <c r="K26" i="71"/>
  <c r="J26" i="71"/>
  <c r="F19" i="71"/>
  <c r="E19" i="71"/>
  <c r="AS18" i="71"/>
  <c r="AR18" i="71"/>
  <c r="AN18" i="71"/>
  <c r="AM18" i="71"/>
  <c r="AD18" i="71"/>
  <c r="AC18" i="71"/>
  <c r="Z18" i="71"/>
  <c r="Y18" i="71"/>
  <c r="U18" i="71"/>
  <c r="T18" i="71"/>
  <c r="P18" i="71"/>
  <c r="O18" i="71"/>
  <c r="K25" i="71"/>
  <c r="J25" i="71"/>
  <c r="F18" i="71"/>
  <c r="E18" i="71"/>
  <c r="AS17" i="71"/>
  <c r="AR17" i="71"/>
  <c r="AN17" i="71"/>
  <c r="AM17" i="71"/>
  <c r="AI17" i="71"/>
  <c r="AH17" i="71"/>
  <c r="AD17" i="71"/>
  <c r="AC17" i="71"/>
  <c r="Z17" i="71"/>
  <c r="Y17" i="71"/>
  <c r="U17" i="71"/>
  <c r="T17" i="71"/>
  <c r="P17" i="71"/>
  <c r="O17" i="71"/>
  <c r="K24" i="71"/>
  <c r="J24" i="71"/>
  <c r="F17" i="71"/>
  <c r="E17" i="71"/>
  <c r="AS16" i="71"/>
  <c r="AR16" i="71"/>
  <c r="AN16" i="71"/>
  <c r="AM16" i="71"/>
  <c r="AI16" i="71"/>
  <c r="AH16" i="71"/>
  <c r="AD16" i="71"/>
  <c r="AC16" i="71"/>
  <c r="Z16" i="71"/>
  <c r="Y16" i="71"/>
  <c r="U16" i="71"/>
  <c r="T16" i="71"/>
  <c r="P16" i="71"/>
  <c r="O16" i="71"/>
  <c r="N16" i="71"/>
  <c r="K23" i="71"/>
  <c r="J23" i="71"/>
  <c r="F16" i="71"/>
  <c r="E16" i="71"/>
  <c r="AS15" i="71"/>
  <c r="AR15" i="71"/>
  <c r="AN15" i="71"/>
  <c r="AM15" i="71"/>
  <c r="AI15" i="71"/>
  <c r="AH15" i="71"/>
  <c r="AD15" i="71"/>
  <c r="AC15" i="71"/>
  <c r="Z15" i="71"/>
  <c r="Y15" i="71"/>
  <c r="U15" i="71"/>
  <c r="T15" i="71"/>
  <c r="N15" i="71"/>
  <c r="A44" i="71"/>
  <c r="J22" i="71"/>
  <c r="I22" i="71"/>
  <c r="F15" i="71"/>
  <c r="E15" i="71"/>
  <c r="AS14" i="71"/>
  <c r="AR14" i="71"/>
  <c r="AN14" i="71"/>
  <c r="AM14" i="71"/>
  <c r="AI14" i="71"/>
  <c r="AH14" i="71"/>
  <c r="AD14" i="71"/>
  <c r="AC14" i="71"/>
  <c r="Z14" i="71"/>
  <c r="Y14" i="71"/>
  <c r="U14" i="71"/>
  <c r="T14" i="71"/>
  <c r="P14" i="71"/>
  <c r="O14" i="71"/>
  <c r="I21" i="71"/>
  <c r="A39" i="71" s="1"/>
  <c r="F14" i="71"/>
  <c r="E14" i="71"/>
  <c r="AS13" i="71"/>
  <c r="AR13" i="71"/>
  <c r="AN13" i="71"/>
  <c r="AM13" i="71"/>
  <c r="AI13" i="71"/>
  <c r="AH13" i="71"/>
  <c r="AD13" i="71"/>
  <c r="AC13" i="71"/>
  <c r="Z13" i="71"/>
  <c r="Y13" i="71"/>
  <c r="U13" i="71"/>
  <c r="T13" i="71"/>
  <c r="P13" i="71"/>
  <c r="O13" i="71"/>
  <c r="K13" i="71"/>
  <c r="J13" i="71"/>
  <c r="F13" i="71"/>
  <c r="E13" i="71"/>
  <c r="D13" i="71"/>
  <c r="AS12" i="71"/>
  <c r="AR12" i="71"/>
  <c r="AN12" i="71"/>
  <c r="AM12" i="71"/>
  <c r="AI12" i="71"/>
  <c r="AH12" i="71"/>
  <c r="AD12" i="71"/>
  <c r="AC12" i="71"/>
  <c r="Z12" i="71"/>
  <c r="Y12" i="71"/>
  <c r="U12" i="71"/>
  <c r="T12" i="71"/>
  <c r="S12" i="71"/>
  <c r="P12" i="71"/>
  <c r="O12" i="71"/>
  <c r="K12" i="71"/>
  <c r="J12" i="71"/>
  <c r="D12" i="71"/>
  <c r="A34" i="71" s="1"/>
  <c r="AS11" i="71"/>
  <c r="AR11" i="71"/>
  <c r="AN11" i="71"/>
  <c r="AM11" i="71"/>
  <c r="AI11" i="71"/>
  <c r="AH11" i="71"/>
  <c r="AD11" i="71"/>
  <c r="AC11" i="71"/>
  <c r="Z11" i="71"/>
  <c r="Y11" i="71"/>
  <c r="S11" i="71"/>
  <c r="A50" i="71"/>
  <c r="P11" i="71"/>
  <c r="O11" i="71"/>
  <c r="K11" i="71"/>
  <c r="J11" i="71"/>
  <c r="F11" i="71"/>
  <c r="E11" i="71"/>
  <c r="AS10" i="71"/>
  <c r="AR10" i="71"/>
  <c r="AN10" i="71"/>
  <c r="AM10" i="71"/>
  <c r="AI10" i="71"/>
  <c r="AH10" i="71"/>
  <c r="AD10" i="71"/>
  <c r="Z10" i="71"/>
  <c r="Y10" i="71"/>
  <c r="U10" i="71"/>
  <c r="T10" i="71"/>
  <c r="P10" i="71"/>
  <c r="O10" i="71"/>
  <c r="K10" i="71"/>
  <c r="J10" i="71"/>
  <c r="F10" i="71"/>
  <c r="E10" i="71"/>
  <c r="AS9" i="71"/>
  <c r="AR9" i="71"/>
  <c r="AN9" i="71"/>
  <c r="AM9" i="71"/>
  <c r="AI9" i="71"/>
  <c r="AH9" i="71"/>
  <c r="AD9" i="71"/>
  <c r="AC9" i="71"/>
  <c r="Z9" i="71"/>
  <c r="Y9" i="71"/>
  <c r="X9" i="71"/>
  <c r="U9" i="71"/>
  <c r="T9" i="71"/>
  <c r="P9" i="71"/>
  <c r="O9" i="71"/>
  <c r="K9" i="71"/>
  <c r="J9" i="71"/>
  <c r="F9" i="71"/>
  <c r="E9" i="71"/>
  <c r="AS8" i="71"/>
  <c r="AR8" i="71"/>
  <c r="AN8" i="71"/>
  <c r="AM8" i="71"/>
  <c r="AI8" i="71"/>
  <c r="AH8" i="71"/>
  <c r="AD8" i="71"/>
  <c r="AC8" i="71"/>
  <c r="X8" i="71"/>
  <c r="A54" i="71"/>
  <c r="U8" i="71"/>
  <c r="T8" i="71"/>
  <c r="P8" i="71"/>
  <c r="O8" i="71"/>
  <c r="K8" i="71"/>
  <c r="J8" i="71"/>
  <c r="F8" i="71"/>
  <c r="E8" i="71"/>
  <c r="D8" i="71"/>
  <c r="AS7" i="71"/>
  <c r="AR7" i="71"/>
  <c r="AN7" i="71"/>
  <c r="AM7" i="71"/>
  <c r="AI7" i="71"/>
  <c r="AH7" i="71"/>
  <c r="AD7" i="71"/>
  <c r="AC7" i="71"/>
  <c r="Z7" i="71"/>
  <c r="Y7" i="71"/>
  <c r="U7" i="71"/>
  <c r="T7" i="71"/>
  <c r="P7" i="71"/>
  <c r="O7" i="71"/>
  <c r="K7" i="71"/>
  <c r="J7" i="71"/>
  <c r="D7" i="71"/>
  <c r="A33" i="71" s="1"/>
  <c r="AS6" i="71"/>
  <c r="AR6" i="71"/>
  <c r="AN6" i="71"/>
  <c r="AM6" i="71"/>
  <c r="AI6" i="71"/>
  <c r="AH6" i="71"/>
  <c r="AD6" i="71"/>
  <c r="AC6" i="71"/>
  <c r="Z6" i="71"/>
  <c r="Y6" i="71"/>
  <c r="U6" i="71"/>
  <c r="T6" i="71"/>
  <c r="P6" i="71"/>
  <c r="O6" i="71"/>
  <c r="K6" i="71"/>
  <c r="J6" i="71"/>
  <c r="F6" i="71"/>
  <c r="E6" i="71"/>
  <c r="AS5" i="71"/>
  <c r="AR5" i="71"/>
  <c r="AN5" i="71"/>
  <c r="AM5" i="71"/>
  <c r="AI5" i="71"/>
  <c r="AH5" i="71"/>
  <c r="AD5" i="71"/>
  <c r="AC5" i="71"/>
  <c r="Z5" i="71"/>
  <c r="Y5" i="71"/>
  <c r="U5" i="71"/>
  <c r="T5" i="71"/>
  <c r="P5" i="71"/>
  <c r="O5" i="71"/>
  <c r="K5" i="71"/>
  <c r="J5" i="71"/>
  <c r="F5" i="71"/>
  <c r="E5" i="71"/>
  <c r="AS4" i="71"/>
  <c r="AR4" i="71"/>
  <c r="AN4" i="71"/>
  <c r="AM4" i="71"/>
  <c r="AI4" i="71"/>
  <c r="AH4" i="71"/>
  <c r="AD4" i="71"/>
  <c r="AC4" i="71"/>
  <c r="Z4" i="71"/>
  <c r="Y4" i="71"/>
  <c r="X4" i="71"/>
  <c r="U4" i="71"/>
  <c r="T4" i="71"/>
  <c r="S4" i="71"/>
  <c r="P4" i="71"/>
  <c r="O4" i="71"/>
  <c r="N4" i="71"/>
  <c r="K4" i="71"/>
  <c r="J4" i="71"/>
  <c r="I4" i="71"/>
  <c r="F4" i="71"/>
  <c r="E4" i="71"/>
  <c r="D4" i="71"/>
  <c r="AS3" i="71"/>
  <c r="AN3" i="71"/>
  <c r="AI3" i="71"/>
  <c r="AD3" i="71"/>
  <c r="X3" i="71"/>
  <c r="A53" i="71"/>
  <c r="S3" i="71"/>
  <c r="A49" i="71"/>
  <c r="N3" i="71"/>
  <c r="A43" i="71"/>
  <c r="I3" i="71"/>
  <c r="A37" i="71"/>
  <c r="D3" i="71"/>
  <c r="A32" i="71"/>
  <c r="A1" i="71"/>
  <c r="M1" i="86" s="1"/>
  <c r="AD72" i="69"/>
  <c r="AC72" i="69"/>
  <c r="AD71" i="69"/>
  <c r="AC71" i="69"/>
  <c r="AD70" i="69"/>
  <c r="AC70" i="69"/>
  <c r="AD69" i="69"/>
  <c r="AC69" i="69"/>
  <c r="AD68" i="69"/>
  <c r="AD67" i="69"/>
  <c r="AC67" i="69"/>
  <c r="AD66" i="69"/>
  <c r="AC66" i="69"/>
  <c r="AD65" i="69"/>
  <c r="AC65" i="69"/>
  <c r="Z65" i="69"/>
  <c r="Y65" i="69"/>
  <c r="AN64" i="69"/>
  <c r="AM64" i="69"/>
  <c r="AD64" i="69"/>
  <c r="AC64" i="69"/>
  <c r="Z64" i="69"/>
  <c r="Y64" i="69"/>
  <c r="AN63" i="69"/>
  <c r="AM63" i="69"/>
  <c r="AD63" i="69"/>
  <c r="Z63" i="69"/>
  <c r="Y63" i="69"/>
  <c r="AN62" i="69"/>
  <c r="AM62" i="69"/>
  <c r="AD62" i="69"/>
  <c r="AC62" i="69"/>
  <c r="Z62" i="69"/>
  <c r="Y62" i="69"/>
  <c r="AN61" i="69"/>
  <c r="AM61" i="69"/>
  <c r="AI61" i="69"/>
  <c r="AH61" i="69"/>
  <c r="AD61" i="69"/>
  <c r="AC61" i="69"/>
  <c r="Z61" i="69"/>
  <c r="Y61" i="69"/>
  <c r="X61" i="69"/>
  <c r="AN60" i="69"/>
  <c r="AM60" i="69"/>
  <c r="AI60" i="69"/>
  <c r="AH60" i="69"/>
  <c r="AD60" i="69"/>
  <c r="AC60" i="69"/>
  <c r="X60" i="69"/>
  <c r="U60" i="69"/>
  <c r="T60" i="69"/>
  <c r="A60" i="69"/>
  <c r="AN59" i="69"/>
  <c r="AM59" i="69"/>
  <c r="AI59" i="69"/>
  <c r="AH59" i="69"/>
  <c r="AD59" i="69"/>
  <c r="AC59" i="69"/>
  <c r="Z59" i="69"/>
  <c r="Y59" i="69"/>
  <c r="U59" i="69"/>
  <c r="T59" i="69"/>
  <c r="AS58" i="69"/>
  <c r="AR58" i="69"/>
  <c r="AN58" i="69"/>
  <c r="AM58" i="69"/>
  <c r="AI58" i="69"/>
  <c r="AH58" i="69"/>
  <c r="AD58" i="69"/>
  <c r="AC58" i="69"/>
  <c r="Z58" i="69"/>
  <c r="Y58" i="69"/>
  <c r="U58" i="69"/>
  <c r="T58" i="69"/>
  <c r="P58" i="69"/>
  <c r="O58" i="69"/>
  <c r="AS57" i="69"/>
  <c r="AR57" i="69"/>
  <c r="AN57" i="69"/>
  <c r="AM57" i="69"/>
  <c r="AI57" i="69"/>
  <c r="AH57" i="69"/>
  <c r="AD57" i="69"/>
  <c r="Z57" i="69"/>
  <c r="Y57" i="69"/>
  <c r="U57" i="69"/>
  <c r="T57" i="69"/>
  <c r="P57" i="69"/>
  <c r="O57" i="69"/>
  <c r="AS56" i="69"/>
  <c r="AR56" i="69"/>
  <c r="AN56" i="69"/>
  <c r="AM56" i="69"/>
  <c r="AI56" i="69"/>
  <c r="AH56" i="69"/>
  <c r="AD56" i="69"/>
  <c r="AC56" i="69"/>
  <c r="Z56" i="69"/>
  <c r="Y56" i="69"/>
  <c r="U56" i="69"/>
  <c r="T56" i="69"/>
  <c r="P56" i="69"/>
  <c r="O56" i="69"/>
  <c r="K56" i="69"/>
  <c r="J56" i="69"/>
  <c r="AS55" i="69"/>
  <c r="AR55" i="69"/>
  <c r="AN55" i="69"/>
  <c r="AM55" i="69"/>
  <c r="AI55" i="69"/>
  <c r="AH55" i="69"/>
  <c r="AD55" i="69"/>
  <c r="AC55" i="69"/>
  <c r="Z55" i="69"/>
  <c r="Y55" i="69"/>
  <c r="U55" i="69"/>
  <c r="T55" i="69"/>
  <c r="P55" i="69"/>
  <c r="O55" i="69"/>
  <c r="K55" i="69"/>
  <c r="J55" i="69"/>
  <c r="AS54" i="69"/>
  <c r="AR54" i="69"/>
  <c r="AN54" i="69"/>
  <c r="AM54" i="69"/>
  <c r="AI54" i="69"/>
  <c r="AH54" i="69"/>
  <c r="AD54" i="69"/>
  <c r="AC54" i="69"/>
  <c r="Z54" i="69"/>
  <c r="Y54" i="69"/>
  <c r="U54" i="69"/>
  <c r="T54" i="69"/>
  <c r="P54" i="69"/>
  <c r="O54" i="69"/>
  <c r="K54" i="69"/>
  <c r="J54" i="69"/>
  <c r="AS53" i="69"/>
  <c r="AR53" i="69"/>
  <c r="AN53" i="69"/>
  <c r="AM53" i="69"/>
  <c r="AI53" i="69"/>
  <c r="AH53" i="69"/>
  <c r="AD53" i="69"/>
  <c r="AC53" i="69"/>
  <c r="Z53" i="69"/>
  <c r="Y53" i="69"/>
  <c r="U53" i="69"/>
  <c r="T53" i="69"/>
  <c r="P53" i="69"/>
  <c r="O53" i="69"/>
  <c r="N53" i="69"/>
  <c r="K53" i="69"/>
  <c r="J53" i="69"/>
  <c r="F53" i="69"/>
  <c r="E53" i="69"/>
  <c r="AS52" i="69"/>
  <c r="AR52" i="69"/>
  <c r="AN52" i="69"/>
  <c r="AM52" i="69"/>
  <c r="AI52" i="69"/>
  <c r="AH52" i="69"/>
  <c r="AD52" i="69"/>
  <c r="AC52" i="69"/>
  <c r="Z52" i="69"/>
  <c r="Y52" i="69"/>
  <c r="U52" i="69"/>
  <c r="T52" i="69"/>
  <c r="N52" i="69"/>
  <c r="K52" i="69"/>
  <c r="J52" i="69"/>
  <c r="F52" i="69"/>
  <c r="E52" i="69"/>
  <c r="AS51" i="69"/>
  <c r="AR51" i="69"/>
  <c r="AN51" i="69"/>
  <c r="AM51" i="69"/>
  <c r="AI51" i="69"/>
  <c r="AH51" i="69"/>
  <c r="AD51" i="69"/>
  <c r="Z51" i="69"/>
  <c r="Y51" i="69"/>
  <c r="X51" i="69"/>
  <c r="U51" i="69"/>
  <c r="T51" i="69"/>
  <c r="P51" i="69"/>
  <c r="O51" i="69"/>
  <c r="K51" i="69"/>
  <c r="J51" i="69"/>
  <c r="F51" i="69"/>
  <c r="E51" i="69"/>
  <c r="AS50" i="69"/>
  <c r="AR50" i="69"/>
  <c r="AN50" i="69"/>
  <c r="AM50" i="69"/>
  <c r="AI50" i="69"/>
  <c r="AH50" i="69"/>
  <c r="AD50" i="69"/>
  <c r="AC50" i="69"/>
  <c r="X50" i="69"/>
  <c r="A59" i="69"/>
  <c r="U50" i="69"/>
  <c r="T50" i="69"/>
  <c r="P50" i="69"/>
  <c r="O50" i="69"/>
  <c r="K50" i="69"/>
  <c r="J50" i="69"/>
  <c r="F50" i="69"/>
  <c r="E50" i="69"/>
  <c r="AS49" i="69"/>
  <c r="AR49" i="69"/>
  <c r="AN49" i="69"/>
  <c r="AM49" i="69"/>
  <c r="AI49" i="69"/>
  <c r="AH49" i="69"/>
  <c r="AD49" i="69"/>
  <c r="AC49" i="69"/>
  <c r="Z49" i="69"/>
  <c r="Y49" i="69"/>
  <c r="U49" i="69"/>
  <c r="T49" i="69"/>
  <c r="P49" i="69"/>
  <c r="O49" i="69"/>
  <c r="K49" i="69"/>
  <c r="J49" i="69"/>
  <c r="F49" i="69"/>
  <c r="E49" i="69"/>
  <c r="AS48" i="69"/>
  <c r="AR48" i="69"/>
  <c r="AN48" i="69"/>
  <c r="AM48" i="69"/>
  <c r="AI48" i="69"/>
  <c r="AH48" i="69"/>
  <c r="AD48" i="69"/>
  <c r="AC48" i="69"/>
  <c r="Z48" i="69"/>
  <c r="Y48" i="69"/>
  <c r="U48" i="69"/>
  <c r="T48" i="69"/>
  <c r="P48" i="69"/>
  <c r="O48" i="69"/>
  <c r="N48" i="69"/>
  <c r="K48" i="69"/>
  <c r="J48" i="69"/>
  <c r="F48" i="69"/>
  <c r="E48" i="69"/>
  <c r="D48" i="69"/>
  <c r="A48" i="69"/>
  <c r="AS47" i="69"/>
  <c r="AR47" i="69"/>
  <c r="AN47" i="69"/>
  <c r="AM47" i="69"/>
  <c r="AI47" i="69"/>
  <c r="AH47" i="69"/>
  <c r="AD47" i="69"/>
  <c r="AC47" i="69"/>
  <c r="Z47" i="69"/>
  <c r="Y47" i="69"/>
  <c r="X47" i="69"/>
  <c r="U47" i="69"/>
  <c r="T47" i="69"/>
  <c r="N47" i="69"/>
  <c r="A47" i="69"/>
  <c r="K47" i="69"/>
  <c r="J47" i="69"/>
  <c r="D47" i="69"/>
  <c r="AS46" i="69"/>
  <c r="AR46" i="69"/>
  <c r="AN46" i="69"/>
  <c r="AM46" i="69"/>
  <c r="AI46" i="69"/>
  <c r="AH46" i="69"/>
  <c r="AD46" i="69"/>
  <c r="AC46" i="69"/>
  <c r="X46" i="69"/>
  <c r="A58" i="69"/>
  <c r="U46" i="69"/>
  <c r="T46" i="69"/>
  <c r="P46" i="69"/>
  <c r="O46" i="69"/>
  <c r="K46" i="69"/>
  <c r="J46" i="69"/>
  <c r="F46" i="69"/>
  <c r="E46" i="69"/>
  <c r="AS45" i="69"/>
  <c r="AR45" i="69"/>
  <c r="AN45" i="69"/>
  <c r="AM45" i="69"/>
  <c r="AI45" i="69"/>
  <c r="AH45" i="69"/>
  <c r="AD45" i="69"/>
  <c r="Z45" i="69"/>
  <c r="Y45" i="69"/>
  <c r="U45" i="69"/>
  <c r="T45" i="69"/>
  <c r="P45" i="69"/>
  <c r="O45" i="69"/>
  <c r="K45" i="69"/>
  <c r="J45" i="69"/>
  <c r="F45" i="69"/>
  <c r="E45" i="69"/>
  <c r="AS44" i="69"/>
  <c r="AR44" i="69"/>
  <c r="AN44" i="69"/>
  <c r="AM44" i="69"/>
  <c r="AI44" i="69"/>
  <c r="AH44" i="69"/>
  <c r="AD44" i="69"/>
  <c r="AC44" i="69"/>
  <c r="Z44" i="69"/>
  <c r="Y44" i="69"/>
  <c r="U44" i="69"/>
  <c r="T44" i="69"/>
  <c r="P44" i="69"/>
  <c r="O44" i="69"/>
  <c r="K44" i="69"/>
  <c r="J44" i="69"/>
  <c r="F44" i="69"/>
  <c r="E44" i="69"/>
  <c r="AS43" i="69"/>
  <c r="AR43" i="69"/>
  <c r="AN43" i="69"/>
  <c r="AM43" i="69"/>
  <c r="AI43" i="69"/>
  <c r="AH43" i="69"/>
  <c r="AD43" i="69"/>
  <c r="AC43" i="69"/>
  <c r="Z43" i="69"/>
  <c r="Y43" i="69"/>
  <c r="U43" i="69"/>
  <c r="T43" i="69"/>
  <c r="P43" i="69"/>
  <c r="O43" i="69"/>
  <c r="K43" i="69"/>
  <c r="J43" i="69"/>
  <c r="F43" i="69"/>
  <c r="E43" i="69"/>
  <c r="AS42" i="69"/>
  <c r="AR42" i="69"/>
  <c r="AN42" i="69"/>
  <c r="AM42" i="69"/>
  <c r="AI42" i="69"/>
  <c r="AH42" i="69"/>
  <c r="AD42" i="69"/>
  <c r="AC42" i="69"/>
  <c r="Z42" i="69"/>
  <c r="Y42" i="69"/>
  <c r="U42" i="69"/>
  <c r="T42" i="69"/>
  <c r="P42" i="69"/>
  <c r="O42" i="69"/>
  <c r="K42" i="69"/>
  <c r="J42" i="69"/>
  <c r="F42" i="69"/>
  <c r="E42" i="69"/>
  <c r="AS41" i="69"/>
  <c r="AR41" i="69"/>
  <c r="AN41" i="69"/>
  <c r="AM41" i="69"/>
  <c r="AI41" i="69"/>
  <c r="AH41" i="69"/>
  <c r="AD41" i="69"/>
  <c r="AC41" i="69"/>
  <c r="Z41" i="69"/>
  <c r="Y41" i="69"/>
  <c r="U41" i="69"/>
  <c r="T41" i="69"/>
  <c r="P41" i="69"/>
  <c r="O41" i="69"/>
  <c r="K41" i="69"/>
  <c r="J41" i="69"/>
  <c r="F41" i="69"/>
  <c r="E41" i="69"/>
  <c r="AS40" i="69"/>
  <c r="AR40" i="69"/>
  <c r="AN40" i="69"/>
  <c r="AM40" i="69"/>
  <c r="AI40" i="69"/>
  <c r="AH40" i="69"/>
  <c r="AD40" i="69"/>
  <c r="Z40" i="69"/>
  <c r="Y40" i="69"/>
  <c r="U40" i="69"/>
  <c r="T40" i="69"/>
  <c r="P40" i="69"/>
  <c r="O40" i="69"/>
  <c r="K40" i="69"/>
  <c r="J40" i="69"/>
  <c r="I40" i="69"/>
  <c r="F40" i="69"/>
  <c r="E40" i="69"/>
  <c r="AS39" i="69"/>
  <c r="AR39" i="69"/>
  <c r="AN39" i="69"/>
  <c r="AM39" i="69"/>
  <c r="AI39" i="69"/>
  <c r="AH39" i="69"/>
  <c r="Z39" i="69"/>
  <c r="Y39" i="69"/>
  <c r="U39" i="69"/>
  <c r="T39" i="69"/>
  <c r="P39" i="69"/>
  <c r="O39" i="69"/>
  <c r="I39" i="69"/>
  <c r="A40" i="69" s="1"/>
  <c r="F39" i="69"/>
  <c r="E39" i="69"/>
  <c r="AS38" i="69"/>
  <c r="AN38" i="69"/>
  <c r="AI38" i="69"/>
  <c r="AH38" i="69"/>
  <c r="Z38" i="69"/>
  <c r="Y38" i="69"/>
  <c r="U38" i="69"/>
  <c r="T38" i="69"/>
  <c r="P38" i="69"/>
  <c r="O38" i="69"/>
  <c r="K20" i="69"/>
  <c r="J20" i="69"/>
  <c r="F38" i="69"/>
  <c r="E38" i="69"/>
  <c r="AS37" i="69"/>
  <c r="AR37" i="69"/>
  <c r="AN37" i="69"/>
  <c r="AM37" i="69"/>
  <c r="AI37" i="69"/>
  <c r="AH37" i="69"/>
  <c r="Z37" i="69"/>
  <c r="Y37" i="69"/>
  <c r="U37" i="69"/>
  <c r="T37" i="69"/>
  <c r="P37" i="69"/>
  <c r="O37" i="69"/>
  <c r="K19" i="69"/>
  <c r="J19" i="69"/>
  <c r="F37" i="69"/>
  <c r="E37" i="69"/>
  <c r="AS36" i="69"/>
  <c r="AR36" i="69"/>
  <c r="AN36" i="69"/>
  <c r="AM36" i="69"/>
  <c r="AI36" i="69"/>
  <c r="AH36" i="69"/>
  <c r="Z36" i="69"/>
  <c r="Y36" i="69"/>
  <c r="X36" i="69"/>
  <c r="U36" i="69"/>
  <c r="T36" i="69"/>
  <c r="P36" i="69"/>
  <c r="O36" i="69"/>
  <c r="N36" i="69"/>
  <c r="K18" i="69"/>
  <c r="J18" i="69"/>
  <c r="F36" i="69"/>
  <c r="E36" i="69"/>
  <c r="D36" i="69"/>
  <c r="A36" i="69"/>
  <c r="AS35" i="69"/>
  <c r="AR35" i="69"/>
  <c r="AN35" i="69"/>
  <c r="AM35" i="69"/>
  <c r="AI35" i="69"/>
  <c r="AH35" i="69"/>
  <c r="X35" i="69"/>
  <c r="A57" i="69"/>
  <c r="U35" i="69"/>
  <c r="T35" i="69"/>
  <c r="N35" i="69"/>
  <c r="A46" i="69"/>
  <c r="K17" i="69"/>
  <c r="J17" i="69"/>
  <c r="D35" i="69"/>
  <c r="A35" i="69" s="1"/>
  <c r="AS34" i="69"/>
  <c r="AR34" i="69"/>
  <c r="AN34" i="69"/>
  <c r="AM34" i="69"/>
  <c r="AI34" i="69"/>
  <c r="AH34" i="69"/>
  <c r="AD34" i="69"/>
  <c r="AC34" i="69"/>
  <c r="Z34" i="69"/>
  <c r="Y34" i="69"/>
  <c r="U34" i="69"/>
  <c r="T34" i="69"/>
  <c r="P34" i="69"/>
  <c r="O34" i="69"/>
  <c r="K16" i="69"/>
  <c r="J16" i="69"/>
  <c r="F34" i="69"/>
  <c r="E34" i="69"/>
  <c r="AS33" i="69"/>
  <c r="AR33" i="69"/>
  <c r="AN33" i="69"/>
  <c r="AM33" i="69"/>
  <c r="AI33" i="69"/>
  <c r="AH33" i="69"/>
  <c r="AD33" i="69"/>
  <c r="AC33" i="69"/>
  <c r="Z33" i="69"/>
  <c r="Y33" i="69"/>
  <c r="U33" i="69"/>
  <c r="T33" i="69"/>
  <c r="P33" i="69"/>
  <c r="O33" i="69"/>
  <c r="K15" i="69"/>
  <c r="J15" i="69"/>
  <c r="I15" i="69"/>
  <c r="F33" i="69"/>
  <c r="E33" i="69"/>
  <c r="AS32" i="69"/>
  <c r="AR32" i="69"/>
  <c r="AN32" i="69"/>
  <c r="AM32" i="69"/>
  <c r="AI32" i="69"/>
  <c r="AH32" i="69"/>
  <c r="AD32" i="69"/>
  <c r="AC32" i="69"/>
  <c r="Z32" i="69"/>
  <c r="Y32" i="69"/>
  <c r="X32" i="69"/>
  <c r="U32" i="69"/>
  <c r="T32" i="69"/>
  <c r="P32" i="69"/>
  <c r="O32" i="69"/>
  <c r="I14" i="69"/>
  <c r="A38" i="69"/>
  <c r="F32" i="69"/>
  <c r="E32" i="69"/>
  <c r="AS31" i="69"/>
  <c r="AR31" i="69"/>
  <c r="AN31" i="69"/>
  <c r="AM31" i="69"/>
  <c r="AI31" i="69"/>
  <c r="AD31" i="69"/>
  <c r="AC31" i="69"/>
  <c r="X31" i="69"/>
  <c r="A56" i="69"/>
  <c r="U31" i="69"/>
  <c r="T31" i="69"/>
  <c r="S31" i="69"/>
  <c r="P31" i="69"/>
  <c r="O31" i="69"/>
  <c r="K38" i="69"/>
  <c r="J38" i="69"/>
  <c r="F31" i="69"/>
  <c r="E31" i="69"/>
  <c r="AS30" i="69"/>
  <c r="AR30" i="69"/>
  <c r="AN30" i="69"/>
  <c r="AM30" i="69"/>
  <c r="AI30" i="69"/>
  <c r="AH30" i="69"/>
  <c r="AD30" i="69"/>
  <c r="AC30" i="69"/>
  <c r="Z30" i="69"/>
  <c r="Y30" i="69"/>
  <c r="S30" i="69"/>
  <c r="A52" i="69"/>
  <c r="P30" i="69"/>
  <c r="O30" i="69"/>
  <c r="K37" i="69"/>
  <c r="J37" i="69"/>
  <c r="F30" i="69"/>
  <c r="E30" i="69"/>
  <c r="AS29" i="69"/>
  <c r="AR29" i="69"/>
  <c r="AN29" i="69"/>
  <c r="AM29" i="69"/>
  <c r="AI29" i="69"/>
  <c r="AH29" i="69"/>
  <c r="AD29" i="69"/>
  <c r="AC29" i="69"/>
  <c r="Z29" i="69"/>
  <c r="Y29" i="69"/>
  <c r="U29" i="69"/>
  <c r="T29" i="69"/>
  <c r="P29" i="69"/>
  <c r="O29" i="69"/>
  <c r="K36" i="69"/>
  <c r="J36" i="69"/>
  <c r="F29" i="69"/>
  <c r="E29" i="69"/>
  <c r="AS28" i="69"/>
  <c r="AR28" i="69"/>
  <c r="AN28" i="69"/>
  <c r="AM28" i="69"/>
  <c r="AI28" i="69"/>
  <c r="AH28" i="69"/>
  <c r="AD28" i="69"/>
  <c r="Z28" i="69"/>
  <c r="Y28" i="69"/>
  <c r="U28" i="69"/>
  <c r="T28" i="69"/>
  <c r="P28" i="69"/>
  <c r="O28" i="69"/>
  <c r="K35" i="69"/>
  <c r="J35" i="69"/>
  <c r="F28" i="69"/>
  <c r="E28" i="69"/>
  <c r="AS27" i="69"/>
  <c r="AR27" i="69"/>
  <c r="AN27" i="69"/>
  <c r="AM27" i="69"/>
  <c r="AI27" i="69"/>
  <c r="AH27" i="69"/>
  <c r="AD27" i="69"/>
  <c r="AC27" i="69"/>
  <c r="Z27" i="69"/>
  <c r="Y27" i="69"/>
  <c r="U27" i="69"/>
  <c r="T27" i="69"/>
  <c r="P27" i="69"/>
  <c r="O27" i="69"/>
  <c r="K34" i="69"/>
  <c r="J34" i="69"/>
  <c r="F27" i="69"/>
  <c r="E27" i="69"/>
  <c r="AS26" i="69"/>
  <c r="AR26" i="69"/>
  <c r="AN26" i="69"/>
  <c r="AM26" i="69"/>
  <c r="AI26" i="69"/>
  <c r="AH26" i="69"/>
  <c r="AD26" i="69"/>
  <c r="AC26" i="69"/>
  <c r="Z26" i="69"/>
  <c r="Y26" i="69"/>
  <c r="U26" i="69"/>
  <c r="T26" i="69"/>
  <c r="P26" i="69"/>
  <c r="O26" i="69"/>
  <c r="N26" i="69"/>
  <c r="K33" i="69"/>
  <c r="J33" i="69"/>
  <c r="F26" i="69"/>
  <c r="E26" i="69"/>
  <c r="AS25" i="69"/>
  <c r="AR25" i="69"/>
  <c r="AN25" i="69"/>
  <c r="AM25" i="69"/>
  <c r="AI25" i="69"/>
  <c r="AH25" i="69"/>
  <c r="AD25" i="69"/>
  <c r="AC25" i="69"/>
  <c r="Z25" i="69"/>
  <c r="Y25" i="69"/>
  <c r="U25" i="69"/>
  <c r="T25" i="69"/>
  <c r="N25" i="69"/>
  <c r="A45" i="69"/>
  <c r="K32" i="69"/>
  <c r="J32" i="69"/>
  <c r="F25" i="69"/>
  <c r="E25" i="69"/>
  <c r="AS24" i="69"/>
  <c r="AR24" i="69"/>
  <c r="AN24" i="69"/>
  <c r="AM24" i="69"/>
  <c r="AI24" i="69"/>
  <c r="AH24" i="69"/>
  <c r="AD24" i="69"/>
  <c r="AC24" i="69"/>
  <c r="Z24" i="69"/>
  <c r="Y24" i="69"/>
  <c r="X24" i="69"/>
  <c r="U24" i="69"/>
  <c r="T24" i="69"/>
  <c r="S24" i="69"/>
  <c r="P24" i="69"/>
  <c r="O24" i="69"/>
  <c r="J31" i="69"/>
  <c r="F24" i="69"/>
  <c r="E24" i="69"/>
  <c r="AS23" i="69"/>
  <c r="AR23" i="69"/>
  <c r="AN23" i="69"/>
  <c r="AM23" i="69"/>
  <c r="AI23" i="69"/>
  <c r="AH23" i="69"/>
  <c r="AD23" i="69"/>
  <c r="AC23" i="69"/>
  <c r="X23" i="69"/>
  <c r="A55" i="69"/>
  <c r="S23" i="69"/>
  <c r="A51" i="69"/>
  <c r="P23" i="69"/>
  <c r="O23" i="69"/>
  <c r="K30" i="69"/>
  <c r="J30" i="69"/>
  <c r="F23" i="69"/>
  <c r="E23" i="69"/>
  <c r="AS22" i="69"/>
  <c r="AR22" i="69"/>
  <c r="AN22" i="69"/>
  <c r="AM22" i="69"/>
  <c r="AI22" i="69"/>
  <c r="AH22" i="69"/>
  <c r="AD22" i="69"/>
  <c r="AC22" i="69"/>
  <c r="Z22" i="69"/>
  <c r="Y22" i="69"/>
  <c r="U22" i="69"/>
  <c r="T22" i="69"/>
  <c r="P22" i="69"/>
  <c r="O22" i="69"/>
  <c r="K29" i="69"/>
  <c r="J29" i="69"/>
  <c r="F22" i="69"/>
  <c r="E22" i="69"/>
  <c r="AS21" i="69"/>
  <c r="AR21" i="69"/>
  <c r="AN21" i="69"/>
  <c r="AM21" i="69"/>
  <c r="AI21" i="69"/>
  <c r="AH21" i="69"/>
  <c r="AD21" i="69"/>
  <c r="AC21" i="69"/>
  <c r="Z21" i="69"/>
  <c r="Y21" i="69"/>
  <c r="U21" i="69"/>
  <c r="T21" i="69"/>
  <c r="P21" i="69"/>
  <c r="O21" i="69"/>
  <c r="K28" i="69"/>
  <c r="J28" i="69"/>
  <c r="F21" i="69"/>
  <c r="E21" i="69"/>
  <c r="AS20" i="69"/>
  <c r="AN20" i="69"/>
  <c r="AM20" i="69"/>
  <c r="AI20" i="69"/>
  <c r="AH20" i="69"/>
  <c r="AD20" i="69"/>
  <c r="AC20" i="69"/>
  <c r="Z20" i="69"/>
  <c r="Y20" i="69"/>
  <c r="U20" i="69"/>
  <c r="T20" i="69"/>
  <c r="P20" i="69"/>
  <c r="O20" i="69"/>
  <c r="K27" i="69"/>
  <c r="J27" i="69"/>
  <c r="F20" i="69"/>
  <c r="E20" i="69"/>
  <c r="AS19" i="69"/>
  <c r="AR19" i="69"/>
  <c r="AN19" i="69"/>
  <c r="AM19" i="69"/>
  <c r="AI19" i="69"/>
  <c r="AD19" i="69"/>
  <c r="AC19" i="69"/>
  <c r="Z19" i="69"/>
  <c r="Y19" i="69"/>
  <c r="U19" i="69"/>
  <c r="T19" i="69"/>
  <c r="P19" i="69"/>
  <c r="O19" i="69"/>
  <c r="K26" i="69"/>
  <c r="J26" i="69"/>
  <c r="F19" i="69"/>
  <c r="E19" i="69"/>
  <c r="AS18" i="69"/>
  <c r="AR18" i="69"/>
  <c r="AN18" i="69"/>
  <c r="AM18" i="69"/>
  <c r="AD18" i="69"/>
  <c r="AC18" i="69"/>
  <c r="Z18" i="69"/>
  <c r="Y18" i="69"/>
  <c r="U18" i="69"/>
  <c r="T18" i="69"/>
  <c r="P18" i="69"/>
  <c r="O18" i="69"/>
  <c r="K25" i="69"/>
  <c r="J25" i="69"/>
  <c r="F18" i="69"/>
  <c r="E18" i="69"/>
  <c r="AS17" i="69"/>
  <c r="AR17" i="69"/>
  <c r="AN17" i="69"/>
  <c r="AM17" i="69"/>
  <c r="AI17" i="69"/>
  <c r="AH17" i="69"/>
  <c r="AD17" i="69"/>
  <c r="AC17" i="69"/>
  <c r="Z17" i="69"/>
  <c r="Y17" i="69"/>
  <c r="U17" i="69"/>
  <c r="T17" i="69"/>
  <c r="P17" i="69"/>
  <c r="O17" i="69"/>
  <c r="K24" i="69"/>
  <c r="J24" i="69"/>
  <c r="F17" i="69"/>
  <c r="E17" i="69"/>
  <c r="AS16" i="69"/>
  <c r="AR16" i="69"/>
  <c r="AN16" i="69"/>
  <c r="AM16" i="69"/>
  <c r="AI16" i="69"/>
  <c r="AH16" i="69"/>
  <c r="AD16" i="69"/>
  <c r="AC16" i="69"/>
  <c r="Z16" i="69"/>
  <c r="Y16" i="69"/>
  <c r="U16" i="69"/>
  <c r="T16" i="69"/>
  <c r="P16" i="69"/>
  <c r="O16" i="69"/>
  <c r="N16" i="69"/>
  <c r="K23" i="69"/>
  <c r="J23" i="69"/>
  <c r="F16" i="69"/>
  <c r="E16" i="69"/>
  <c r="AS15" i="69"/>
  <c r="AR15" i="69"/>
  <c r="AN15" i="69"/>
  <c r="AM15" i="69"/>
  <c r="AI15" i="69"/>
  <c r="AH15" i="69"/>
  <c r="AD15" i="69"/>
  <c r="AC15" i="69"/>
  <c r="Z15" i="69"/>
  <c r="Y15" i="69"/>
  <c r="U15" i="69"/>
  <c r="T15" i="69"/>
  <c r="N15" i="69"/>
  <c r="A44" i="69"/>
  <c r="J22" i="69"/>
  <c r="I22" i="69"/>
  <c r="F15" i="69"/>
  <c r="E15" i="69"/>
  <c r="AS14" i="69"/>
  <c r="AR14" i="69"/>
  <c r="AN14" i="69"/>
  <c r="AM14" i="69"/>
  <c r="AI14" i="69"/>
  <c r="AH14" i="69"/>
  <c r="AD14" i="69"/>
  <c r="AC14" i="69"/>
  <c r="Z14" i="69"/>
  <c r="Y14" i="69"/>
  <c r="U14" i="69"/>
  <c r="T14" i="69"/>
  <c r="P14" i="69"/>
  <c r="O14" i="69"/>
  <c r="I21" i="69"/>
  <c r="A39" i="69" s="1"/>
  <c r="F14" i="69"/>
  <c r="E14" i="69"/>
  <c r="AS13" i="69"/>
  <c r="AR13" i="69"/>
  <c r="AN13" i="69"/>
  <c r="AM13" i="69"/>
  <c r="AI13" i="69"/>
  <c r="AH13" i="69"/>
  <c r="AD13" i="69"/>
  <c r="AC13" i="69"/>
  <c r="Z13" i="69"/>
  <c r="Y13" i="69"/>
  <c r="U13" i="69"/>
  <c r="T13" i="69"/>
  <c r="P13" i="69"/>
  <c r="O13" i="69"/>
  <c r="K13" i="69"/>
  <c r="J13" i="69"/>
  <c r="F13" i="69"/>
  <c r="E13" i="69"/>
  <c r="D13" i="69"/>
  <c r="AS12" i="69"/>
  <c r="AR12" i="69"/>
  <c r="AN12" i="69"/>
  <c r="AM12" i="69"/>
  <c r="AI12" i="69"/>
  <c r="AH12" i="69"/>
  <c r="AD12" i="69"/>
  <c r="AC12" i="69"/>
  <c r="Z12" i="69"/>
  <c r="Y12" i="69"/>
  <c r="U12" i="69"/>
  <c r="T12" i="69"/>
  <c r="S12" i="69"/>
  <c r="P12" i="69"/>
  <c r="O12" i="69"/>
  <c r="K12" i="69"/>
  <c r="J12" i="69"/>
  <c r="D12" i="69"/>
  <c r="A34" i="69" s="1"/>
  <c r="AS11" i="69"/>
  <c r="AR11" i="69"/>
  <c r="AN11" i="69"/>
  <c r="AM11" i="69"/>
  <c r="AI11" i="69"/>
  <c r="AH11" i="69"/>
  <c r="AD11" i="69"/>
  <c r="AC11" i="69"/>
  <c r="Z11" i="69"/>
  <c r="Y11" i="69"/>
  <c r="S11" i="69"/>
  <c r="A50" i="69"/>
  <c r="P11" i="69"/>
  <c r="O11" i="69"/>
  <c r="K11" i="69"/>
  <c r="J11" i="69"/>
  <c r="F11" i="69"/>
  <c r="E11" i="69"/>
  <c r="AS10" i="69"/>
  <c r="AR10" i="69"/>
  <c r="AN10" i="69"/>
  <c r="AM10" i="69"/>
  <c r="AI10" i="69"/>
  <c r="AH10" i="69"/>
  <c r="AD10" i="69"/>
  <c r="Z10" i="69"/>
  <c r="Y10" i="69"/>
  <c r="U10" i="69"/>
  <c r="T10" i="69"/>
  <c r="P10" i="69"/>
  <c r="O10" i="69"/>
  <c r="K10" i="69"/>
  <c r="J10" i="69"/>
  <c r="F10" i="69"/>
  <c r="E10" i="69"/>
  <c r="AS9" i="69"/>
  <c r="AR9" i="69"/>
  <c r="AN9" i="69"/>
  <c r="AM9" i="69"/>
  <c r="AI9" i="69"/>
  <c r="AH9" i="69"/>
  <c r="AD9" i="69"/>
  <c r="AC9" i="69"/>
  <c r="Z9" i="69"/>
  <c r="Y9" i="69"/>
  <c r="X9" i="69"/>
  <c r="U9" i="69"/>
  <c r="T9" i="69"/>
  <c r="P9" i="69"/>
  <c r="O9" i="69"/>
  <c r="K9" i="69"/>
  <c r="J9" i="69"/>
  <c r="F9" i="69"/>
  <c r="E9" i="69"/>
  <c r="AS8" i="69"/>
  <c r="AR8" i="69"/>
  <c r="AN8" i="69"/>
  <c r="AM8" i="69"/>
  <c r="AI8" i="69"/>
  <c r="AH8" i="69"/>
  <c r="AD8" i="69"/>
  <c r="AC8" i="69"/>
  <c r="X8" i="69"/>
  <c r="A54" i="69"/>
  <c r="U8" i="69"/>
  <c r="T8" i="69"/>
  <c r="P8" i="69"/>
  <c r="O8" i="69"/>
  <c r="K8" i="69"/>
  <c r="J8" i="69"/>
  <c r="F8" i="69"/>
  <c r="E8" i="69"/>
  <c r="D8" i="69"/>
  <c r="AS7" i="69"/>
  <c r="AR7" i="69"/>
  <c r="AN7" i="69"/>
  <c r="AM7" i="69"/>
  <c r="AI7" i="69"/>
  <c r="AH7" i="69"/>
  <c r="AD7" i="69"/>
  <c r="AC7" i="69"/>
  <c r="Z7" i="69"/>
  <c r="Y7" i="69"/>
  <c r="U7" i="69"/>
  <c r="T7" i="69"/>
  <c r="P7" i="69"/>
  <c r="O7" i="69"/>
  <c r="K7" i="69"/>
  <c r="J7" i="69"/>
  <c r="D7" i="69"/>
  <c r="A33" i="69"/>
  <c r="AS6" i="69"/>
  <c r="AR6" i="69"/>
  <c r="AN6" i="69"/>
  <c r="AM6" i="69"/>
  <c r="AI6" i="69"/>
  <c r="AH6" i="69"/>
  <c r="AD6" i="69"/>
  <c r="AC6" i="69"/>
  <c r="Z6" i="69"/>
  <c r="Y6" i="69"/>
  <c r="U6" i="69"/>
  <c r="T6" i="69"/>
  <c r="P6" i="69"/>
  <c r="O6" i="69"/>
  <c r="K6" i="69"/>
  <c r="J6" i="69"/>
  <c r="F6" i="69"/>
  <c r="E6" i="69"/>
  <c r="AS5" i="69"/>
  <c r="AR5" i="69"/>
  <c r="AN5" i="69"/>
  <c r="AM5" i="69"/>
  <c r="AI5" i="69"/>
  <c r="AH5" i="69"/>
  <c r="AD5" i="69"/>
  <c r="AC5" i="69"/>
  <c r="Z5" i="69"/>
  <c r="Y5" i="69"/>
  <c r="U5" i="69"/>
  <c r="T5" i="69"/>
  <c r="P5" i="69"/>
  <c r="O5" i="69"/>
  <c r="K5" i="69"/>
  <c r="J5" i="69"/>
  <c r="F5" i="69"/>
  <c r="E5" i="69"/>
  <c r="AS4" i="69"/>
  <c r="AR4" i="69"/>
  <c r="AN4" i="69"/>
  <c r="AM4" i="69"/>
  <c r="AI4" i="69"/>
  <c r="AH4" i="69"/>
  <c r="AD4" i="69"/>
  <c r="AC4" i="69"/>
  <c r="Z4" i="69"/>
  <c r="Y4" i="69"/>
  <c r="X4" i="69"/>
  <c r="U4" i="69"/>
  <c r="T4" i="69"/>
  <c r="S4" i="69"/>
  <c r="P4" i="69"/>
  <c r="O4" i="69"/>
  <c r="N4" i="69"/>
  <c r="K4" i="69"/>
  <c r="J4" i="69"/>
  <c r="I4" i="69"/>
  <c r="F4" i="69"/>
  <c r="E4" i="69"/>
  <c r="D4" i="69"/>
  <c r="AS3" i="69"/>
  <c r="AN3" i="69"/>
  <c r="AI3" i="69"/>
  <c r="AD3" i="69"/>
  <c r="X3" i="69"/>
  <c r="A53" i="69"/>
  <c r="S3" i="69"/>
  <c r="A49" i="69"/>
  <c r="N3" i="69"/>
  <c r="A43" i="69"/>
  <c r="I3" i="69"/>
  <c r="A37" i="69" s="1"/>
  <c r="D3" i="69"/>
  <c r="A32" i="69" s="1"/>
  <c r="A1" i="69"/>
  <c r="L1" i="25" s="1"/>
  <c r="AD72" i="70"/>
  <c r="AC72" i="70"/>
  <c r="AD71" i="70"/>
  <c r="AC71" i="70"/>
  <c r="AD70" i="70"/>
  <c r="AC70" i="70"/>
  <c r="AD69" i="70"/>
  <c r="AC69" i="70"/>
  <c r="AD68" i="70"/>
  <c r="AD67" i="70"/>
  <c r="AC67" i="70"/>
  <c r="AD66" i="70"/>
  <c r="AC66" i="70"/>
  <c r="AD65" i="70"/>
  <c r="AC65" i="70"/>
  <c r="Z65" i="70"/>
  <c r="Y65" i="70"/>
  <c r="AN64" i="70"/>
  <c r="AM64" i="70"/>
  <c r="AD64" i="70"/>
  <c r="AC64" i="70"/>
  <c r="Z64" i="70"/>
  <c r="Y64" i="70"/>
  <c r="AN63" i="70"/>
  <c r="AM63" i="70"/>
  <c r="AD63" i="70"/>
  <c r="Z63" i="70"/>
  <c r="Y63" i="70"/>
  <c r="AN62" i="70"/>
  <c r="AM62" i="70"/>
  <c r="AD62" i="70"/>
  <c r="AC62" i="70"/>
  <c r="Z62" i="70"/>
  <c r="Y62" i="70"/>
  <c r="AN61" i="70"/>
  <c r="AM61" i="70"/>
  <c r="AI61" i="70"/>
  <c r="AH61" i="70"/>
  <c r="AD61" i="70"/>
  <c r="AC61" i="70"/>
  <c r="Z61" i="70"/>
  <c r="Y61" i="70"/>
  <c r="X61" i="70"/>
  <c r="AN60" i="70"/>
  <c r="AM60" i="70"/>
  <c r="AI60" i="70"/>
  <c r="AH60" i="70"/>
  <c r="AD60" i="70"/>
  <c r="AC60" i="70"/>
  <c r="X60" i="70"/>
  <c r="A60" i="70"/>
  <c r="U60" i="70"/>
  <c r="T60" i="70"/>
  <c r="AN59" i="70"/>
  <c r="AM59" i="70"/>
  <c r="AI59" i="70"/>
  <c r="AH59" i="70"/>
  <c r="AD59" i="70"/>
  <c r="AC59" i="70"/>
  <c r="Z59" i="70"/>
  <c r="Y59" i="70"/>
  <c r="U59" i="70"/>
  <c r="T59" i="70"/>
  <c r="AS58" i="70"/>
  <c r="AR58" i="70"/>
  <c r="AN58" i="70"/>
  <c r="AM58" i="70"/>
  <c r="AI58" i="70"/>
  <c r="AH58" i="70"/>
  <c r="AD58" i="70"/>
  <c r="AC58" i="70"/>
  <c r="Z58" i="70"/>
  <c r="Y58" i="70"/>
  <c r="U58" i="70"/>
  <c r="T58" i="70"/>
  <c r="P58" i="70"/>
  <c r="O58" i="70"/>
  <c r="AS57" i="70"/>
  <c r="AR57" i="70"/>
  <c r="AN57" i="70"/>
  <c r="AM57" i="70"/>
  <c r="AI57" i="70"/>
  <c r="AH57" i="70"/>
  <c r="AD57" i="70"/>
  <c r="Z57" i="70"/>
  <c r="Y57" i="70"/>
  <c r="U57" i="70"/>
  <c r="T57" i="70"/>
  <c r="P57" i="70"/>
  <c r="O57" i="70"/>
  <c r="AS56" i="70"/>
  <c r="AR56" i="70"/>
  <c r="AN56" i="70"/>
  <c r="AM56" i="70"/>
  <c r="AI56" i="70"/>
  <c r="AH56" i="70"/>
  <c r="AD56" i="70"/>
  <c r="AC56" i="70"/>
  <c r="Z56" i="70"/>
  <c r="Y56" i="70"/>
  <c r="U56" i="70"/>
  <c r="T56" i="70"/>
  <c r="P56" i="70"/>
  <c r="O56" i="70"/>
  <c r="K56" i="70"/>
  <c r="J56" i="70"/>
  <c r="AS55" i="70"/>
  <c r="AR55" i="70"/>
  <c r="AN55" i="70"/>
  <c r="AM55" i="70"/>
  <c r="AI55" i="70"/>
  <c r="AH55" i="70"/>
  <c r="AD55" i="70"/>
  <c r="AC55" i="70"/>
  <c r="Z55" i="70"/>
  <c r="Y55" i="70"/>
  <c r="U55" i="70"/>
  <c r="T55" i="70"/>
  <c r="P55" i="70"/>
  <c r="O55" i="70"/>
  <c r="K55" i="70"/>
  <c r="J55" i="70"/>
  <c r="AS54" i="70"/>
  <c r="AR54" i="70"/>
  <c r="AN54" i="70"/>
  <c r="AM54" i="70"/>
  <c r="AI54" i="70"/>
  <c r="AH54" i="70"/>
  <c r="AD54" i="70"/>
  <c r="AC54" i="70"/>
  <c r="Z54" i="70"/>
  <c r="Y54" i="70"/>
  <c r="U54" i="70"/>
  <c r="T54" i="70"/>
  <c r="P54" i="70"/>
  <c r="O54" i="70"/>
  <c r="K54" i="70"/>
  <c r="J54" i="70"/>
  <c r="AS53" i="70"/>
  <c r="AR53" i="70"/>
  <c r="AN53" i="70"/>
  <c r="AM53" i="70"/>
  <c r="AI53" i="70"/>
  <c r="AH53" i="70"/>
  <c r="AD53" i="70"/>
  <c r="AC53" i="70"/>
  <c r="Z53" i="70"/>
  <c r="Y53" i="70"/>
  <c r="U53" i="70"/>
  <c r="T53" i="70"/>
  <c r="P53" i="70"/>
  <c r="O53" i="70"/>
  <c r="N53" i="70"/>
  <c r="K53" i="70"/>
  <c r="J53" i="70"/>
  <c r="F53" i="70"/>
  <c r="E53" i="70"/>
  <c r="AS52" i="70"/>
  <c r="AR52" i="70"/>
  <c r="AN52" i="70"/>
  <c r="AM52" i="70"/>
  <c r="AI52" i="70"/>
  <c r="AH52" i="70"/>
  <c r="AD52" i="70"/>
  <c r="AC52" i="70"/>
  <c r="Z52" i="70"/>
  <c r="Y52" i="70"/>
  <c r="U52" i="70"/>
  <c r="T52" i="70"/>
  <c r="N52" i="70"/>
  <c r="K52" i="70"/>
  <c r="J52" i="70"/>
  <c r="F52" i="70"/>
  <c r="E52" i="70"/>
  <c r="AS51" i="70"/>
  <c r="AR51" i="70"/>
  <c r="AN51" i="70"/>
  <c r="AM51" i="70"/>
  <c r="AI51" i="70"/>
  <c r="AH51" i="70"/>
  <c r="AD51" i="70"/>
  <c r="Z51" i="70"/>
  <c r="Y51" i="70"/>
  <c r="X51" i="70"/>
  <c r="U51" i="70"/>
  <c r="T51" i="70"/>
  <c r="P51" i="70"/>
  <c r="O51" i="70"/>
  <c r="K51" i="70"/>
  <c r="J51" i="70"/>
  <c r="F51" i="70"/>
  <c r="E51" i="70"/>
  <c r="AS50" i="70"/>
  <c r="AR50" i="70"/>
  <c r="AN50" i="70"/>
  <c r="AM50" i="70"/>
  <c r="AI50" i="70"/>
  <c r="AH50" i="70"/>
  <c r="AD50" i="70"/>
  <c r="AC50" i="70"/>
  <c r="X50" i="70"/>
  <c r="A59" i="70"/>
  <c r="U50" i="70"/>
  <c r="T50" i="70"/>
  <c r="P50" i="70"/>
  <c r="O50" i="70"/>
  <c r="K50" i="70"/>
  <c r="J50" i="70"/>
  <c r="F50" i="70"/>
  <c r="E50" i="70"/>
  <c r="AS49" i="70"/>
  <c r="AR49" i="70"/>
  <c r="AN49" i="70"/>
  <c r="AM49" i="70"/>
  <c r="AI49" i="70"/>
  <c r="AH49" i="70"/>
  <c r="AD49" i="70"/>
  <c r="AC49" i="70"/>
  <c r="Z49" i="70"/>
  <c r="Y49" i="70"/>
  <c r="U49" i="70"/>
  <c r="T49" i="70"/>
  <c r="P49" i="70"/>
  <c r="O49" i="70"/>
  <c r="K49" i="70"/>
  <c r="J49" i="70"/>
  <c r="F49" i="70"/>
  <c r="E49" i="70"/>
  <c r="AS48" i="70"/>
  <c r="AR48" i="70"/>
  <c r="AN48" i="70"/>
  <c r="AM48" i="70"/>
  <c r="AI48" i="70"/>
  <c r="AH48" i="70"/>
  <c r="AD48" i="70"/>
  <c r="AC48" i="70"/>
  <c r="Z48" i="70"/>
  <c r="Y48" i="70"/>
  <c r="U48" i="70"/>
  <c r="T48" i="70"/>
  <c r="P48" i="70"/>
  <c r="O48" i="70"/>
  <c r="N48" i="70"/>
  <c r="K48" i="70"/>
  <c r="J48" i="70"/>
  <c r="F48" i="70"/>
  <c r="E48" i="70"/>
  <c r="D48" i="70"/>
  <c r="A48" i="70"/>
  <c r="AS47" i="70"/>
  <c r="AR47" i="70"/>
  <c r="AN47" i="70"/>
  <c r="AM47" i="70"/>
  <c r="AI47" i="70"/>
  <c r="AH47" i="70"/>
  <c r="AD47" i="70"/>
  <c r="AC47" i="70"/>
  <c r="Z47" i="70"/>
  <c r="Y47" i="70"/>
  <c r="X47" i="70"/>
  <c r="U47" i="70"/>
  <c r="T47" i="70"/>
  <c r="N47" i="70"/>
  <c r="A47" i="70"/>
  <c r="K47" i="70"/>
  <c r="J47" i="70"/>
  <c r="D47" i="70"/>
  <c r="AS46" i="70"/>
  <c r="AR46" i="70"/>
  <c r="AN46" i="70"/>
  <c r="AM46" i="70"/>
  <c r="AI46" i="70"/>
  <c r="AH46" i="70"/>
  <c r="AD46" i="70"/>
  <c r="AC46" i="70"/>
  <c r="X46" i="70"/>
  <c r="A58" i="70"/>
  <c r="U46" i="70"/>
  <c r="T46" i="70"/>
  <c r="P46" i="70"/>
  <c r="O46" i="70"/>
  <c r="K46" i="70"/>
  <c r="J46" i="70"/>
  <c r="F46" i="70"/>
  <c r="E46" i="70"/>
  <c r="AS45" i="70"/>
  <c r="AR45" i="70"/>
  <c r="AN45" i="70"/>
  <c r="AM45" i="70"/>
  <c r="AI45" i="70"/>
  <c r="AH45" i="70"/>
  <c r="AD45" i="70"/>
  <c r="Z45" i="70"/>
  <c r="Y45" i="70"/>
  <c r="U45" i="70"/>
  <c r="T45" i="70"/>
  <c r="P45" i="70"/>
  <c r="O45" i="70"/>
  <c r="K45" i="70"/>
  <c r="J45" i="70"/>
  <c r="F45" i="70"/>
  <c r="E45" i="70"/>
  <c r="AS44" i="70"/>
  <c r="AR44" i="70"/>
  <c r="AN44" i="70"/>
  <c r="AM44" i="70"/>
  <c r="AI44" i="70"/>
  <c r="AH44" i="70"/>
  <c r="AD44" i="70"/>
  <c r="AC44" i="70"/>
  <c r="Z44" i="70"/>
  <c r="Y44" i="70"/>
  <c r="U44" i="70"/>
  <c r="T44" i="70"/>
  <c r="P44" i="70"/>
  <c r="O44" i="70"/>
  <c r="K44" i="70"/>
  <c r="J44" i="70"/>
  <c r="F44" i="70"/>
  <c r="E44" i="70"/>
  <c r="AS43" i="70"/>
  <c r="AR43" i="70"/>
  <c r="AN43" i="70"/>
  <c r="AM43" i="70"/>
  <c r="AI43" i="70"/>
  <c r="AH43" i="70"/>
  <c r="AD43" i="70"/>
  <c r="AC43" i="70"/>
  <c r="Z43" i="70"/>
  <c r="Y43" i="70"/>
  <c r="U43" i="70"/>
  <c r="T43" i="70"/>
  <c r="P43" i="70"/>
  <c r="O43" i="70"/>
  <c r="K43" i="70"/>
  <c r="J43" i="70"/>
  <c r="F43" i="70"/>
  <c r="E43" i="70"/>
  <c r="AS42" i="70"/>
  <c r="AR42" i="70"/>
  <c r="AN42" i="70"/>
  <c r="AM42" i="70"/>
  <c r="AI42" i="70"/>
  <c r="AH42" i="70"/>
  <c r="AD42" i="70"/>
  <c r="AC42" i="70"/>
  <c r="Z42" i="70"/>
  <c r="Y42" i="70"/>
  <c r="U42" i="70"/>
  <c r="T42" i="70"/>
  <c r="P42" i="70"/>
  <c r="O42" i="70"/>
  <c r="K42" i="70"/>
  <c r="J42" i="70"/>
  <c r="F42" i="70"/>
  <c r="E42" i="70"/>
  <c r="AS41" i="70"/>
  <c r="AR41" i="70"/>
  <c r="AN41" i="70"/>
  <c r="AM41" i="70"/>
  <c r="AI41" i="70"/>
  <c r="AH41" i="70"/>
  <c r="AD41" i="70"/>
  <c r="AC41" i="70"/>
  <c r="Z41" i="70"/>
  <c r="Y41" i="70"/>
  <c r="U41" i="70"/>
  <c r="T41" i="70"/>
  <c r="P41" i="70"/>
  <c r="O41" i="70"/>
  <c r="K41" i="70"/>
  <c r="J41" i="70"/>
  <c r="F41" i="70"/>
  <c r="E41" i="70"/>
  <c r="AS40" i="70"/>
  <c r="AR40" i="70"/>
  <c r="AN40" i="70"/>
  <c r="AM40" i="70"/>
  <c r="AI40" i="70"/>
  <c r="AH40" i="70"/>
  <c r="AD40" i="70"/>
  <c r="Z40" i="70"/>
  <c r="Y40" i="70"/>
  <c r="U40" i="70"/>
  <c r="T40" i="70"/>
  <c r="P40" i="70"/>
  <c r="O40" i="70"/>
  <c r="K40" i="70"/>
  <c r="J40" i="70"/>
  <c r="I40" i="70"/>
  <c r="F40" i="70"/>
  <c r="E40" i="70"/>
  <c r="AS39" i="70"/>
  <c r="AR39" i="70"/>
  <c r="AN39" i="70"/>
  <c r="AM39" i="70"/>
  <c r="AI39" i="70"/>
  <c r="AH39" i="70"/>
  <c r="Z39" i="70"/>
  <c r="Y39" i="70"/>
  <c r="U39" i="70"/>
  <c r="T39" i="70"/>
  <c r="P39" i="70"/>
  <c r="O39" i="70"/>
  <c r="I39" i="70"/>
  <c r="A40" i="70"/>
  <c r="F39" i="70"/>
  <c r="E39" i="70"/>
  <c r="AS38" i="70"/>
  <c r="AN38" i="70"/>
  <c r="AI38" i="70"/>
  <c r="AH38" i="70"/>
  <c r="Z38" i="70"/>
  <c r="Y38" i="70"/>
  <c r="U38" i="70"/>
  <c r="T38" i="70"/>
  <c r="P38" i="70"/>
  <c r="O38" i="70"/>
  <c r="K20" i="70"/>
  <c r="J20" i="70"/>
  <c r="F38" i="70"/>
  <c r="E38" i="70"/>
  <c r="AS37" i="70"/>
  <c r="AR37" i="70"/>
  <c r="AN37" i="70"/>
  <c r="AM37" i="70"/>
  <c r="AI37" i="70"/>
  <c r="AH37" i="70"/>
  <c r="Z37" i="70"/>
  <c r="Y37" i="70"/>
  <c r="U37" i="70"/>
  <c r="T37" i="70"/>
  <c r="P37" i="70"/>
  <c r="O37" i="70"/>
  <c r="K19" i="70"/>
  <c r="J19" i="70"/>
  <c r="F37" i="70"/>
  <c r="E37" i="70"/>
  <c r="AS36" i="70"/>
  <c r="AR36" i="70"/>
  <c r="AN36" i="70"/>
  <c r="AM36" i="70"/>
  <c r="AI36" i="70"/>
  <c r="AH36" i="70"/>
  <c r="Z36" i="70"/>
  <c r="Y36" i="70"/>
  <c r="X36" i="70"/>
  <c r="U36" i="70"/>
  <c r="T36" i="70"/>
  <c r="P36" i="70"/>
  <c r="O36" i="70"/>
  <c r="N36" i="70"/>
  <c r="K18" i="70"/>
  <c r="J18" i="70"/>
  <c r="F36" i="70"/>
  <c r="E36" i="70"/>
  <c r="D36" i="70"/>
  <c r="A36" i="70"/>
  <c r="AS35" i="70"/>
  <c r="AR35" i="70"/>
  <c r="AN35" i="70"/>
  <c r="AM35" i="70"/>
  <c r="AI35" i="70"/>
  <c r="AH35" i="70"/>
  <c r="X35" i="70"/>
  <c r="A57" i="70"/>
  <c r="U35" i="70"/>
  <c r="T35" i="70"/>
  <c r="N35" i="70"/>
  <c r="A46" i="70"/>
  <c r="K17" i="70"/>
  <c r="J17" i="70"/>
  <c r="D35" i="70"/>
  <c r="A35" i="70" s="1"/>
  <c r="AS34" i="70"/>
  <c r="AR34" i="70"/>
  <c r="AN34" i="70"/>
  <c r="AM34" i="70"/>
  <c r="AI34" i="70"/>
  <c r="AH34" i="70"/>
  <c r="AD34" i="70"/>
  <c r="AC34" i="70"/>
  <c r="Z34" i="70"/>
  <c r="Y34" i="70"/>
  <c r="U34" i="70"/>
  <c r="T34" i="70"/>
  <c r="P34" i="70"/>
  <c r="O34" i="70"/>
  <c r="K16" i="70"/>
  <c r="J16" i="70"/>
  <c r="F34" i="70"/>
  <c r="E34" i="70"/>
  <c r="AS33" i="70"/>
  <c r="AR33" i="70"/>
  <c r="AN33" i="70"/>
  <c r="AM33" i="70"/>
  <c r="AI33" i="70"/>
  <c r="AH33" i="70"/>
  <c r="AD33" i="70"/>
  <c r="AC33" i="70"/>
  <c r="Z33" i="70"/>
  <c r="Y33" i="70"/>
  <c r="U33" i="70"/>
  <c r="T33" i="70"/>
  <c r="P33" i="70"/>
  <c r="O33" i="70"/>
  <c r="K15" i="70"/>
  <c r="J15" i="70"/>
  <c r="I15" i="70"/>
  <c r="F33" i="70"/>
  <c r="E33" i="70"/>
  <c r="AS32" i="70"/>
  <c r="AR32" i="70"/>
  <c r="AN32" i="70"/>
  <c r="AM32" i="70"/>
  <c r="AI32" i="70"/>
  <c r="AH32" i="70"/>
  <c r="AD32" i="70"/>
  <c r="AC32" i="70"/>
  <c r="Z32" i="70"/>
  <c r="Y32" i="70"/>
  <c r="X32" i="70"/>
  <c r="U32" i="70"/>
  <c r="T32" i="70"/>
  <c r="P32" i="70"/>
  <c r="O32" i="70"/>
  <c r="I14" i="70"/>
  <c r="A38" i="70"/>
  <c r="F32" i="70"/>
  <c r="E32" i="70"/>
  <c r="AS31" i="70"/>
  <c r="AR31" i="70"/>
  <c r="AN31" i="70"/>
  <c r="AM31" i="70"/>
  <c r="AI31" i="70"/>
  <c r="AD31" i="70"/>
  <c r="AC31" i="70"/>
  <c r="X31" i="70"/>
  <c r="A56" i="70"/>
  <c r="U31" i="70"/>
  <c r="T31" i="70"/>
  <c r="S31" i="70"/>
  <c r="P31" i="70"/>
  <c r="O31" i="70"/>
  <c r="K38" i="70"/>
  <c r="J38" i="70"/>
  <c r="F31" i="70"/>
  <c r="E31" i="70"/>
  <c r="AS30" i="70"/>
  <c r="AR30" i="70"/>
  <c r="AN30" i="70"/>
  <c r="AM30" i="70"/>
  <c r="AI30" i="70"/>
  <c r="AH30" i="70"/>
  <c r="AD30" i="70"/>
  <c r="AC30" i="70"/>
  <c r="Z30" i="70"/>
  <c r="Y30" i="70"/>
  <c r="S30" i="70"/>
  <c r="A52" i="70"/>
  <c r="P30" i="70"/>
  <c r="O30" i="70"/>
  <c r="K37" i="70"/>
  <c r="J37" i="70"/>
  <c r="F30" i="70"/>
  <c r="E30" i="70"/>
  <c r="AS29" i="70"/>
  <c r="AR29" i="70"/>
  <c r="AN29" i="70"/>
  <c r="AM29" i="70"/>
  <c r="AI29" i="70"/>
  <c r="AH29" i="70"/>
  <c r="AD29" i="70"/>
  <c r="AC29" i="70"/>
  <c r="Z29" i="70"/>
  <c r="Y29" i="70"/>
  <c r="U29" i="70"/>
  <c r="T29" i="70"/>
  <c r="P29" i="70"/>
  <c r="O29" i="70"/>
  <c r="K36" i="70"/>
  <c r="J36" i="70"/>
  <c r="F29" i="70"/>
  <c r="E29" i="70"/>
  <c r="AS28" i="70"/>
  <c r="AR28" i="70"/>
  <c r="AN28" i="70"/>
  <c r="AM28" i="70"/>
  <c r="AI28" i="70"/>
  <c r="AH28" i="70"/>
  <c r="AD28" i="70"/>
  <c r="Z28" i="70"/>
  <c r="Y28" i="70"/>
  <c r="U28" i="70"/>
  <c r="T28" i="70"/>
  <c r="P28" i="70"/>
  <c r="O28" i="70"/>
  <c r="K35" i="70"/>
  <c r="J35" i="70"/>
  <c r="F28" i="70"/>
  <c r="E28" i="70"/>
  <c r="AS27" i="70"/>
  <c r="AR27" i="70"/>
  <c r="AN27" i="70"/>
  <c r="AM27" i="70"/>
  <c r="AI27" i="70"/>
  <c r="AH27" i="70"/>
  <c r="AD27" i="70"/>
  <c r="AC27" i="70"/>
  <c r="Z27" i="70"/>
  <c r="Y27" i="70"/>
  <c r="U27" i="70"/>
  <c r="T27" i="70"/>
  <c r="P27" i="70"/>
  <c r="O27" i="70"/>
  <c r="K34" i="70"/>
  <c r="J34" i="70"/>
  <c r="F27" i="70"/>
  <c r="E27" i="70"/>
  <c r="AS26" i="70"/>
  <c r="AR26" i="70"/>
  <c r="AN26" i="70"/>
  <c r="AM26" i="70"/>
  <c r="AI26" i="70"/>
  <c r="AH26" i="70"/>
  <c r="AD26" i="70"/>
  <c r="AC26" i="70"/>
  <c r="Z26" i="70"/>
  <c r="Y26" i="70"/>
  <c r="U26" i="70"/>
  <c r="T26" i="70"/>
  <c r="P26" i="70"/>
  <c r="O26" i="70"/>
  <c r="N26" i="70"/>
  <c r="K33" i="70"/>
  <c r="J33" i="70"/>
  <c r="F26" i="70"/>
  <c r="E26" i="70"/>
  <c r="AS25" i="70"/>
  <c r="AR25" i="70"/>
  <c r="AN25" i="70"/>
  <c r="AM25" i="70"/>
  <c r="AI25" i="70"/>
  <c r="AH25" i="70"/>
  <c r="AD25" i="70"/>
  <c r="AC25" i="70"/>
  <c r="Z25" i="70"/>
  <c r="Y25" i="70"/>
  <c r="U25" i="70"/>
  <c r="T25" i="70"/>
  <c r="N25" i="70"/>
  <c r="A45" i="70"/>
  <c r="K32" i="70"/>
  <c r="J32" i="70"/>
  <c r="F25" i="70"/>
  <c r="E25" i="70"/>
  <c r="AS24" i="70"/>
  <c r="AR24" i="70"/>
  <c r="AN24" i="70"/>
  <c r="AM24" i="70"/>
  <c r="AI24" i="70"/>
  <c r="AH24" i="70"/>
  <c r="AD24" i="70"/>
  <c r="AC24" i="70"/>
  <c r="Z24" i="70"/>
  <c r="Y24" i="70"/>
  <c r="X24" i="70"/>
  <c r="U24" i="70"/>
  <c r="T24" i="70"/>
  <c r="S24" i="70"/>
  <c r="P24" i="70"/>
  <c r="O24" i="70"/>
  <c r="J31" i="70"/>
  <c r="F24" i="70"/>
  <c r="E24" i="70"/>
  <c r="AS23" i="70"/>
  <c r="AR23" i="70"/>
  <c r="AN23" i="70"/>
  <c r="AM23" i="70"/>
  <c r="AI23" i="70"/>
  <c r="AH23" i="70"/>
  <c r="AD23" i="70"/>
  <c r="AC23" i="70"/>
  <c r="X23" i="70"/>
  <c r="A55" i="70"/>
  <c r="S23" i="70"/>
  <c r="A51" i="70"/>
  <c r="P23" i="70"/>
  <c r="O23" i="70"/>
  <c r="K30" i="70"/>
  <c r="J30" i="70"/>
  <c r="F23" i="70"/>
  <c r="E23" i="70"/>
  <c r="AS22" i="70"/>
  <c r="AR22" i="70"/>
  <c r="AN22" i="70"/>
  <c r="AM22" i="70"/>
  <c r="AI22" i="70"/>
  <c r="AH22" i="70"/>
  <c r="AD22" i="70"/>
  <c r="AC22" i="70"/>
  <c r="Z22" i="70"/>
  <c r="Y22" i="70"/>
  <c r="U22" i="70"/>
  <c r="T22" i="70"/>
  <c r="P22" i="70"/>
  <c r="O22" i="70"/>
  <c r="K29" i="70"/>
  <c r="J29" i="70"/>
  <c r="F22" i="70"/>
  <c r="E22" i="70"/>
  <c r="AS21" i="70"/>
  <c r="AR21" i="70"/>
  <c r="AN21" i="70"/>
  <c r="AM21" i="70"/>
  <c r="AI21" i="70"/>
  <c r="AH21" i="70"/>
  <c r="AD21" i="70"/>
  <c r="AC21" i="70"/>
  <c r="Z21" i="70"/>
  <c r="Y21" i="70"/>
  <c r="U21" i="70"/>
  <c r="T21" i="70"/>
  <c r="P21" i="70"/>
  <c r="O21" i="70"/>
  <c r="K28" i="70"/>
  <c r="J28" i="70"/>
  <c r="F21" i="70"/>
  <c r="E21" i="70"/>
  <c r="AS20" i="70"/>
  <c r="AN20" i="70"/>
  <c r="AM20" i="70"/>
  <c r="AI20" i="70"/>
  <c r="AH20" i="70"/>
  <c r="AD20" i="70"/>
  <c r="AC20" i="70"/>
  <c r="Z20" i="70"/>
  <c r="Y20" i="70"/>
  <c r="U20" i="70"/>
  <c r="T20" i="70"/>
  <c r="P20" i="70"/>
  <c r="O20" i="70"/>
  <c r="K27" i="70"/>
  <c r="J27" i="70"/>
  <c r="F20" i="70"/>
  <c r="E20" i="70"/>
  <c r="AS19" i="70"/>
  <c r="AR19" i="70"/>
  <c r="AN19" i="70"/>
  <c r="AM19" i="70"/>
  <c r="AI19" i="70"/>
  <c r="AD19" i="70"/>
  <c r="AC19" i="70"/>
  <c r="Z19" i="70"/>
  <c r="Y19" i="70"/>
  <c r="U19" i="70"/>
  <c r="T19" i="70"/>
  <c r="P19" i="70"/>
  <c r="O19" i="70"/>
  <c r="K26" i="70"/>
  <c r="J26" i="70"/>
  <c r="F19" i="70"/>
  <c r="E19" i="70"/>
  <c r="AS18" i="70"/>
  <c r="AR18" i="70"/>
  <c r="AN18" i="70"/>
  <c r="AM18" i="70"/>
  <c r="AD18" i="70"/>
  <c r="AC18" i="70"/>
  <c r="Z18" i="70"/>
  <c r="Y18" i="70"/>
  <c r="U18" i="70"/>
  <c r="T18" i="70"/>
  <c r="P18" i="70"/>
  <c r="O18" i="70"/>
  <c r="K25" i="70"/>
  <c r="J25" i="70"/>
  <c r="F18" i="70"/>
  <c r="E18" i="70"/>
  <c r="AS17" i="70"/>
  <c r="AR17" i="70"/>
  <c r="AN17" i="70"/>
  <c r="AM17" i="70"/>
  <c r="AI17" i="70"/>
  <c r="AH17" i="70"/>
  <c r="AD17" i="70"/>
  <c r="AC17" i="70"/>
  <c r="Z17" i="70"/>
  <c r="Y17" i="70"/>
  <c r="U17" i="70"/>
  <c r="T17" i="70"/>
  <c r="P17" i="70"/>
  <c r="O17" i="70"/>
  <c r="K24" i="70"/>
  <c r="J24" i="70"/>
  <c r="F17" i="70"/>
  <c r="E17" i="70"/>
  <c r="AS16" i="70"/>
  <c r="AR16" i="70"/>
  <c r="AN16" i="70"/>
  <c r="AM16" i="70"/>
  <c r="AI16" i="70"/>
  <c r="AH16" i="70"/>
  <c r="AD16" i="70"/>
  <c r="AC16" i="70"/>
  <c r="Z16" i="70"/>
  <c r="Y16" i="70"/>
  <c r="U16" i="70"/>
  <c r="T16" i="70"/>
  <c r="P16" i="70"/>
  <c r="O16" i="70"/>
  <c r="N16" i="70"/>
  <c r="K23" i="70"/>
  <c r="J23" i="70"/>
  <c r="F16" i="70"/>
  <c r="E16" i="70"/>
  <c r="AS15" i="70"/>
  <c r="AR15" i="70"/>
  <c r="AN15" i="70"/>
  <c r="AM15" i="70"/>
  <c r="AI15" i="70"/>
  <c r="AH15" i="70"/>
  <c r="AD15" i="70"/>
  <c r="AC15" i="70"/>
  <c r="Z15" i="70"/>
  <c r="Y15" i="70"/>
  <c r="U15" i="70"/>
  <c r="T15" i="70"/>
  <c r="N15" i="70"/>
  <c r="A44" i="70"/>
  <c r="J22" i="70"/>
  <c r="I22" i="70"/>
  <c r="F15" i="70"/>
  <c r="E15" i="70"/>
  <c r="AS14" i="70"/>
  <c r="AR14" i="70"/>
  <c r="AN14" i="70"/>
  <c r="AM14" i="70"/>
  <c r="AI14" i="70"/>
  <c r="AH14" i="70"/>
  <c r="AD14" i="70"/>
  <c r="AC14" i="70"/>
  <c r="Z14" i="70"/>
  <c r="Y14" i="70"/>
  <c r="U14" i="70"/>
  <c r="T14" i="70"/>
  <c r="P14" i="70"/>
  <c r="O14" i="70"/>
  <c r="I21" i="70"/>
  <c r="A39" i="70" s="1"/>
  <c r="F14" i="70"/>
  <c r="E14" i="70"/>
  <c r="AS13" i="70"/>
  <c r="AR13" i="70"/>
  <c r="AN13" i="70"/>
  <c r="AM13" i="70"/>
  <c r="AI13" i="70"/>
  <c r="AH13" i="70"/>
  <c r="AD13" i="70"/>
  <c r="AC13" i="70"/>
  <c r="Z13" i="70"/>
  <c r="Y13" i="70"/>
  <c r="U13" i="70"/>
  <c r="T13" i="70"/>
  <c r="P13" i="70"/>
  <c r="O13" i="70"/>
  <c r="K13" i="70"/>
  <c r="J13" i="70"/>
  <c r="F13" i="70"/>
  <c r="E13" i="70"/>
  <c r="D13" i="70"/>
  <c r="AS12" i="70"/>
  <c r="AR12" i="70"/>
  <c r="AN12" i="70"/>
  <c r="AM12" i="70"/>
  <c r="AI12" i="70"/>
  <c r="AH12" i="70"/>
  <c r="AD12" i="70"/>
  <c r="AC12" i="70"/>
  <c r="Z12" i="70"/>
  <c r="Y12" i="70"/>
  <c r="U12" i="70"/>
  <c r="T12" i="70"/>
  <c r="S12" i="70"/>
  <c r="P12" i="70"/>
  <c r="O12" i="70"/>
  <c r="K12" i="70"/>
  <c r="J12" i="70"/>
  <c r="D12" i="70"/>
  <c r="A34" i="70" s="1"/>
  <c r="AS11" i="70"/>
  <c r="AR11" i="70"/>
  <c r="AN11" i="70"/>
  <c r="AM11" i="70"/>
  <c r="AI11" i="70"/>
  <c r="AH11" i="70"/>
  <c r="AD11" i="70"/>
  <c r="AC11" i="70"/>
  <c r="Z11" i="70"/>
  <c r="Y11" i="70"/>
  <c r="S11" i="70"/>
  <c r="A50" i="70"/>
  <c r="P11" i="70"/>
  <c r="O11" i="70"/>
  <c r="K11" i="70"/>
  <c r="J11" i="70"/>
  <c r="F11" i="70"/>
  <c r="E11" i="70"/>
  <c r="AS10" i="70"/>
  <c r="AR10" i="70"/>
  <c r="AN10" i="70"/>
  <c r="AM10" i="70"/>
  <c r="AI10" i="70"/>
  <c r="AH10" i="70"/>
  <c r="AD10" i="70"/>
  <c r="Z10" i="70"/>
  <c r="Y10" i="70"/>
  <c r="U10" i="70"/>
  <c r="T10" i="70"/>
  <c r="P10" i="70"/>
  <c r="O10" i="70"/>
  <c r="K10" i="70"/>
  <c r="J10" i="70"/>
  <c r="F10" i="70"/>
  <c r="E10" i="70"/>
  <c r="AS9" i="70"/>
  <c r="AR9" i="70"/>
  <c r="AN9" i="70"/>
  <c r="AM9" i="70"/>
  <c r="AI9" i="70"/>
  <c r="AH9" i="70"/>
  <c r="AD9" i="70"/>
  <c r="AC9" i="70"/>
  <c r="Z9" i="70"/>
  <c r="Y9" i="70"/>
  <c r="X9" i="70"/>
  <c r="U9" i="70"/>
  <c r="T9" i="70"/>
  <c r="P9" i="70"/>
  <c r="O9" i="70"/>
  <c r="K9" i="70"/>
  <c r="J9" i="70"/>
  <c r="F9" i="70"/>
  <c r="E9" i="70"/>
  <c r="AS8" i="70"/>
  <c r="AR8" i="70"/>
  <c r="AN8" i="70"/>
  <c r="AM8" i="70"/>
  <c r="AI8" i="70"/>
  <c r="AH8" i="70"/>
  <c r="AD8" i="70"/>
  <c r="AC8" i="70"/>
  <c r="X8" i="70"/>
  <c r="A54" i="70"/>
  <c r="U8" i="70"/>
  <c r="T8" i="70"/>
  <c r="P8" i="70"/>
  <c r="O8" i="70"/>
  <c r="K8" i="70"/>
  <c r="J8" i="70"/>
  <c r="F8" i="70"/>
  <c r="E8" i="70"/>
  <c r="D8" i="70"/>
  <c r="AS7" i="70"/>
  <c r="AR7" i="70"/>
  <c r="AN7" i="70"/>
  <c r="AM7" i="70"/>
  <c r="AI7" i="70"/>
  <c r="AH7" i="70"/>
  <c r="AD7" i="70"/>
  <c r="AC7" i="70"/>
  <c r="Z7" i="70"/>
  <c r="Y7" i="70"/>
  <c r="U7" i="70"/>
  <c r="T7" i="70"/>
  <c r="P7" i="70"/>
  <c r="O7" i="70"/>
  <c r="K7" i="70"/>
  <c r="J7" i="70"/>
  <c r="D7" i="70"/>
  <c r="A33" i="70"/>
  <c r="AS6" i="70"/>
  <c r="AR6" i="70"/>
  <c r="AN6" i="70"/>
  <c r="AM6" i="70"/>
  <c r="AI6" i="70"/>
  <c r="AH6" i="70"/>
  <c r="AD6" i="70"/>
  <c r="AC6" i="70"/>
  <c r="Z6" i="70"/>
  <c r="Y6" i="70"/>
  <c r="U6" i="70"/>
  <c r="T6" i="70"/>
  <c r="P6" i="70"/>
  <c r="O6" i="70"/>
  <c r="K6" i="70"/>
  <c r="J6" i="70"/>
  <c r="F6" i="70"/>
  <c r="E6" i="70"/>
  <c r="AS5" i="70"/>
  <c r="AR5" i="70"/>
  <c r="AN5" i="70"/>
  <c r="AM5" i="70"/>
  <c r="AI5" i="70"/>
  <c r="AH5" i="70"/>
  <c r="AD5" i="70"/>
  <c r="AC5" i="70"/>
  <c r="Z5" i="70"/>
  <c r="Y5" i="70"/>
  <c r="U5" i="70"/>
  <c r="T5" i="70"/>
  <c r="P5" i="70"/>
  <c r="O5" i="70"/>
  <c r="K5" i="70"/>
  <c r="J5" i="70"/>
  <c r="F5" i="70"/>
  <c r="E5" i="70"/>
  <c r="AS4" i="70"/>
  <c r="AR4" i="70"/>
  <c r="AN4" i="70"/>
  <c r="AM4" i="70"/>
  <c r="AI4" i="70"/>
  <c r="AH4" i="70"/>
  <c r="AD4" i="70"/>
  <c r="AC4" i="70"/>
  <c r="Z4" i="70"/>
  <c r="Y4" i="70"/>
  <c r="X4" i="70"/>
  <c r="U4" i="70"/>
  <c r="T4" i="70"/>
  <c r="S4" i="70"/>
  <c r="P4" i="70"/>
  <c r="O4" i="70"/>
  <c r="N4" i="70"/>
  <c r="K4" i="70"/>
  <c r="J4" i="70"/>
  <c r="I4" i="70"/>
  <c r="F4" i="70"/>
  <c r="E4" i="70"/>
  <c r="D4" i="70"/>
  <c r="AS3" i="70"/>
  <c r="AN3" i="70"/>
  <c r="AI3" i="70"/>
  <c r="AD3" i="70"/>
  <c r="X3" i="70"/>
  <c r="A53" i="70"/>
  <c r="S3" i="70"/>
  <c r="A49" i="70"/>
  <c r="N3" i="70"/>
  <c r="A43" i="70"/>
  <c r="I3" i="70"/>
  <c r="A37" i="70" s="1"/>
  <c r="D3" i="70"/>
  <c r="A32" i="70" s="1"/>
  <c r="A1" i="70"/>
  <c r="K1" i="88" s="1"/>
  <c r="AD72" i="68"/>
  <c r="AC72" i="68"/>
  <c r="AD71" i="68"/>
  <c r="AC71" i="68"/>
  <c r="AD70" i="68"/>
  <c r="AC70" i="68"/>
  <c r="AD69" i="68"/>
  <c r="AC69" i="68"/>
  <c r="AD68" i="68"/>
  <c r="AD67" i="68"/>
  <c r="AC67" i="68"/>
  <c r="AD66" i="68"/>
  <c r="AC66" i="68"/>
  <c r="AD65" i="68"/>
  <c r="AC65" i="68"/>
  <c r="Z65" i="68"/>
  <c r="Y65" i="68"/>
  <c r="AN64" i="68"/>
  <c r="AM64" i="68"/>
  <c r="AD64" i="68"/>
  <c r="AC64" i="68"/>
  <c r="Z64" i="68"/>
  <c r="Y64" i="68"/>
  <c r="AN63" i="68"/>
  <c r="AM63" i="68"/>
  <c r="AD63" i="68"/>
  <c r="Z63" i="68"/>
  <c r="Y63" i="68"/>
  <c r="AN62" i="68"/>
  <c r="AM62" i="68"/>
  <c r="AD62" i="68"/>
  <c r="AC62" i="68"/>
  <c r="Z62" i="68"/>
  <c r="Y62" i="68"/>
  <c r="AN61" i="68"/>
  <c r="AM61" i="68"/>
  <c r="AI61" i="68"/>
  <c r="AH61" i="68"/>
  <c r="AD61" i="68"/>
  <c r="AC61" i="68"/>
  <c r="Z61" i="68"/>
  <c r="Y61" i="68"/>
  <c r="X61" i="68"/>
  <c r="AN60" i="68"/>
  <c r="AM60" i="68"/>
  <c r="AI60" i="68"/>
  <c r="AH60" i="68"/>
  <c r="AD60" i="68"/>
  <c r="AC60" i="68"/>
  <c r="X60" i="68"/>
  <c r="A60" i="68"/>
  <c r="U60" i="68"/>
  <c r="T60" i="68"/>
  <c r="AN59" i="68"/>
  <c r="AM59" i="68"/>
  <c r="AI59" i="68"/>
  <c r="AH59" i="68"/>
  <c r="AD59" i="68"/>
  <c r="AC59" i="68"/>
  <c r="Z59" i="68"/>
  <c r="Y59" i="68"/>
  <c r="U59" i="68"/>
  <c r="T59" i="68"/>
  <c r="AS58" i="68"/>
  <c r="AR58" i="68"/>
  <c r="AN58" i="68"/>
  <c r="AM58" i="68"/>
  <c r="AI58" i="68"/>
  <c r="AH58" i="68"/>
  <c r="AD58" i="68"/>
  <c r="AC58" i="68"/>
  <c r="Z58" i="68"/>
  <c r="Y58" i="68"/>
  <c r="U58" i="68"/>
  <c r="T58" i="68"/>
  <c r="P58" i="68"/>
  <c r="O58" i="68"/>
  <c r="AS57" i="68"/>
  <c r="AR57" i="68"/>
  <c r="AN57" i="68"/>
  <c r="AM57" i="68"/>
  <c r="AI57" i="68"/>
  <c r="AH57" i="68"/>
  <c r="AD57" i="68"/>
  <c r="Z57" i="68"/>
  <c r="Y57" i="68"/>
  <c r="U57" i="68"/>
  <c r="T57" i="68"/>
  <c r="P57" i="68"/>
  <c r="O57" i="68"/>
  <c r="AS56" i="68"/>
  <c r="AR56" i="68"/>
  <c r="AN56" i="68"/>
  <c r="AM56" i="68"/>
  <c r="AI56" i="68"/>
  <c r="AH56" i="68"/>
  <c r="AD56" i="68"/>
  <c r="AC56" i="68"/>
  <c r="Z56" i="68"/>
  <c r="Y56" i="68"/>
  <c r="U56" i="68"/>
  <c r="T56" i="68"/>
  <c r="P56" i="68"/>
  <c r="O56" i="68"/>
  <c r="K56" i="68"/>
  <c r="J56" i="68"/>
  <c r="AS55" i="68"/>
  <c r="AR55" i="68"/>
  <c r="AN55" i="68"/>
  <c r="AM55" i="68"/>
  <c r="AI55" i="68"/>
  <c r="AH55" i="68"/>
  <c r="AD55" i="68"/>
  <c r="AC55" i="68"/>
  <c r="Z55" i="68"/>
  <c r="Y55" i="68"/>
  <c r="U55" i="68"/>
  <c r="T55" i="68"/>
  <c r="P55" i="68"/>
  <c r="O55" i="68"/>
  <c r="K55" i="68"/>
  <c r="J55" i="68"/>
  <c r="AS54" i="68"/>
  <c r="AR54" i="68"/>
  <c r="AN54" i="68"/>
  <c r="AM54" i="68"/>
  <c r="AI54" i="68"/>
  <c r="AH54" i="68"/>
  <c r="AD54" i="68"/>
  <c r="AC54" i="68"/>
  <c r="Z54" i="68"/>
  <c r="Y54" i="68"/>
  <c r="U54" i="68"/>
  <c r="T54" i="68"/>
  <c r="P54" i="68"/>
  <c r="O54" i="68"/>
  <c r="K54" i="68"/>
  <c r="J54" i="68"/>
  <c r="AS53" i="68"/>
  <c r="AR53" i="68"/>
  <c r="AN53" i="68"/>
  <c r="AM53" i="68"/>
  <c r="AI53" i="68"/>
  <c r="AH53" i="68"/>
  <c r="AD53" i="68"/>
  <c r="AC53" i="68"/>
  <c r="Z53" i="68"/>
  <c r="Y53" i="68"/>
  <c r="U53" i="68"/>
  <c r="T53" i="68"/>
  <c r="P53" i="68"/>
  <c r="O53" i="68"/>
  <c r="N53" i="68"/>
  <c r="K53" i="68"/>
  <c r="J53" i="68"/>
  <c r="F53" i="68"/>
  <c r="E53" i="68"/>
  <c r="AS52" i="68"/>
  <c r="AR52" i="68"/>
  <c r="AN52" i="68"/>
  <c r="AM52" i="68"/>
  <c r="AI52" i="68"/>
  <c r="AH52" i="68"/>
  <c r="AD52" i="68"/>
  <c r="AC52" i="68"/>
  <c r="Z52" i="68"/>
  <c r="Y52" i="68"/>
  <c r="U52" i="68"/>
  <c r="T52" i="68"/>
  <c r="N52" i="68"/>
  <c r="K52" i="68"/>
  <c r="J52" i="68"/>
  <c r="F52" i="68"/>
  <c r="E52" i="68"/>
  <c r="AS51" i="68"/>
  <c r="AR51" i="68"/>
  <c r="AN51" i="68"/>
  <c r="AM51" i="68"/>
  <c r="AI51" i="68"/>
  <c r="AH51" i="68"/>
  <c r="AD51" i="68"/>
  <c r="Z51" i="68"/>
  <c r="Y51" i="68"/>
  <c r="X51" i="68"/>
  <c r="U51" i="68"/>
  <c r="T51" i="68"/>
  <c r="P51" i="68"/>
  <c r="O51" i="68"/>
  <c r="K51" i="68"/>
  <c r="J51" i="68"/>
  <c r="F51" i="68"/>
  <c r="E51" i="68"/>
  <c r="AS50" i="68"/>
  <c r="AR50" i="68"/>
  <c r="AN50" i="68"/>
  <c r="AM50" i="68"/>
  <c r="AI50" i="68"/>
  <c r="AH50" i="68"/>
  <c r="AD50" i="68"/>
  <c r="AC50" i="68"/>
  <c r="X50" i="68"/>
  <c r="A59" i="68"/>
  <c r="U50" i="68"/>
  <c r="T50" i="68"/>
  <c r="P50" i="68"/>
  <c r="O50" i="68"/>
  <c r="K50" i="68"/>
  <c r="J50" i="68"/>
  <c r="F50" i="68"/>
  <c r="E50" i="68"/>
  <c r="AS49" i="68"/>
  <c r="AR49" i="68"/>
  <c r="AN49" i="68"/>
  <c r="AM49" i="68"/>
  <c r="AI49" i="68"/>
  <c r="AH49" i="68"/>
  <c r="AD49" i="68"/>
  <c r="AC49" i="68"/>
  <c r="Z49" i="68"/>
  <c r="Y49" i="68"/>
  <c r="U49" i="68"/>
  <c r="T49" i="68"/>
  <c r="P49" i="68"/>
  <c r="O49" i="68"/>
  <c r="K49" i="68"/>
  <c r="J49" i="68"/>
  <c r="F49" i="68"/>
  <c r="E49" i="68"/>
  <c r="AS48" i="68"/>
  <c r="AR48" i="68"/>
  <c r="AN48" i="68"/>
  <c r="AM48" i="68"/>
  <c r="AI48" i="68"/>
  <c r="AH48" i="68"/>
  <c r="AD48" i="68"/>
  <c r="AC48" i="68"/>
  <c r="Z48" i="68"/>
  <c r="Y48" i="68"/>
  <c r="U48" i="68"/>
  <c r="T48" i="68"/>
  <c r="P48" i="68"/>
  <c r="O48" i="68"/>
  <c r="N48" i="68"/>
  <c r="K48" i="68"/>
  <c r="J48" i="68"/>
  <c r="F48" i="68"/>
  <c r="E48" i="68"/>
  <c r="D48" i="68"/>
  <c r="A48" i="68"/>
  <c r="AS47" i="68"/>
  <c r="AR47" i="68"/>
  <c r="AN47" i="68"/>
  <c r="AM47" i="68"/>
  <c r="AI47" i="68"/>
  <c r="AH47" i="68"/>
  <c r="AD47" i="68"/>
  <c r="AC47" i="68"/>
  <c r="Z47" i="68"/>
  <c r="Y47" i="68"/>
  <c r="X47" i="68"/>
  <c r="U47" i="68"/>
  <c r="T47" i="68"/>
  <c r="N47" i="68"/>
  <c r="A47" i="68"/>
  <c r="K47" i="68"/>
  <c r="J47" i="68"/>
  <c r="D47" i="68"/>
  <c r="AS46" i="68"/>
  <c r="AR46" i="68"/>
  <c r="AN46" i="68"/>
  <c r="AM46" i="68"/>
  <c r="AI46" i="68"/>
  <c r="AH46" i="68"/>
  <c r="AD46" i="68"/>
  <c r="AC46" i="68"/>
  <c r="X46" i="68"/>
  <c r="A58" i="68"/>
  <c r="U46" i="68"/>
  <c r="T46" i="68"/>
  <c r="P46" i="68"/>
  <c r="O46" i="68"/>
  <c r="K46" i="68"/>
  <c r="J46" i="68"/>
  <c r="F46" i="68"/>
  <c r="E46" i="68"/>
  <c r="AS45" i="68"/>
  <c r="AR45" i="68"/>
  <c r="AN45" i="68"/>
  <c r="AM45" i="68"/>
  <c r="AI45" i="68"/>
  <c r="AH45" i="68"/>
  <c r="AD45" i="68"/>
  <c r="Z45" i="68"/>
  <c r="Y45" i="68"/>
  <c r="U45" i="68"/>
  <c r="T45" i="68"/>
  <c r="P45" i="68"/>
  <c r="O45" i="68"/>
  <c r="K45" i="68"/>
  <c r="J45" i="68"/>
  <c r="F45" i="68"/>
  <c r="E45" i="68"/>
  <c r="AS44" i="68"/>
  <c r="AR44" i="68"/>
  <c r="AN44" i="68"/>
  <c r="AM44" i="68"/>
  <c r="AI44" i="68"/>
  <c r="AH44" i="68"/>
  <c r="AD44" i="68"/>
  <c r="AC44" i="68"/>
  <c r="Z44" i="68"/>
  <c r="Y44" i="68"/>
  <c r="U44" i="68"/>
  <c r="T44" i="68"/>
  <c r="P44" i="68"/>
  <c r="O44" i="68"/>
  <c r="K44" i="68"/>
  <c r="J44" i="68"/>
  <c r="F44" i="68"/>
  <c r="E44" i="68"/>
  <c r="AS43" i="68"/>
  <c r="AR43" i="68"/>
  <c r="AN43" i="68"/>
  <c r="AM43" i="68"/>
  <c r="AI43" i="68"/>
  <c r="AH43" i="68"/>
  <c r="AD43" i="68"/>
  <c r="AC43" i="68"/>
  <c r="Z43" i="68"/>
  <c r="Y43" i="68"/>
  <c r="U43" i="68"/>
  <c r="T43" i="68"/>
  <c r="P43" i="68"/>
  <c r="O43" i="68"/>
  <c r="K43" i="68"/>
  <c r="J43" i="68"/>
  <c r="F43" i="68"/>
  <c r="E43" i="68"/>
  <c r="AS42" i="68"/>
  <c r="AR42" i="68"/>
  <c r="AN42" i="68"/>
  <c r="AM42" i="68"/>
  <c r="AI42" i="68"/>
  <c r="AH42" i="68"/>
  <c r="AD42" i="68"/>
  <c r="AC42" i="68"/>
  <c r="Z42" i="68"/>
  <c r="Y42" i="68"/>
  <c r="U42" i="68"/>
  <c r="T42" i="68"/>
  <c r="P42" i="68"/>
  <c r="O42" i="68"/>
  <c r="K42" i="68"/>
  <c r="J42" i="68"/>
  <c r="F42" i="68"/>
  <c r="E42" i="68"/>
  <c r="AS41" i="68"/>
  <c r="AR41" i="68"/>
  <c r="AN41" i="68"/>
  <c r="AM41" i="68"/>
  <c r="AI41" i="68"/>
  <c r="AH41" i="68"/>
  <c r="AD41" i="68"/>
  <c r="AC41" i="68"/>
  <c r="Z41" i="68"/>
  <c r="Y41" i="68"/>
  <c r="U41" i="68"/>
  <c r="T41" i="68"/>
  <c r="P41" i="68"/>
  <c r="O41" i="68"/>
  <c r="K41" i="68"/>
  <c r="J41" i="68"/>
  <c r="F41" i="68"/>
  <c r="E41" i="68"/>
  <c r="AS40" i="68"/>
  <c r="AR40" i="68"/>
  <c r="AN40" i="68"/>
  <c r="AM40" i="68"/>
  <c r="AI40" i="68"/>
  <c r="AH40" i="68"/>
  <c r="AD40" i="68"/>
  <c r="Z40" i="68"/>
  <c r="Y40" i="68"/>
  <c r="U40" i="68"/>
  <c r="T40" i="68"/>
  <c r="P40" i="68"/>
  <c r="O40" i="68"/>
  <c r="K40" i="68"/>
  <c r="J40" i="68"/>
  <c r="I40" i="68"/>
  <c r="F40" i="68"/>
  <c r="E40" i="68"/>
  <c r="AS39" i="68"/>
  <c r="AR39" i="68"/>
  <c r="AN39" i="68"/>
  <c r="AM39" i="68"/>
  <c r="AI39" i="68"/>
  <c r="AH39" i="68"/>
  <c r="Z39" i="68"/>
  <c r="Y39" i="68"/>
  <c r="U39" i="68"/>
  <c r="T39" i="68"/>
  <c r="P39" i="68"/>
  <c r="O39" i="68"/>
  <c r="I39" i="68"/>
  <c r="A40" i="68"/>
  <c r="F39" i="68"/>
  <c r="E39" i="68"/>
  <c r="AS38" i="68"/>
  <c r="AN38" i="68"/>
  <c r="AI38" i="68"/>
  <c r="AH38" i="68"/>
  <c r="Z38" i="68"/>
  <c r="Y38" i="68"/>
  <c r="U38" i="68"/>
  <c r="T38" i="68"/>
  <c r="P38" i="68"/>
  <c r="O38" i="68"/>
  <c r="K20" i="68"/>
  <c r="J20" i="68"/>
  <c r="F38" i="68"/>
  <c r="E38" i="68"/>
  <c r="AS37" i="68"/>
  <c r="AR37" i="68"/>
  <c r="AN37" i="68"/>
  <c r="AM37" i="68"/>
  <c r="AI37" i="68"/>
  <c r="AH37" i="68"/>
  <c r="Z37" i="68"/>
  <c r="Y37" i="68"/>
  <c r="U37" i="68"/>
  <c r="T37" i="68"/>
  <c r="P37" i="68"/>
  <c r="O37" i="68"/>
  <c r="K19" i="68"/>
  <c r="J19" i="68"/>
  <c r="F37" i="68"/>
  <c r="E37" i="68"/>
  <c r="AS36" i="68"/>
  <c r="AR36" i="68"/>
  <c r="AN36" i="68"/>
  <c r="AM36" i="68"/>
  <c r="AI36" i="68"/>
  <c r="AH36" i="68"/>
  <c r="Z36" i="68"/>
  <c r="Y36" i="68"/>
  <c r="X36" i="68"/>
  <c r="U36" i="68"/>
  <c r="T36" i="68"/>
  <c r="P36" i="68"/>
  <c r="O36" i="68"/>
  <c r="N36" i="68"/>
  <c r="K18" i="68"/>
  <c r="J18" i="68"/>
  <c r="F36" i="68"/>
  <c r="E36" i="68"/>
  <c r="D36" i="68"/>
  <c r="A36" i="68"/>
  <c r="AS35" i="68"/>
  <c r="AR35" i="68"/>
  <c r="AN35" i="68"/>
  <c r="AM35" i="68"/>
  <c r="AI35" i="68"/>
  <c r="AH35" i="68"/>
  <c r="X35" i="68"/>
  <c r="A57" i="68"/>
  <c r="U35" i="68"/>
  <c r="T35" i="68"/>
  <c r="N35" i="68"/>
  <c r="A46" i="68"/>
  <c r="K17" i="68"/>
  <c r="J17" i="68"/>
  <c r="D35" i="68"/>
  <c r="A35" i="68"/>
  <c r="AS34" i="68"/>
  <c r="AR34" i="68"/>
  <c r="AN34" i="68"/>
  <c r="AM34" i="68"/>
  <c r="AI34" i="68"/>
  <c r="AH34" i="68"/>
  <c r="AD34" i="68"/>
  <c r="AC34" i="68"/>
  <c r="Z34" i="68"/>
  <c r="Y34" i="68"/>
  <c r="U34" i="68"/>
  <c r="T34" i="68"/>
  <c r="P34" i="68"/>
  <c r="O34" i="68"/>
  <c r="K16" i="68"/>
  <c r="J16" i="68"/>
  <c r="F34" i="68"/>
  <c r="E34" i="68"/>
  <c r="AS33" i="68"/>
  <c r="AR33" i="68"/>
  <c r="AN33" i="68"/>
  <c r="AM33" i="68"/>
  <c r="AI33" i="68"/>
  <c r="AH33" i="68"/>
  <c r="AD33" i="68"/>
  <c r="AC33" i="68"/>
  <c r="Z33" i="68"/>
  <c r="Y33" i="68"/>
  <c r="U33" i="68"/>
  <c r="T33" i="68"/>
  <c r="P33" i="68"/>
  <c r="O33" i="68"/>
  <c r="K15" i="68"/>
  <c r="J15" i="68"/>
  <c r="I15" i="68"/>
  <c r="F33" i="68"/>
  <c r="E33" i="68"/>
  <c r="AS32" i="68"/>
  <c r="AR32" i="68"/>
  <c r="AN32" i="68"/>
  <c r="AM32" i="68"/>
  <c r="AI32" i="68"/>
  <c r="AH32" i="68"/>
  <c r="AD32" i="68"/>
  <c r="AC32" i="68"/>
  <c r="Z32" i="68"/>
  <c r="Y32" i="68"/>
  <c r="X32" i="68"/>
  <c r="U32" i="68"/>
  <c r="T32" i="68"/>
  <c r="P32" i="68"/>
  <c r="O32" i="68"/>
  <c r="I14" i="68"/>
  <c r="A38" i="68"/>
  <c r="F32" i="68"/>
  <c r="E32" i="68"/>
  <c r="AS31" i="68"/>
  <c r="AR31" i="68"/>
  <c r="AN31" i="68"/>
  <c r="AM31" i="68"/>
  <c r="AI31" i="68"/>
  <c r="AD31" i="68"/>
  <c r="AC31" i="68"/>
  <c r="X31" i="68"/>
  <c r="A56" i="68"/>
  <c r="U31" i="68"/>
  <c r="T31" i="68"/>
  <c r="S31" i="68"/>
  <c r="P31" i="68"/>
  <c r="O31" i="68"/>
  <c r="K38" i="68"/>
  <c r="J38" i="68"/>
  <c r="F31" i="68"/>
  <c r="E31" i="68"/>
  <c r="AS30" i="68"/>
  <c r="AR30" i="68"/>
  <c r="AN30" i="68"/>
  <c r="AM30" i="68"/>
  <c r="AI30" i="68"/>
  <c r="AH30" i="68"/>
  <c r="AD30" i="68"/>
  <c r="AC30" i="68"/>
  <c r="Z30" i="68"/>
  <c r="Y30" i="68"/>
  <c r="S30" i="68"/>
  <c r="A52" i="68"/>
  <c r="P30" i="68"/>
  <c r="O30" i="68"/>
  <c r="K37" i="68"/>
  <c r="J37" i="68"/>
  <c r="F30" i="68"/>
  <c r="E30" i="68"/>
  <c r="AS29" i="68"/>
  <c r="AR29" i="68"/>
  <c r="AN29" i="68"/>
  <c r="AM29" i="68"/>
  <c r="AI29" i="68"/>
  <c r="AH29" i="68"/>
  <c r="AD29" i="68"/>
  <c r="AC29" i="68"/>
  <c r="Z29" i="68"/>
  <c r="Y29" i="68"/>
  <c r="U29" i="68"/>
  <c r="T29" i="68"/>
  <c r="P29" i="68"/>
  <c r="O29" i="68"/>
  <c r="K36" i="68"/>
  <c r="J36" i="68"/>
  <c r="F29" i="68"/>
  <c r="E29" i="68"/>
  <c r="AS28" i="68"/>
  <c r="AR28" i="68"/>
  <c r="AN28" i="68"/>
  <c r="AM28" i="68"/>
  <c r="AI28" i="68"/>
  <c r="AH28" i="68"/>
  <c r="AD28" i="68"/>
  <c r="Z28" i="68"/>
  <c r="Y28" i="68"/>
  <c r="U28" i="68"/>
  <c r="T28" i="68"/>
  <c r="P28" i="68"/>
  <c r="O28" i="68"/>
  <c r="K35" i="68"/>
  <c r="J35" i="68"/>
  <c r="F28" i="68"/>
  <c r="E28" i="68"/>
  <c r="AS27" i="68"/>
  <c r="AR27" i="68"/>
  <c r="AN27" i="68"/>
  <c r="AM27" i="68"/>
  <c r="AI27" i="68"/>
  <c r="AH27" i="68"/>
  <c r="AD27" i="68"/>
  <c r="AC27" i="68"/>
  <c r="Z27" i="68"/>
  <c r="Y27" i="68"/>
  <c r="U27" i="68"/>
  <c r="T27" i="68"/>
  <c r="P27" i="68"/>
  <c r="O27" i="68"/>
  <c r="K34" i="68"/>
  <c r="J34" i="68"/>
  <c r="F27" i="68"/>
  <c r="E27" i="68"/>
  <c r="AS26" i="68"/>
  <c r="AR26" i="68"/>
  <c r="AN26" i="68"/>
  <c r="AM26" i="68"/>
  <c r="AI26" i="68"/>
  <c r="AH26" i="68"/>
  <c r="AD26" i="68"/>
  <c r="AC26" i="68"/>
  <c r="Z26" i="68"/>
  <c r="Y26" i="68"/>
  <c r="U26" i="68"/>
  <c r="T26" i="68"/>
  <c r="P26" i="68"/>
  <c r="O26" i="68"/>
  <c r="N26" i="68"/>
  <c r="K33" i="68"/>
  <c r="J33" i="68"/>
  <c r="F26" i="68"/>
  <c r="E26" i="68"/>
  <c r="AS25" i="68"/>
  <c r="AR25" i="68"/>
  <c r="AN25" i="68"/>
  <c r="AM25" i="68"/>
  <c r="AI25" i="68"/>
  <c r="AH25" i="68"/>
  <c r="AD25" i="68"/>
  <c r="AC25" i="68"/>
  <c r="Z25" i="68"/>
  <c r="Y25" i="68"/>
  <c r="U25" i="68"/>
  <c r="T25" i="68"/>
  <c r="N25" i="68"/>
  <c r="A45" i="68"/>
  <c r="K32" i="68"/>
  <c r="J32" i="68"/>
  <c r="F25" i="68"/>
  <c r="E25" i="68"/>
  <c r="AS24" i="68"/>
  <c r="AR24" i="68"/>
  <c r="AN24" i="68"/>
  <c r="AM24" i="68"/>
  <c r="AI24" i="68"/>
  <c r="AH24" i="68"/>
  <c r="AD24" i="68"/>
  <c r="AC24" i="68"/>
  <c r="Z24" i="68"/>
  <c r="Y24" i="68"/>
  <c r="X24" i="68"/>
  <c r="U24" i="68"/>
  <c r="T24" i="68"/>
  <c r="S24" i="68"/>
  <c r="P24" i="68"/>
  <c r="O24" i="68"/>
  <c r="J31" i="68"/>
  <c r="F24" i="68"/>
  <c r="E24" i="68"/>
  <c r="AS23" i="68"/>
  <c r="AR23" i="68"/>
  <c r="AN23" i="68"/>
  <c r="AM23" i="68"/>
  <c r="AI23" i="68"/>
  <c r="AH23" i="68"/>
  <c r="AD23" i="68"/>
  <c r="AC23" i="68"/>
  <c r="X23" i="68"/>
  <c r="A55" i="68"/>
  <c r="S23" i="68"/>
  <c r="A51" i="68"/>
  <c r="P23" i="68"/>
  <c r="O23" i="68"/>
  <c r="K30" i="68"/>
  <c r="J30" i="68"/>
  <c r="F23" i="68"/>
  <c r="E23" i="68"/>
  <c r="AS22" i="68"/>
  <c r="AR22" i="68"/>
  <c r="AN22" i="68"/>
  <c r="AM22" i="68"/>
  <c r="AI22" i="68"/>
  <c r="AH22" i="68"/>
  <c r="AD22" i="68"/>
  <c r="AC22" i="68"/>
  <c r="Z22" i="68"/>
  <c r="Y22" i="68"/>
  <c r="U22" i="68"/>
  <c r="T22" i="68"/>
  <c r="P22" i="68"/>
  <c r="O22" i="68"/>
  <c r="K29" i="68"/>
  <c r="J29" i="68"/>
  <c r="F22" i="68"/>
  <c r="E22" i="68"/>
  <c r="AS21" i="68"/>
  <c r="AR21" i="68"/>
  <c r="AN21" i="68"/>
  <c r="AM21" i="68"/>
  <c r="AI21" i="68"/>
  <c r="AH21" i="68"/>
  <c r="AD21" i="68"/>
  <c r="AC21" i="68"/>
  <c r="Z21" i="68"/>
  <c r="Y21" i="68"/>
  <c r="U21" i="68"/>
  <c r="T21" i="68"/>
  <c r="P21" i="68"/>
  <c r="O21" i="68"/>
  <c r="K28" i="68"/>
  <c r="J28" i="68"/>
  <c r="F21" i="68"/>
  <c r="E21" i="68"/>
  <c r="AS20" i="68"/>
  <c r="AN20" i="68"/>
  <c r="AM20" i="68"/>
  <c r="AI20" i="68"/>
  <c r="AH20" i="68"/>
  <c r="AD20" i="68"/>
  <c r="AC20" i="68"/>
  <c r="Z20" i="68"/>
  <c r="Y20" i="68"/>
  <c r="U20" i="68"/>
  <c r="T20" i="68"/>
  <c r="P20" i="68"/>
  <c r="O20" i="68"/>
  <c r="K27" i="68"/>
  <c r="J27" i="68"/>
  <c r="F20" i="68"/>
  <c r="E20" i="68"/>
  <c r="AS19" i="68"/>
  <c r="AR19" i="68"/>
  <c r="AN19" i="68"/>
  <c r="AM19" i="68"/>
  <c r="AI19" i="68"/>
  <c r="AD19" i="68"/>
  <c r="AC19" i="68"/>
  <c r="Z19" i="68"/>
  <c r="Y19" i="68"/>
  <c r="U19" i="68"/>
  <c r="T19" i="68"/>
  <c r="P19" i="68"/>
  <c r="O19" i="68"/>
  <c r="K26" i="68"/>
  <c r="J26" i="68"/>
  <c r="F19" i="68"/>
  <c r="E19" i="68"/>
  <c r="AS18" i="68"/>
  <c r="AR18" i="68"/>
  <c r="AN18" i="68"/>
  <c r="AM18" i="68"/>
  <c r="AD18" i="68"/>
  <c r="AC18" i="68"/>
  <c r="Z18" i="68"/>
  <c r="Y18" i="68"/>
  <c r="U18" i="68"/>
  <c r="T18" i="68"/>
  <c r="P18" i="68"/>
  <c r="O18" i="68"/>
  <c r="K25" i="68"/>
  <c r="J25" i="68"/>
  <c r="F18" i="68"/>
  <c r="E18" i="68"/>
  <c r="AS17" i="68"/>
  <c r="AR17" i="68"/>
  <c r="AN17" i="68"/>
  <c r="AM17" i="68"/>
  <c r="AI17" i="68"/>
  <c r="AH17" i="68"/>
  <c r="AD17" i="68"/>
  <c r="AC17" i="68"/>
  <c r="Z17" i="68"/>
  <c r="Y17" i="68"/>
  <c r="U17" i="68"/>
  <c r="T17" i="68"/>
  <c r="P17" i="68"/>
  <c r="O17" i="68"/>
  <c r="K24" i="68"/>
  <c r="J24" i="68"/>
  <c r="F17" i="68"/>
  <c r="E17" i="68"/>
  <c r="AS16" i="68"/>
  <c r="AR16" i="68"/>
  <c r="AN16" i="68"/>
  <c r="AM16" i="68"/>
  <c r="AI16" i="68"/>
  <c r="AH16" i="68"/>
  <c r="AD16" i="68"/>
  <c r="AC16" i="68"/>
  <c r="Z16" i="68"/>
  <c r="Y16" i="68"/>
  <c r="U16" i="68"/>
  <c r="T16" i="68"/>
  <c r="P16" i="68"/>
  <c r="O16" i="68"/>
  <c r="N16" i="68"/>
  <c r="K23" i="68"/>
  <c r="J23" i="68"/>
  <c r="F16" i="68"/>
  <c r="E16" i="68"/>
  <c r="AS15" i="68"/>
  <c r="AR15" i="68"/>
  <c r="AN15" i="68"/>
  <c r="AM15" i="68"/>
  <c r="AI15" i="68"/>
  <c r="AH15" i="68"/>
  <c r="AD15" i="68"/>
  <c r="AC15" i="68"/>
  <c r="Z15" i="68"/>
  <c r="Y15" i="68"/>
  <c r="U15" i="68"/>
  <c r="T15" i="68"/>
  <c r="N15" i="68"/>
  <c r="A44" i="68"/>
  <c r="J22" i="68"/>
  <c r="I22" i="68"/>
  <c r="F15" i="68"/>
  <c r="E15" i="68"/>
  <c r="AS14" i="68"/>
  <c r="AR14" i="68"/>
  <c r="AN14" i="68"/>
  <c r="AM14" i="68"/>
  <c r="AI14" i="68"/>
  <c r="AH14" i="68"/>
  <c r="AD14" i="68"/>
  <c r="AC14" i="68"/>
  <c r="Z14" i="68"/>
  <c r="Y14" i="68"/>
  <c r="U14" i="68"/>
  <c r="T14" i="68"/>
  <c r="P14" i="68"/>
  <c r="O14" i="68"/>
  <c r="I21" i="68"/>
  <c r="A39" i="68" s="1"/>
  <c r="F14" i="68"/>
  <c r="E14" i="68"/>
  <c r="AS13" i="68"/>
  <c r="AR13" i="68"/>
  <c r="AN13" i="68"/>
  <c r="AM13" i="68"/>
  <c r="AI13" i="68"/>
  <c r="AH13" i="68"/>
  <c r="AD13" i="68"/>
  <c r="AC13" i="68"/>
  <c r="Z13" i="68"/>
  <c r="Y13" i="68"/>
  <c r="U13" i="68"/>
  <c r="T13" i="68"/>
  <c r="P13" i="68"/>
  <c r="O13" i="68"/>
  <c r="K13" i="68"/>
  <c r="J13" i="68"/>
  <c r="F13" i="68"/>
  <c r="E13" i="68"/>
  <c r="D13" i="68"/>
  <c r="AS12" i="68"/>
  <c r="AR12" i="68"/>
  <c r="AN12" i="68"/>
  <c r="AM12" i="68"/>
  <c r="AI12" i="68"/>
  <c r="AH12" i="68"/>
  <c r="AD12" i="68"/>
  <c r="AC12" i="68"/>
  <c r="Z12" i="68"/>
  <c r="Y12" i="68"/>
  <c r="U12" i="68"/>
  <c r="T12" i="68"/>
  <c r="S12" i="68"/>
  <c r="P12" i="68"/>
  <c r="O12" i="68"/>
  <c r="K12" i="68"/>
  <c r="J12" i="68"/>
  <c r="D12" i="68"/>
  <c r="A34" i="68" s="1"/>
  <c r="AS11" i="68"/>
  <c r="AR11" i="68"/>
  <c r="AN11" i="68"/>
  <c r="AM11" i="68"/>
  <c r="AI11" i="68"/>
  <c r="AH11" i="68"/>
  <c r="AD11" i="68"/>
  <c r="AC11" i="68"/>
  <c r="Z11" i="68"/>
  <c r="Y11" i="68"/>
  <c r="S11" i="68"/>
  <c r="A50" i="68"/>
  <c r="P11" i="68"/>
  <c r="O11" i="68"/>
  <c r="K11" i="68"/>
  <c r="J11" i="68"/>
  <c r="F11" i="68"/>
  <c r="E11" i="68"/>
  <c r="AS10" i="68"/>
  <c r="AR10" i="68"/>
  <c r="AN10" i="68"/>
  <c r="AM10" i="68"/>
  <c r="AI10" i="68"/>
  <c r="AH10" i="68"/>
  <c r="AD10" i="68"/>
  <c r="Z10" i="68"/>
  <c r="Y10" i="68"/>
  <c r="U10" i="68"/>
  <c r="T10" i="68"/>
  <c r="P10" i="68"/>
  <c r="O10" i="68"/>
  <c r="K10" i="68"/>
  <c r="J10" i="68"/>
  <c r="F10" i="68"/>
  <c r="E10" i="68"/>
  <c r="AS9" i="68"/>
  <c r="AR9" i="68"/>
  <c r="AN9" i="68"/>
  <c r="AM9" i="68"/>
  <c r="AI9" i="68"/>
  <c r="AH9" i="68"/>
  <c r="AD9" i="68"/>
  <c r="AC9" i="68"/>
  <c r="Z9" i="68"/>
  <c r="Y9" i="68"/>
  <c r="X9" i="68"/>
  <c r="U9" i="68"/>
  <c r="T9" i="68"/>
  <c r="P9" i="68"/>
  <c r="O9" i="68"/>
  <c r="K9" i="68"/>
  <c r="J9" i="68"/>
  <c r="F9" i="68"/>
  <c r="E9" i="68"/>
  <c r="AS8" i="68"/>
  <c r="AR8" i="68"/>
  <c r="AN8" i="68"/>
  <c r="AM8" i="68"/>
  <c r="AI8" i="68"/>
  <c r="AH8" i="68"/>
  <c r="AD8" i="68"/>
  <c r="AC8" i="68"/>
  <c r="X8" i="68"/>
  <c r="A54" i="68"/>
  <c r="U8" i="68"/>
  <c r="T8" i="68"/>
  <c r="P8" i="68"/>
  <c r="O8" i="68"/>
  <c r="K8" i="68"/>
  <c r="J8" i="68"/>
  <c r="F8" i="68"/>
  <c r="E8" i="68"/>
  <c r="D8" i="68"/>
  <c r="AS7" i="68"/>
  <c r="AR7" i="68"/>
  <c r="AN7" i="68"/>
  <c r="AM7" i="68"/>
  <c r="AI7" i="68"/>
  <c r="AH7" i="68"/>
  <c r="AD7" i="68"/>
  <c r="AC7" i="68"/>
  <c r="Z7" i="68"/>
  <c r="Y7" i="68"/>
  <c r="U7" i="68"/>
  <c r="T7" i="68"/>
  <c r="P7" i="68"/>
  <c r="O7" i="68"/>
  <c r="K7" i="68"/>
  <c r="J7" i="68"/>
  <c r="D7" i="68"/>
  <c r="A33" i="68"/>
  <c r="AS6" i="68"/>
  <c r="AR6" i="68"/>
  <c r="AN6" i="68"/>
  <c r="AM6" i="68"/>
  <c r="AI6" i="68"/>
  <c r="AH6" i="68"/>
  <c r="AD6" i="68"/>
  <c r="AC6" i="68"/>
  <c r="Z6" i="68"/>
  <c r="Y6" i="68"/>
  <c r="U6" i="68"/>
  <c r="T6" i="68"/>
  <c r="P6" i="68"/>
  <c r="O6" i="68"/>
  <c r="K6" i="68"/>
  <c r="J6" i="68"/>
  <c r="F6" i="68"/>
  <c r="E6" i="68"/>
  <c r="AS5" i="68"/>
  <c r="AR5" i="68"/>
  <c r="AN5" i="68"/>
  <c r="AM5" i="68"/>
  <c r="AI5" i="68"/>
  <c r="AH5" i="68"/>
  <c r="AD5" i="68"/>
  <c r="AC5" i="68"/>
  <c r="Z5" i="68"/>
  <c r="Y5" i="68"/>
  <c r="U5" i="68"/>
  <c r="T5" i="68"/>
  <c r="P5" i="68"/>
  <c r="O5" i="68"/>
  <c r="K5" i="68"/>
  <c r="J5" i="68"/>
  <c r="F5" i="68"/>
  <c r="E5" i="68"/>
  <c r="AS4" i="68"/>
  <c r="AR4" i="68"/>
  <c r="AN4" i="68"/>
  <c r="AM4" i="68"/>
  <c r="AI4" i="68"/>
  <c r="AH4" i="68"/>
  <c r="AD4" i="68"/>
  <c r="AC4" i="68"/>
  <c r="Z4" i="68"/>
  <c r="Y4" i="68"/>
  <c r="X4" i="68"/>
  <c r="U4" i="68"/>
  <c r="T4" i="68"/>
  <c r="S4" i="68"/>
  <c r="P4" i="68"/>
  <c r="O4" i="68"/>
  <c r="N4" i="68"/>
  <c r="K4" i="68"/>
  <c r="J4" i="68"/>
  <c r="I4" i="68"/>
  <c r="F4" i="68"/>
  <c r="E4" i="68"/>
  <c r="D4" i="68"/>
  <c r="AS3" i="68"/>
  <c r="AN3" i="68"/>
  <c r="AI3" i="68"/>
  <c r="AD3" i="68"/>
  <c r="X3" i="68"/>
  <c r="A53" i="68"/>
  <c r="S3" i="68"/>
  <c r="A49" i="68"/>
  <c r="N3" i="68"/>
  <c r="A43" i="68"/>
  <c r="I3" i="68"/>
  <c r="A37" i="68" s="1"/>
  <c r="D3" i="68"/>
  <c r="A32" i="68" s="1"/>
  <c r="A1" i="68"/>
  <c r="B66" i="62" s="1"/>
  <c r="AD72" i="67"/>
  <c r="AC72" i="67"/>
  <c r="AD71" i="67"/>
  <c r="AC71" i="67"/>
  <c r="AD70" i="67"/>
  <c r="AC70" i="67"/>
  <c r="AD69" i="67"/>
  <c r="AC69" i="67"/>
  <c r="AD68" i="67"/>
  <c r="AD67" i="67"/>
  <c r="AC67" i="67"/>
  <c r="AD66" i="67"/>
  <c r="AC66" i="67"/>
  <c r="AD65" i="67"/>
  <c r="AC65" i="67"/>
  <c r="Z65" i="67"/>
  <c r="Y65" i="67"/>
  <c r="AN64" i="67"/>
  <c r="AM64" i="67"/>
  <c r="AD64" i="67"/>
  <c r="AC64" i="67"/>
  <c r="Z64" i="67"/>
  <c r="Y64" i="67"/>
  <c r="AN63" i="67"/>
  <c r="AM63" i="67"/>
  <c r="AD63" i="67"/>
  <c r="Z63" i="67"/>
  <c r="Y63" i="67"/>
  <c r="AN62" i="67"/>
  <c r="AM62" i="67"/>
  <c r="AD62" i="67"/>
  <c r="AC62" i="67"/>
  <c r="Z62" i="67"/>
  <c r="Y62" i="67"/>
  <c r="AN61" i="67"/>
  <c r="AM61" i="67"/>
  <c r="AI61" i="67"/>
  <c r="AH61" i="67"/>
  <c r="AD61" i="67"/>
  <c r="AC61" i="67"/>
  <c r="Z61" i="67"/>
  <c r="Y61" i="67"/>
  <c r="X61" i="67"/>
  <c r="AN60" i="67"/>
  <c r="AM60" i="67"/>
  <c r="AI60" i="67"/>
  <c r="AH60" i="67"/>
  <c r="AD60" i="67"/>
  <c r="AC60" i="67"/>
  <c r="X60" i="67"/>
  <c r="A60" i="67"/>
  <c r="U60" i="67"/>
  <c r="T60" i="67"/>
  <c r="AN59" i="67"/>
  <c r="AM59" i="67"/>
  <c r="AI59" i="67"/>
  <c r="AH59" i="67"/>
  <c r="AD59" i="67"/>
  <c r="AC59" i="67"/>
  <c r="Z59" i="67"/>
  <c r="Y59" i="67"/>
  <c r="U59" i="67"/>
  <c r="T59" i="67"/>
  <c r="AS58" i="67"/>
  <c r="AR58" i="67"/>
  <c r="AN58" i="67"/>
  <c r="AM58" i="67"/>
  <c r="AI58" i="67"/>
  <c r="AH58" i="67"/>
  <c r="AD58" i="67"/>
  <c r="AC58" i="67"/>
  <c r="Z58" i="67"/>
  <c r="Y58" i="67"/>
  <c r="U58" i="67"/>
  <c r="T58" i="67"/>
  <c r="P58" i="67"/>
  <c r="O58" i="67"/>
  <c r="AS57" i="67"/>
  <c r="AR57" i="67"/>
  <c r="AN57" i="67"/>
  <c r="AM57" i="67"/>
  <c r="AI57" i="67"/>
  <c r="AH57" i="67"/>
  <c r="AD57" i="67"/>
  <c r="Z57" i="67"/>
  <c r="Y57" i="67"/>
  <c r="U57" i="67"/>
  <c r="T57" i="67"/>
  <c r="P57" i="67"/>
  <c r="O57" i="67"/>
  <c r="AS56" i="67"/>
  <c r="AR56" i="67"/>
  <c r="AN56" i="67"/>
  <c r="AM56" i="67"/>
  <c r="AI56" i="67"/>
  <c r="AH56" i="67"/>
  <c r="AD56" i="67"/>
  <c r="AC56" i="67"/>
  <c r="Z56" i="67"/>
  <c r="Y56" i="67"/>
  <c r="U56" i="67"/>
  <c r="T56" i="67"/>
  <c r="P56" i="67"/>
  <c r="O56" i="67"/>
  <c r="K56" i="67"/>
  <c r="J56" i="67"/>
  <c r="X31" i="67"/>
  <c r="A56" i="67" s="1"/>
  <c r="AS55" i="67"/>
  <c r="AR55" i="67"/>
  <c r="AN55" i="67"/>
  <c r="AM55" i="67"/>
  <c r="AI55" i="67"/>
  <c r="AH55" i="67"/>
  <c r="AD55" i="67"/>
  <c r="AC55" i="67"/>
  <c r="Z55" i="67"/>
  <c r="Y55" i="67"/>
  <c r="U55" i="67"/>
  <c r="T55" i="67"/>
  <c r="P55" i="67"/>
  <c r="O55" i="67"/>
  <c r="K55" i="67"/>
  <c r="J55" i="67"/>
  <c r="AS54" i="67"/>
  <c r="AR54" i="67"/>
  <c r="AN54" i="67"/>
  <c r="AM54" i="67"/>
  <c r="AI54" i="67"/>
  <c r="AH54" i="67"/>
  <c r="AD54" i="67"/>
  <c r="AC54" i="67"/>
  <c r="Z54" i="67"/>
  <c r="Y54" i="67"/>
  <c r="U54" i="67"/>
  <c r="T54" i="67"/>
  <c r="P54" i="67"/>
  <c r="O54" i="67"/>
  <c r="K54" i="67"/>
  <c r="J54" i="67"/>
  <c r="X8" i="67"/>
  <c r="A54" i="67" s="1"/>
  <c r="AS53" i="67"/>
  <c r="AR53" i="67"/>
  <c r="AN53" i="67"/>
  <c r="AM53" i="67"/>
  <c r="AI53" i="67"/>
  <c r="AH53" i="67"/>
  <c r="AD53" i="67"/>
  <c r="AC53" i="67"/>
  <c r="Z53" i="67"/>
  <c r="Y53" i="67"/>
  <c r="U53" i="67"/>
  <c r="T53" i="67"/>
  <c r="P53" i="67"/>
  <c r="O53" i="67"/>
  <c r="N53" i="67"/>
  <c r="K53" i="67"/>
  <c r="J53" i="67"/>
  <c r="F53" i="67"/>
  <c r="E53" i="67"/>
  <c r="AS52" i="67"/>
  <c r="AR52" i="67"/>
  <c r="AN52" i="67"/>
  <c r="AM52" i="67"/>
  <c r="AI52" i="67"/>
  <c r="AH52" i="67"/>
  <c r="AD52" i="67"/>
  <c r="AC52" i="67"/>
  <c r="Z52" i="67"/>
  <c r="Y52" i="67"/>
  <c r="U52" i="67"/>
  <c r="T52" i="67"/>
  <c r="N52" i="67"/>
  <c r="K52" i="67"/>
  <c r="J52" i="67"/>
  <c r="F52" i="67"/>
  <c r="E52" i="67"/>
  <c r="AS51" i="67"/>
  <c r="AR51" i="67"/>
  <c r="AN51" i="67"/>
  <c r="AM51" i="67"/>
  <c r="AI51" i="67"/>
  <c r="AH51" i="67"/>
  <c r="AD51" i="67"/>
  <c r="Z51" i="67"/>
  <c r="Y51" i="67"/>
  <c r="X51" i="67"/>
  <c r="U51" i="67"/>
  <c r="T51" i="67"/>
  <c r="P51" i="67"/>
  <c r="O51" i="67"/>
  <c r="K51" i="67"/>
  <c r="J51" i="67"/>
  <c r="F51" i="67"/>
  <c r="E51" i="67"/>
  <c r="AS50" i="67"/>
  <c r="AR50" i="67"/>
  <c r="AN50" i="67"/>
  <c r="AM50" i="67"/>
  <c r="AI50" i="67"/>
  <c r="AH50" i="67"/>
  <c r="AD50" i="67"/>
  <c r="AC50" i="67"/>
  <c r="X50" i="67"/>
  <c r="A59" i="67" s="1"/>
  <c r="U50" i="67"/>
  <c r="T50" i="67"/>
  <c r="P50" i="67"/>
  <c r="O50" i="67"/>
  <c r="K50" i="67"/>
  <c r="J50" i="67"/>
  <c r="F50" i="67"/>
  <c r="E50" i="67"/>
  <c r="S11" i="67"/>
  <c r="A50" i="67" s="1"/>
  <c r="AS49" i="67"/>
  <c r="AR49" i="67"/>
  <c r="AN49" i="67"/>
  <c r="AM49" i="67"/>
  <c r="AI49" i="67"/>
  <c r="AH49" i="67"/>
  <c r="AD49" i="67"/>
  <c r="AC49" i="67"/>
  <c r="Z49" i="67"/>
  <c r="Y49" i="67"/>
  <c r="U49" i="67"/>
  <c r="T49" i="67"/>
  <c r="P49" i="67"/>
  <c r="O49" i="67"/>
  <c r="K49" i="67"/>
  <c r="J49" i="67"/>
  <c r="F49" i="67"/>
  <c r="E49" i="67"/>
  <c r="AS48" i="67"/>
  <c r="AR48" i="67"/>
  <c r="AN48" i="67"/>
  <c r="AM48" i="67"/>
  <c r="AI48" i="67"/>
  <c r="AH48" i="67"/>
  <c r="AD48" i="67"/>
  <c r="AC48" i="67"/>
  <c r="Z48" i="67"/>
  <c r="Y48" i="67"/>
  <c r="U48" i="67"/>
  <c r="T48" i="67"/>
  <c r="P48" i="67"/>
  <c r="O48" i="67"/>
  <c r="N48" i="67"/>
  <c r="K48" i="67"/>
  <c r="J48" i="67"/>
  <c r="F48" i="67"/>
  <c r="E48" i="67"/>
  <c r="D48" i="67"/>
  <c r="A48" i="67"/>
  <c r="AS47" i="67"/>
  <c r="AR47" i="67"/>
  <c r="AN47" i="67"/>
  <c r="AM47" i="67"/>
  <c r="AI47" i="67"/>
  <c r="AH47" i="67"/>
  <c r="AD47" i="67"/>
  <c r="AC47" i="67"/>
  <c r="Z47" i="67"/>
  <c r="Y47" i="67"/>
  <c r="X47" i="67"/>
  <c r="U47" i="67"/>
  <c r="T47" i="67"/>
  <c r="N47" i="67"/>
  <c r="A47" i="67" s="1"/>
  <c r="K47" i="67"/>
  <c r="J47" i="67"/>
  <c r="D47" i="67"/>
  <c r="A36" i="67" s="1"/>
  <c r="AS46" i="67"/>
  <c r="AR46" i="67"/>
  <c r="AN46" i="67"/>
  <c r="AM46" i="67"/>
  <c r="AI46" i="67"/>
  <c r="AH46" i="67"/>
  <c r="AD46" i="67"/>
  <c r="AC46" i="67"/>
  <c r="X46" i="67"/>
  <c r="A58" i="67" s="1"/>
  <c r="U46" i="67"/>
  <c r="T46" i="67"/>
  <c r="P46" i="67"/>
  <c r="O46" i="67"/>
  <c r="K46" i="67"/>
  <c r="J46" i="67"/>
  <c r="F46" i="67"/>
  <c r="E46" i="67"/>
  <c r="AS45" i="67"/>
  <c r="AR45" i="67"/>
  <c r="AN45" i="67"/>
  <c r="AM45" i="67"/>
  <c r="AI45" i="67"/>
  <c r="AH45" i="67"/>
  <c r="AD45" i="67"/>
  <c r="Z45" i="67"/>
  <c r="Y45" i="67"/>
  <c r="U45" i="67"/>
  <c r="T45" i="67"/>
  <c r="P45" i="67"/>
  <c r="O45" i="67"/>
  <c r="K45" i="67"/>
  <c r="J45" i="67"/>
  <c r="F45" i="67"/>
  <c r="E45" i="67"/>
  <c r="N25" i="67"/>
  <c r="A45" i="67"/>
  <c r="AS44" i="67"/>
  <c r="AR44" i="67"/>
  <c r="AN44" i="67"/>
  <c r="AM44" i="67"/>
  <c r="AI44" i="67"/>
  <c r="AH44" i="67"/>
  <c r="AD44" i="67"/>
  <c r="AC44" i="67"/>
  <c r="Z44" i="67"/>
  <c r="Y44" i="67"/>
  <c r="U44" i="67"/>
  <c r="T44" i="67"/>
  <c r="P44" i="67"/>
  <c r="O44" i="67"/>
  <c r="K44" i="67"/>
  <c r="J44" i="67"/>
  <c r="F44" i="67"/>
  <c r="E44" i="67"/>
  <c r="AS43" i="67"/>
  <c r="AR43" i="67"/>
  <c r="AN43" i="67"/>
  <c r="AM43" i="67"/>
  <c r="AI43" i="67"/>
  <c r="AH43" i="67"/>
  <c r="AD43" i="67"/>
  <c r="AC43" i="67"/>
  <c r="Z43" i="67"/>
  <c r="Y43" i="67"/>
  <c r="U43" i="67"/>
  <c r="T43" i="67"/>
  <c r="P43" i="67"/>
  <c r="O43" i="67"/>
  <c r="K43" i="67"/>
  <c r="J43" i="67"/>
  <c r="F43" i="67"/>
  <c r="E43" i="67"/>
  <c r="AS42" i="67"/>
  <c r="AR42" i="67"/>
  <c r="AN42" i="67"/>
  <c r="AM42" i="67"/>
  <c r="AI42" i="67"/>
  <c r="AH42" i="67"/>
  <c r="AD42" i="67"/>
  <c r="AC42" i="67"/>
  <c r="Z42" i="67"/>
  <c r="Y42" i="67"/>
  <c r="U42" i="67"/>
  <c r="T42" i="67"/>
  <c r="P42" i="67"/>
  <c r="O42" i="67"/>
  <c r="K42" i="67"/>
  <c r="J42" i="67"/>
  <c r="F42" i="67"/>
  <c r="E42" i="67"/>
  <c r="AS41" i="67"/>
  <c r="AR41" i="67"/>
  <c r="AN41" i="67"/>
  <c r="AM41" i="67"/>
  <c r="AI41" i="67"/>
  <c r="AH41" i="67"/>
  <c r="AD41" i="67"/>
  <c r="AC41" i="67"/>
  <c r="Z41" i="67"/>
  <c r="Y41" i="67"/>
  <c r="U41" i="67"/>
  <c r="T41" i="67"/>
  <c r="P41" i="67"/>
  <c r="O41" i="67"/>
  <c r="K41" i="67"/>
  <c r="J41" i="67"/>
  <c r="F41" i="67"/>
  <c r="E41" i="67"/>
  <c r="AS40" i="67"/>
  <c r="AR40" i="67"/>
  <c r="AN40" i="67"/>
  <c r="AM40" i="67"/>
  <c r="AI40" i="67"/>
  <c r="AH40" i="67"/>
  <c r="AD40" i="67"/>
  <c r="Z40" i="67"/>
  <c r="Y40" i="67"/>
  <c r="U40" i="67"/>
  <c r="T40" i="67"/>
  <c r="P40" i="67"/>
  <c r="O40" i="67"/>
  <c r="K40" i="67"/>
  <c r="J40" i="67"/>
  <c r="I40" i="67"/>
  <c r="F40" i="67"/>
  <c r="E40" i="67"/>
  <c r="I39" i="67"/>
  <c r="A40" i="67" s="1"/>
  <c r="AS39" i="67"/>
  <c r="AR39" i="67"/>
  <c r="AN39" i="67"/>
  <c r="AM39" i="67"/>
  <c r="AI39" i="67"/>
  <c r="AH39" i="67"/>
  <c r="Z39" i="67"/>
  <c r="Y39" i="67"/>
  <c r="U39" i="67"/>
  <c r="T39" i="67"/>
  <c r="P39" i="67"/>
  <c r="O39" i="67"/>
  <c r="F39" i="67"/>
  <c r="E39" i="67"/>
  <c r="I14" i="67"/>
  <c r="A38" i="67" s="1"/>
  <c r="AS38" i="67"/>
  <c r="AN38" i="67"/>
  <c r="AI38" i="67"/>
  <c r="AH38" i="67"/>
  <c r="Z38" i="67"/>
  <c r="Y38" i="67"/>
  <c r="U38" i="67"/>
  <c r="T38" i="67"/>
  <c r="P38" i="67"/>
  <c r="O38" i="67"/>
  <c r="K20" i="67"/>
  <c r="J20" i="67"/>
  <c r="F38" i="67"/>
  <c r="E38" i="67"/>
  <c r="AS37" i="67"/>
  <c r="AR37" i="67"/>
  <c r="AN37" i="67"/>
  <c r="AM37" i="67"/>
  <c r="AI37" i="67"/>
  <c r="AH37" i="67"/>
  <c r="Z37" i="67"/>
  <c r="Y37" i="67"/>
  <c r="U37" i="67"/>
  <c r="T37" i="67"/>
  <c r="P37" i="67"/>
  <c r="O37" i="67"/>
  <c r="K19" i="67"/>
  <c r="J19" i="67"/>
  <c r="F37" i="67"/>
  <c r="E37" i="67"/>
  <c r="I3" i="67"/>
  <c r="A37" i="67" s="1"/>
  <c r="AS36" i="67"/>
  <c r="AR36" i="67"/>
  <c r="AN36" i="67"/>
  <c r="AM36" i="67"/>
  <c r="AI36" i="67"/>
  <c r="AH36" i="67"/>
  <c r="Z36" i="67"/>
  <c r="Y36" i="67"/>
  <c r="X36" i="67"/>
  <c r="U36" i="67"/>
  <c r="T36" i="67"/>
  <c r="P36" i="67"/>
  <c r="O36" i="67"/>
  <c r="N36" i="67"/>
  <c r="K18" i="67"/>
  <c r="J18" i="67"/>
  <c r="F36" i="67"/>
  <c r="E36" i="67"/>
  <c r="D36" i="67"/>
  <c r="AS35" i="67"/>
  <c r="AR35" i="67"/>
  <c r="AN35" i="67"/>
  <c r="AM35" i="67"/>
  <c r="AI35" i="67"/>
  <c r="AH35" i="67"/>
  <c r="X35" i="67"/>
  <c r="A57" i="67"/>
  <c r="U35" i="67"/>
  <c r="T35" i="67"/>
  <c r="N35" i="67"/>
  <c r="A46" i="67"/>
  <c r="K17" i="67"/>
  <c r="J17" i="67"/>
  <c r="D35" i="67"/>
  <c r="A35" i="67"/>
  <c r="AS34" i="67"/>
  <c r="AR34" i="67"/>
  <c r="AN34" i="67"/>
  <c r="AM34" i="67"/>
  <c r="AI34" i="67"/>
  <c r="AH34" i="67"/>
  <c r="AD34" i="67"/>
  <c r="AC34" i="67"/>
  <c r="Z34" i="67"/>
  <c r="Y34" i="67"/>
  <c r="U34" i="67"/>
  <c r="T34" i="67"/>
  <c r="P34" i="67"/>
  <c r="O34" i="67"/>
  <c r="K16" i="67"/>
  <c r="J16" i="67"/>
  <c r="F34" i="67"/>
  <c r="E34" i="67"/>
  <c r="AS33" i="67"/>
  <c r="AR33" i="67"/>
  <c r="AN33" i="67"/>
  <c r="AM33" i="67"/>
  <c r="AI33" i="67"/>
  <c r="AH33" i="67"/>
  <c r="AD33" i="67"/>
  <c r="AC33" i="67"/>
  <c r="Z33" i="67"/>
  <c r="Y33" i="67"/>
  <c r="U33" i="67"/>
  <c r="T33" i="67"/>
  <c r="P33" i="67"/>
  <c r="O33" i="67"/>
  <c r="K15" i="67"/>
  <c r="J15" i="67"/>
  <c r="I15" i="67"/>
  <c r="F33" i="67"/>
  <c r="E33" i="67"/>
  <c r="D7" i="67"/>
  <c r="A33" i="67" s="1"/>
  <c r="AS32" i="67"/>
  <c r="AR32" i="67"/>
  <c r="AN32" i="67"/>
  <c r="AM32" i="67"/>
  <c r="AI32" i="67"/>
  <c r="AH32" i="67"/>
  <c r="AD32" i="67"/>
  <c r="AC32" i="67"/>
  <c r="Z32" i="67"/>
  <c r="Y32" i="67"/>
  <c r="X32" i="67"/>
  <c r="U32" i="67"/>
  <c r="T32" i="67"/>
  <c r="P32" i="67"/>
  <c r="O32" i="67"/>
  <c r="F32" i="67"/>
  <c r="E32" i="67"/>
  <c r="D3" i="67"/>
  <c r="A32" i="67" s="1"/>
  <c r="AS31" i="67"/>
  <c r="AR31" i="67"/>
  <c r="AN31" i="67"/>
  <c r="AM31" i="67"/>
  <c r="AI31" i="67"/>
  <c r="AD31" i="67"/>
  <c r="AC31" i="67"/>
  <c r="U31" i="67"/>
  <c r="T31" i="67"/>
  <c r="S31" i="67"/>
  <c r="P31" i="67"/>
  <c r="O31" i="67"/>
  <c r="K38" i="67"/>
  <c r="J38" i="67"/>
  <c r="F31" i="67"/>
  <c r="E31" i="67"/>
  <c r="AS30" i="67"/>
  <c r="AR30" i="67"/>
  <c r="AN30" i="67"/>
  <c r="AM30" i="67"/>
  <c r="AI30" i="67"/>
  <c r="AH30" i="67"/>
  <c r="AD30" i="67"/>
  <c r="AC30" i="67"/>
  <c r="Z30" i="67"/>
  <c r="Y30" i="67"/>
  <c r="S30" i="67"/>
  <c r="A52" i="67" s="1"/>
  <c r="P30" i="67"/>
  <c r="O30" i="67"/>
  <c r="K37" i="67"/>
  <c r="J37" i="67"/>
  <c r="F30" i="67"/>
  <c r="E30" i="67"/>
  <c r="AS29" i="67"/>
  <c r="AR29" i="67"/>
  <c r="AN29" i="67"/>
  <c r="AM29" i="67"/>
  <c r="AI29" i="67"/>
  <c r="AH29" i="67"/>
  <c r="AD29" i="67"/>
  <c r="AC29" i="67"/>
  <c r="Z29" i="67"/>
  <c r="Y29" i="67"/>
  <c r="U29" i="67"/>
  <c r="T29" i="67"/>
  <c r="P29" i="67"/>
  <c r="O29" i="67"/>
  <c r="K36" i="67"/>
  <c r="J36" i="67"/>
  <c r="F29" i="67"/>
  <c r="E29" i="67"/>
  <c r="AS28" i="67"/>
  <c r="AR28" i="67"/>
  <c r="AN28" i="67"/>
  <c r="AM28" i="67"/>
  <c r="AI28" i="67"/>
  <c r="AH28" i="67"/>
  <c r="AD28" i="67"/>
  <c r="Z28" i="67"/>
  <c r="Y28" i="67"/>
  <c r="U28" i="67"/>
  <c r="T28" i="67"/>
  <c r="P28" i="67"/>
  <c r="O28" i="67"/>
  <c r="K35" i="67"/>
  <c r="J35" i="67"/>
  <c r="F28" i="67"/>
  <c r="E28" i="67"/>
  <c r="AS27" i="67"/>
  <c r="AR27" i="67"/>
  <c r="AN27" i="67"/>
  <c r="AM27" i="67"/>
  <c r="AI27" i="67"/>
  <c r="AH27" i="67"/>
  <c r="AD27" i="67"/>
  <c r="AC27" i="67"/>
  <c r="Z27" i="67"/>
  <c r="Y27" i="67"/>
  <c r="U27" i="67"/>
  <c r="T27" i="67"/>
  <c r="P27" i="67"/>
  <c r="O27" i="67"/>
  <c r="K34" i="67"/>
  <c r="J34" i="67"/>
  <c r="F27" i="67"/>
  <c r="E27" i="67"/>
  <c r="AS26" i="67"/>
  <c r="AR26" i="67"/>
  <c r="AN26" i="67"/>
  <c r="AM26" i="67"/>
  <c r="AI26" i="67"/>
  <c r="AH26" i="67"/>
  <c r="AD26" i="67"/>
  <c r="AC26" i="67"/>
  <c r="Z26" i="67"/>
  <c r="Y26" i="67"/>
  <c r="U26" i="67"/>
  <c r="T26" i="67"/>
  <c r="P26" i="67"/>
  <c r="O26" i="67"/>
  <c r="N26" i="67"/>
  <c r="K33" i="67"/>
  <c r="J33" i="67"/>
  <c r="F26" i="67"/>
  <c r="E26" i="67"/>
  <c r="AS25" i="67"/>
  <c r="AR25" i="67"/>
  <c r="AN25" i="67"/>
  <c r="AM25" i="67"/>
  <c r="AI25" i="67"/>
  <c r="AH25" i="67"/>
  <c r="AD25" i="67"/>
  <c r="AC25" i="67"/>
  <c r="Z25" i="67"/>
  <c r="Y25" i="67"/>
  <c r="U25" i="67"/>
  <c r="T25" i="67"/>
  <c r="K32" i="67"/>
  <c r="J32" i="67"/>
  <c r="F25" i="67"/>
  <c r="E25" i="67"/>
  <c r="AS24" i="67"/>
  <c r="AR24" i="67"/>
  <c r="AN24" i="67"/>
  <c r="AM24" i="67"/>
  <c r="AI24" i="67"/>
  <c r="AH24" i="67"/>
  <c r="AD24" i="67"/>
  <c r="AC24" i="67"/>
  <c r="Z24" i="67"/>
  <c r="Y24" i="67"/>
  <c r="X24" i="67"/>
  <c r="U24" i="67"/>
  <c r="T24" i="67"/>
  <c r="S24" i="67"/>
  <c r="P24" i="67"/>
  <c r="O24" i="67"/>
  <c r="J31" i="67"/>
  <c r="F24" i="67"/>
  <c r="E24" i="67"/>
  <c r="AS23" i="67"/>
  <c r="AR23" i="67"/>
  <c r="AN23" i="67"/>
  <c r="AM23" i="67"/>
  <c r="AI23" i="67"/>
  <c r="AH23" i="67"/>
  <c r="AD23" i="67"/>
  <c r="AC23" i="67"/>
  <c r="X23" i="67"/>
  <c r="A55" i="67"/>
  <c r="S23" i="67"/>
  <c r="A51" i="67"/>
  <c r="P23" i="67"/>
  <c r="O23" i="67"/>
  <c r="K30" i="67"/>
  <c r="J30" i="67"/>
  <c r="F23" i="67"/>
  <c r="E23" i="67"/>
  <c r="AS22" i="67"/>
  <c r="AR22" i="67"/>
  <c r="AN22" i="67"/>
  <c r="AM22" i="67"/>
  <c r="AI22" i="67"/>
  <c r="AH22" i="67"/>
  <c r="AD22" i="67"/>
  <c r="AC22" i="67"/>
  <c r="Z22" i="67"/>
  <c r="Y22" i="67"/>
  <c r="U22" i="67"/>
  <c r="T22" i="67"/>
  <c r="P22" i="67"/>
  <c r="O22" i="67"/>
  <c r="K29" i="67"/>
  <c r="J29" i="67"/>
  <c r="F22" i="67"/>
  <c r="E22" i="67"/>
  <c r="AS21" i="67"/>
  <c r="AR21" i="67"/>
  <c r="AN21" i="67"/>
  <c r="AM21" i="67"/>
  <c r="AI21" i="67"/>
  <c r="AH21" i="67"/>
  <c r="AD21" i="67"/>
  <c r="AC21" i="67"/>
  <c r="Z21" i="67"/>
  <c r="Y21" i="67"/>
  <c r="U21" i="67"/>
  <c r="T21" i="67"/>
  <c r="P21" i="67"/>
  <c r="O21" i="67"/>
  <c r="K28" i="67"/>
  <c r="J28" i="67"/>
  <c r="F21" i="67"/>
  <c r="E21" i="67"/>
  <c r="AS20" i="67"/>
  <c r="AN20" i="67"/>
  <c r="AM20" i="67"/>
  <c r="AI20" i="67"/>
  <c r="AH20" i="67"/>
  <c r="AD20" i="67"/>
  <c r="AC20" i="67"/>
  <c r="Z20" i="67"/>
  <c r="Y20" i="67"/>
  <c r="U20" i="67"/>
  <c r="T20" i="67"/>
  <c r="P20" i="67"/>
  <c r="O20" i="67"/>
  <c r="K27" i="67"/>
  <c r="J27" i="67"/>
  <c r="F20" i="67"/>
  <c r="E20" i="67"/>
  <c r="AS19" i="67"/>
  <c r="AR19" i="67"/>
  <c r="AN19" i="67"/>
  <c r="AM19" i="67"/>
  <c r="AI19" i="67"/>
  <c r="AD19" i="67"/>
  <c r="AC19" i="67"/>
  <c r="Z19" i="67"/>
  <c r="Y19" i="67"/>
  <c r="U19" i="67"/>
  <c r="T19" i="67"/>
  <c r="P19" i="67"/>
  <c r="O19" i="67"/>
  <c r="K26" i="67"/>
  <c r="J26" i="67"/>
  <c r="F19" i="67"/>
  <c r="E19" i="67"/>
  <c r="AS18" i="67"/>
  <c r="AR18" i="67"/>
  <c r="AN18" i="67"/>
  <c r="AM18" i="67"/>
  <c r="AD18" i="67"/>
  <c r="AC18" i="67"/>
  <c r="Z18" i="67"/>
  <c r="Y18" i="67"/>
  <c r="U18" i="67"/>
  <c r="T18" i="67"/>
  <c r="P18" i="67"/>
  <c r="O18" i="67"/>
  <c r="K25" i="67"/>
  <c r="J25" i="67"/>
  <c r="F18" i="67"/>
  <c r="E18" i="67"/>
  <c r="AS17" i="67"/>
  <c r="AR17" i="67"/>
  <c r="AN17" i="67"/>
  <c r="AM17" i="67"/>
  <c r="AI17" i="67"/>
  <c r="AH17" i="67"/>
  <c r="AD17" i="67"/>
  <c r="AC17" i="67"/>
  <c r="Z17" i="67"/>
  <c r="Y17" i="67"/>
  <c r="U17" i="67"/>
  <c r="T17" i="67"/>
  <c r="P17" i="67"/>
  <c r="O17" i="67"/>
  <c r="K24" i="67"/>
  <c r="J24" i="67"/>
  <c r="F17" i="67"/>
  <c r="E17" i="67"/>
  <c r="AS16" i="67"/>
  <c r="AR16" i="67"/>
  <c r="AN16" i="67"/>
  <c r="AM16" i="67"/>
  <c r="AI16" i="67"/>
  <c r="AH16" i="67"/>
  <c r="AD16" i="67"/>
  <c r="AC16" i="67"/>
  <c r="Z16" i="67"/>
  <c r="Y16" i="67"/>
  <c r="U16" i="67"/>
  <c r="T16" i="67"/>
  <c r="P16" i="67"/>
  <c r="O16" i="67"/>
  <c r="N16" i="67"/>
  <c r="K23" i="67"/>
  <c r="J23" i="67"/>
  <c r="F16" i="67"/>
  <c r="E16" i="67"/>
  <c r="AS15" i="67"/>
  <c r="AR15" i="67"/>
  <c r="AN15" i="67"/>
  <c r="AM15" i="67"/>
  <c r="AI15" i="67"/>
  <c r="AH15" i="67"/>
  <c r="AD15" i="67"/>
  <c r="AC15" i="67"/>
  <c r="Z15" i="67"/>
  <c r="Y15" i="67"/>
  <c r="U15" i="67"/>
  <c r="T15" i="67"/>
  <c r="N15" i="67"/>
  <c r="A44" i="67" s="1"/>
  <c r="J22" i="67"/>
  <c r="I22" i="67"/>
  <c r="F15" i="67"/>
  <c r="E15" i="67"/>
  <c r="AS14" i="67"/>
  <c r="AR14" i="67"/>
  <c r="AN14" i="67"/>
  <c r="AM14" i="67"/>
  <c r="AI14" i="67"/>
  <c r="AH14" i="67"/>
  <c r="AD14" i="67"/>
  <c r="AC14" i="67"/>
  <c r="Z14" i="67"/>
  <c r="Y14" i="67"/>
  <c r="U14" i="67"/>
  <c r="T14" i="67"/>
  <c r="P14" i="67"/>
  <c r="O14" i="67"/>
  <c r="I21" i="67"/>
  <c r="A39" i="67" s="1"/>
  <c r="F14" i="67"/>
  <c r="E14" i="67"/>
  <c r="AS13" i="67"/>
  <c r="AR13" i="67"/>
  <c r="AN13" i="67"/>
  <c r="AM13" i="67"/>
  <c r="AI13" i="67"/>
  <c r="AH13" i="67"/>
  <c r="AD13" i="67"/>
  <c r="AC13" i="67"/>
  <c r="Z13" i="67"/>
  <c r="Y13" i="67"/>
  <c r="U13" i="67"/>
  <c r="T13" i="67"/>
  <c r="P13" i="67"/>
  <c r="O13" i="67"/>
  <c r="K13" i="67"/>
  <c r="J13" i="67"/>
  <c r="F13" i="67"/>
  <c r="E13" i="67"/>
  <c r="D13" i="67"/>
  <c r="AS12" i="67"/>
  <c r="AR12" i="67"/>
  <c r="AN12" i="67"/>
  <c r="AM12" i="67"/>
  <c r="AI12" i="67"/>
  <c r="AH12" i="67"/>
  <c r="AD12" i="67"/>
  <c r="AC12" i="67"/>
  <c r="Z12" i="67"/>
  <c r="Y12" i="67"/>
  <c r="U12" i="67"/>
  <c r="T12" i="67"/>
  <c r="S12" i="67"/>
  <c r="P12" i="67"/>
  <c r="O12" i="67"/>
  <c r="K12" i="67"/>
  <c r="J12" i="67"/>
  <c r="D12" i="67"/>
  <c r="A34" i="67"/>
  <c r="AS11" i="67"/>
  <c r="AR11" i="67"/>
  <c r="AN11" i="67"/>
  <c r="AM11" i="67"/>
  <c r="AI11" i="67"/>
  <c r="AH11" i="67"/>
  <c r="AD11" i="67"/>
  <c r="AC11" i="67"/>
  <c r="Z11" i="67"/>
  <c r="Y11" i="67"/>
  <c r="P11" i="67"/>
  <c r="O11" i="67"/>
  <c r="K11" i="67"/>
  <c r="J11" i="67"/>
  <c r="F11" i="67"/>
  <c r="E11" i="67"/>
  <c r="AS10" i="67"/>
  <c r="AR10" i="67"/>
  <c r="AN10" i="67"/>
  <c r="AM10" i="67"/>
  <c r="AI10" i="67"/>
  <c r="AH10" i="67"/>
  <c r="AD10" i="67"/>
  <c r="Z10" i="67"/>
  <c r="Y10" i="67"/>
  <c r="U10" i="67"/>
  <c r="T10" i="67"/>
  <c r="P10" i="67"/>
  <c r="O10" i="67"/>
  <c r="K10" i="67"/>
  <c r="J10" i="67"/>
  <c r="F10" i="67"/>
  <c r="E10" i="67"/>
  <c r="AS9" i="67"/>
  <c r="AR9" i="67"/>
  <c r="AN9" i="67"/>
  <c r="AM9" i="67"/>
  <c r="AI9" i="67"/>
  <c r="AH9" i="67"/>
  <c r="AD9" i="67"/>
  <c r="AC9" i="67"/>
  <c r="Z9" i="67"/>
  <c r="Y9" i="67"/>
  <c r="X9" i="67"/>
  <c r="U9" i="67"/>
  <c r="T9" i="67"/>
  <c r="P9" i="67"/>
  <c r="O9" i="67"/>
  <c r="K9" i="67"/>
  <c r="J9" i="67"/>
  <c r="F9" i="67"/>
  <c r="E9" i="67"/>
  <c r="AS8" i="67"/>
  <c r="AR8" i="67"/>
  <c r="AN8" i="67"/>
  <c r="AM8" i="67"/>
  <c r="AI8" i="67"/>
  <c r="AH8" i="67"/>
  <c r="AD8" i="67"/>
  <c r="AC8" i="67"/>
  <c r="U8" i="67"/>
  <c r="T8" i="67"/>
  <c r="P8" i="67"/>
  <c r="O8" i="67"/>
  <c r="K8" i="67"/>
  <c r="J8" i="67"/>
  <c r="F8" i="67"/>
  <c r="E8" i="67"/>
  <c r="D8" i="67"/>
  <c r="AS7" i="67"/>
  <c r="AR7" i="67"/>
  <c r="AN7" i="67"/>
  <c r="AM7" i="67"/>
  <c r="AI7" i="67"/>
  <c r="AH7" i="67"/>
  <c r="AD7" i="67"/>
  <c r="AC7" i="67"/>
  <c r="Z7" i="67"/>
  <c r="Y7" i="67"/>
  <c r="U7" i="67"/>
  <c r="T7" i="67"/>
  <c r="P7" i="67"/>
  <c r="O7" i="67"/>
  <c r="K7" i="67"/>
  <c r="J7" i="67"/>
  <c r="AS6" i="67"/>
  <c r="AR6" i="67"/>
  <c r="AN6" i="67"/>
  <c r="AM6" i="67"/>
  <c r="AI6" i="67"/>
  <c r="AH6" i="67"/>
  <c r="AD6" i="67"/>
  <c r="AC6" i="67"/>
  <c r="Z6" i="67"/>
  <c r="Y6" i="67"/>
  <c r="U6" i="67"/>
  <c r="T6" i="67"/>
  <c r="P6" i="67"/>
  <c r="O6" i="67"/>
  <c r="K6" i="67"/>
  <c r="J6" i="67"/>
  <c r="F6" i="67"/>
  <c r="E6" i="67"/>
  <c r="AS5" i="67"/>
  <c r="AR5" i="67"/>
  <c r="AN5" i="67"/>
  <c r="AM5" i="67"/>
  <c r="AI5" i="67"/>
  <c r="AH5" i="67"/>
  <c r="AD5" i="67"/>
  <c r="AC5" i="67"/>
  <c r="Z5" i="67"/>
  <c r="Y5" i="67"/>
  <c r="U5" i="67"/>
  <c r="T5" i="67"/>
  <c r="P5" i="67"/>
  <c r="O5" i="67"/>
  <c r="K5" i="67"/>
  <c r="J5" i="67"/>
  <c r="F5" i="67"/>
  <c r="E5" i="67"/>
  <c r="AS4" i="67"/>
  <c r="AR4" i="67"/>
  <c r="AN4" i="67"/>
  <c r="AM4" i="67"/>
  <c r="AI4" i="67"/>
  <c r="AH4" i="67"/>
  <c r="AD4" i="67"/>
  <c r="AC4" i="67"/>
  <c r="Z4" i="67"/>
  <c r="Y4" i="67"/>
  <c r="X4" i="67"/>
  <c r="U4" i="67"/>
  <c r="T4" i="67"/>
  <c r="S4" i="67"/>
  <c r="P4" i="67"/>
  <c r="O4" i="67"/>
  <c r="N4" i="67"/>
  <c r="K4" i="67"/>
  <c r="J4" i="67"/>
  <c r="I4" i="67"/>
  <c r="F4" i="67"/>
  <c r="E4" i="67"/>
  <c r="D4" i="67"/>
  <c r="AS3" i="67"/>
  <c r="AN3" i="67"/>
  <c r="AI3" i="67"/>
  <c r="AD3" i="67"/>
  <c r="X3" i="67"/>
  <c r="A53" i="67"/>
  <c r="S3" i="67"/>
  <c r="A49" i="67"/>
  <c r="N3" i="67"/>
  <c r="A43" i="67"/>
  <c r="A1" i="67"/>
  <c r="I1" i="88" s="1"/>
  <c r="AD72" i="66"/>
  <c r="AC72" i="66"/>
  <c r="AD71" i="66"/>
  <c r="AC71" i="66"/>
  <c r="AD70" i="66"/>
  <c r="AC70" i="66"/>
  <c r="AD69" i="66"/>
  <c r="AC69" i="66"/>
  <c r="AD68" i="66"/>
  <c r="AD67" i="66"/>
  <c r="AC67" i="66"/>
  <c r="AD66" i="66"/>
  <c r="AC66" i="66"/>
  <c r="AD65" i="66"/>
  <c r="AC65" i="66"/>
  <c r="Z65" i="66"/>
  <c r="Y65" i="66"/>
  <c r="AN64" i="66"/>
  <c r="AM64" i="66"/>
  <c r="AD64" i="66"/>
  <c r="AC64" i="66"/>
  <c r="Z64" i="66"/>
  <c r="Y64" i="66"/>
  <c r="AN63" i="66"/>
  <c r="AM63" i="66"/>
  <c r="AD63" i="66"/>
  <c r="Z63" i="66"/>
  <c r="Y63" i="66"/>
  <c r="AN62" i="66"/>
  <c r="AM62" i="66"/>
  <c r="AD62" i="66"/>
  <c r="AC62" i="66"/>
  <c r="Z62" i="66"/>
  <c r="Y62" i="66"/>
  <c r="AN61" i="66"/>
  <c r="AM61" i="66"/>
  <c r="AI61" i="66"/>
  <c r="AH61" i="66"/>
  <c r="AD61" i="66"/>
  <c r="AC61" i="66"/>
  <c r="Z61" i="66"/>
  <c r="Y61" i="66"/>
  <c r="X61" i="66"/>
  <c r="AN60" i="66"/>
  <c r="AM60" i="66"/>
  <c r="AI60" i="66"/>
  <c r="AH60" i="66"/>
  <c r="AD60" i="66"/>
  <c r="AC60" i="66"/>
  <c r="X60" i="66"/>
  <c r="A60" i="66"/>
  <c r="U60" i="66"/>
  <c r="T60" i="66"/>
  <c r="AN59" i="66"/>
  <c r="AM59" i="66"/>
  <c r="AI59" i="66"/>
  <c r="AH59" i="66"/>
  <c r="AD59" i="66"/>
  <c r="AC59" i="66"/>
  <c r="Z59" i="66"/>
  <c r="Y59" i="66"/>
  <c r="U59" i="66"/>
  <c r="T59" i="66"/>
  <c r="AS58" i="66"/>
  <c r="AR58" i="66"/>
  <c r="AN58" i="66"/>
  <c r="AM58" i="66"/>
  <c r="AI58" i="66"/>
  <c r="AH58" i="66"/>
  <c r="AD58" i="66"/>
  <c r="AC58" i="66"/>
  <c r="Z58" i="66"/>
  <c r="Y58" i="66"/>
  <c r="U58" i="66"/>
  <c r="T58" i="66"/>
  <c r="P58" i="66"/>
  <c r="O58" i="66"/>
  <c r="AS57" i="66"/>
  <c r="AR57" i="66"/>
  <c r="AN57" i="66"/>
  <c r="AM57" i="66"/>
  <c r="AI57" i="66"/>
  <c r="AH57" i="66"/>
  <c r="AD57" i="66"/>
  <c r="Z57" i="66"/>
  <c r="Y57" i="66"/>
  <c r="U57" i="66"/>
  <c r="T57" i="66"/>
  <c r="P57" i="66"/>
  <c r="O57" i="66"/>
  <c r="AS56" i="66"/>
  <c r="AR56" i="66"/>
  <c r="AN56" i="66"/>
  <c r="AM56" i="66"/>
  <c r="AI56" i="66"/>
  <c r="AH56" i="66"/>
  <c r="AD56" i="66"/>
  <c r="AC56" i="66"/>
  <c r="Z56" i="66"/>
  <c r="Y56" i="66"/>
  <c r="U56" i="66"/>
  <c r="T56" i="66"/>
  <c r="P56" i="66"/>
  <c r="O56" i="66"/>
  <c r="K56" i="66"/>
  <c r="J56" i="66"/>
  <c r="AS55" i="66"/>
  <c r="AR55" i="66"/>
  <c r="AN55" i="66"/>
  <c r="AM55" i="66"/>
  <c r="AI55" i="66"/>
  <c r="AH55" i="66"/>
  <c r="AD55" i="66"/>
  <c r="AC55" i="66"/>
  <c r="Z55" i="66"/>
  <c r="Y55" i="66"/>
  <c r="U55" i="66"/>
  <c r="T55" i="66"/>
  <c r="P55" i="66"/>
  <c r="O55" i="66"/>
  <c r="K55" i="66"/>
  <c r="J55" i="66"/>
  <c r="AS54" i="66"/>
  <c r="AR54" i="66"/>
  <c r="AN54" i="66"/>
  <c r="AM54" i="66"/>
  <c r="AI54" i="66"/>
  <c r="AH54" i="66"/>
  <c r="AD54" i="66"/>
  <c r="AC54" i="66"/>
  <c r="Z54" i="66"/>
  <c r="Y54" i="66"/>
  <c r="U54" i="66"/>
  <c r="T54" i="66"/>
  <c r="P54" i="66"/>
  <c r="O54" i="66"/>
  <c r="K54" i="66"/>
  <c r="J54" i="66"/>
  <c r="AS53" i="66"/>
  <c r="AR53" i="66"/>
  <c r="AN53" i="66"/>
  <c r="AM53" i="66"/>
  <c r="AI53" i="66"/>
  <c r="AH53" i="66"/>
  <c r="AD53" i="66"/>
  <c r="AC53" i="66"/>
  <c r="Z53" i="66"/>
  <c r="Y53" i="66"/>
  <c r="U53" i="66"/>
  <c r="T53" i="66"/>
  <c r="P53" i="66"/>
  <c r="O53" i="66"/>
  <c r="N53" i="66"/>
  <c r="K53" i="66"/>
  <c r="J53" i="66"/>
  <c r="F53" i="66"/>
  <c r="E53" i="66"/>
  <c r="AS52" i="66"/>
  <c r="AR52" i="66"/>
  <c r="AN52" i="66"/>
  <c r="AM52" i="66"/>
  <c r="AI52" i="66"/>
  <c r="AH52" i="66"/>
  <c r="AD52" i="66"/>
  <c r="AC52" i="66"/>
  <c r="Z52" i="66"/>
  <c r="Y52" i="66"/>
  <c r="U52" i="66"/>
  <c r="T52" i="66"/>
  <c r="N52" i="66"/>
  <c r="K52" i="66"/>
  <c r="J52" i="66"/>
  <c r="F52" i="66"/>
  <c r="E52" i="66"/>
  <c r="AS51" i="66"/>
  <c r="AR51" i="66"/>
  <c r="AN51" i="66"/>
  <c r="AM51" i="66"/>
  <c r="AI51" i="66"/>
  <c r="AH51" i="66"/>
  <c r="AD51" i="66"/>
  <c r="Z51" i="66"/>
  <c r="Y51" i="66"/>
  <c r="X51" i="66"/>
  <c r="U51" i="66"/>
  <c r="T51" i="66"/>
  <c r="P51" i="66"/>
  <c r="O51" i="66"/>
  <c r="K51" i="66"/>
  <c r="J51" i="66"/>
  <c r="F51" i="66"/>
  <c r="E51" i="66"/>
  <c r="AS50" i="66"/>
  <c r="AR50" i="66"/>
  <c r="AN50" i="66"/>
  <c r="AM50" i="66"/>
  <c r="AI50" i="66"/>
  <c r="AH50" i="66"/>
  <c r="AD50" i="66"/>
  <c r="AC50" i="66"/>
  <c r="X50" i="66"/>
  <c r="A59" i="66"/>
  <c r="U50" i="66"/>
  <c r="T50" i="66"/>
  <c r="P50" i="66"/>
  <c r="O50" i="66"/>
  <c r="K50" i="66"/>
  <c r="J50" i="66"/>
  <c r="F50" i="66"/>
  <c r="E50" i="66"/>
  <c r="AS49" i="66"/>
  <c r="AR49" i="66"/>
  <c r="AN49" i="66"/>
  <c r="AM49" i="66"/>
  <c r="AI49" i="66"/>
  <c r="AH49" i="66"/>
  <c r="AD49" i="66"/>
  <c r="AC49" i="66"/>
  <c r="Z49" i="66"/>
  <c r="Y49" i="66"/>
  <c r="U49" i="66"/>
  <c r="T49" i="66"/>
  <c r="P49" i="66"/>
  <c r="O49" i="66"/>
  <c r="K49" i="66"/>
  <c r="J49" i="66"/>
  <c r="F49" i="66"/>
  <c r="E49" i="66"/>
  <c r="AS48" i="66"/>
  <c r="AR48" i="66"/>
  <c r="AN48" i="66"/>
  <c r="AM48" i="66"/>
  <c r="AI48" i="66"/>
  <c r="AH48" i="66"/>
  <c r="AD48" i="66"/>
  <c r="AC48" i="66"/>
  <c r="Z48" i="66"/>
  <c r="Y48" i="66"/>
  <c r="U48" i="66"/>
  <c r="T48" i="66"/>
  <c r="P48" i="66"/>
  <c r="O48" i="66"/>
  <c r="N48" i="66"/>
  <c r="K48" i="66"/>
  <c r="J48" i="66"/>
  <c r="F48" i="66"/>
  <c r="E48" i="66"/>
  <c r="D48" i="66"/>
  <c r="A48" i="66"/>
  <c r="AS47" i="66"/>
  <c r="AR47" i="66"/>
  <c r="AN47" i="66"/>
  <c r="AM47" i="66"/>
  <c r="AI47" i="66"/>
  <c r="AH47" i="66"/>
  <c r="AD47" i="66"/>
  <c r="AC47" i="66"/>
  <c r="Z47" i="66"/>
  <c r="Y47" i="66"/>
  <c r="X47" i="66"/>
  <c r="U47" i="66"/>
  <c r="T47" i="66"/>
  <c r="N47" i="66"/>
  <c r="K47" i="66"/>
  <c r="J47" i="66"/>
  <c r="D47" i="66"/>
  <c r="A47" i="66"/>
  <c r="AS46" i="66"/>
  <c r="AR46" i="66"/>
  <c r="AN46" i="66"/>
  <c r="AM46" i="66"/>
  <c r="AI46" i="66"/>
  <c r="AH46" i="66"/>
  <c r="AD46" i="66"/>
  <c r="AC46" i="66"/>
  <c r="X46" i="66"/>
  <c r="A58" i="66"/>
  <c r="U46" i="66"/>
  <c r="T46" i="66"/>
  <c r="P46" i="66"/>
  <c r="O46" i="66"/>
  <c r="K46" i="66"/>
  <c r="J46" i="66"/>
  <c r="F46" i="66"/>
  <c r="E46" i="66"/>
  <c r="AS45" i="66"/>
  <c r="AR45" i="66"/>
  <c r="AN45" i="66"/>
  <c r="AM45" i="66"/>
  <c r="AI45" i="66"/>
  <c r="AH45" i="66"/>
  <c r="AD45" i="66"/>
  <c r="Z45" i="66"/>
  <c r="Y45" i="66"/>
  <c r="U45" i="66"/>
  <c r="T45" i="66"/>
  <c r="P45" i="66"/>
  <c r="O45" i="66"/>
  <c r="K45" i="66"/>
  <c r="J45" i="66"/>
  <c r="F45" i="66"/>
  <c r="E45" i="66"/>
  <c r="AS44" i="66"/>
  <c r="AR44" i="66"/>
  <c r="AN44" i="66"/>
  <c r="AM44" i="66"/>
  <c r="AI44" i="66"/>
  <c r="AH44" i="66"/>
  <c r="AD44" i="66"/>
  <c r="AC44" i="66"/>
  <c r="Z44" i="66"/>
  <c r="Y44" i="66"/>
  <c r="U44" i="66"/>
  <c r="T44" i="66"/>
  <c r="P44" i="66"/>
  <c r="O44" i="66"/>
  <c r="K44" i="66"/>
  <c r="J44" i="66"/>
  <c r="F44" i="66"/>
  <c r="E44" i="66"/>
  <c r="AS43" i="66"/>
  <c r="AR43" i="66"/>
  <c r="AN43" i="66"/>
  <c r="AM43" i="66"/>
  <c r="AI43" i="66"/>
  <c r="AH43" i="66"/>
  <c r="AD43" i="66"/>
  <c r="AC43" i="66"/>
  <c r="Z43" i="66"/>
  <c r="Y43" i="66"/>
  <c r="U43" i="66"/>
  <c r="T43" i="66"/>
  <c r="P43" i="66"/>
  <c r="O43" i="66"/>
  <c r="K43" i="66"/>
  <c r="J43" i="66"/>
  <c r="F43" i="66"/>
  <c r="E43" i="66"/>
  <c r="AS42" i="66"/>
  <c r="AR42" i="66"/>
  <c r="AN42" i="66"/>
  <c r="AM42" i="66"/>
  <c r="AI42" i="66"/>
  <c r="AH42" i="66"/>
  <c r="AD42" i="66"/>
  <c r="AC42" i="66"/>
  <c r="Z42" i="66"/>
  <c r="Y42" i="66"/>
  <c r="U42" i="66"/>
  <c r="T42" i="66"/>
  <c r="P42" i="66"/>
  <c r="O42" i="66"/>
  <c r="K42" i="66"/>
  <c r="J42" i="66"/>
  <c r="F42" i="66"/>
  <c r="E42" i="66"/>
  <c r="AS41" i="66"/>
  <c r="AR41" i="66"/>
  <c r="AN41" i="66"/>
  <c r="AM41" i="66"/>
  <c r="AI41" i="66"/>
  <c r="AH41" i="66"/>
  <c r="AD41" i="66"/>
  <c r="AC41" i="66"/>
  <c r="Z41" i="66"/>
  <c r="Y41" i="66"/>
  <c r="U41" i="66"/>
  <c r="T41" i="66"/>
  <c r="P41" i="66"/>
  <c r="O41" i="66"/>
  <c r="K41" i="66"/>
  <c r="J41" i="66"/>
  <c r="F41" i="66"/>
  <c r="E41" i="66"/>
  <c r="AS40" i="66"/>
  <c r="AR40" i="66"/>
  <c r="AN40" i="66"/>
  <c r="AM40" i="66"/>
  <c r="AI40" i="66"/>
  <c r="AH40" i="66"/>
  <c r="AD40" i="66"/>
  <c r="Z40" i="66"/>
  <c r="Y40" i="66"/>
  <c r="U40" i="66"/>
  <c r="T40" i="66"/>
  <c r="P40" i="66"/>
  <c r="O40" i="66"/>
  <c r="K40" i="66"/>
  <c r="J40" i="66"/>
  <c r="I40" i="66"/>
  <c r="F40" i="66"/>
  <c r="E40" i="66"/>
  <c r="AS39" i="66"/>
  <c r="AR39" i="66"/>
  <c r="AN39" i="66"/>
  <c r="AM39" i="66"/>
  <c r="AI39" i="66"/>
  <c r="AH39" i="66"/>
  <c r="Z39" i="66"/>
  <c r="Y39" i="66"/>
  <c r="U39" i="66"/>
  <c r="T39" i="66"/>
  <c r="P39" i="66"/>
  <c r="O39" i="66"/>
  <c r="I39" i="66"/>
  <c r="A40" i="66"/>
  <c r="F39" i="66"/>
  <c r="E39" i="66"/>
  <c r="AS38" i="66"/>
  <c r="AN38" i="66"/>
  <c r="AI38" i="66"/>
  <c r="AH38" i="66"/>
  <c r="Z38" i="66"/>
  <c r="Y38" i="66"/>
  <c r="U38" i="66"/>
  <c r="T38" i="66"/>
  <c r="P38" i="66"/>
  <c r="O38" i="66"/>
  <c r="K20" i="66"/>
  <c r="J20" i="66"/>
  <c r="F38" i="66"/>
  <c r="E38" i="66"/>
  <c r="AS37" i="66"/>
  <c r="AR37" i="66"/>
  <c r="AN37" i="66"/>
  <c r="AM37" i="66"/>
  <c r="AI37" i="66"/>
  <c r="AH37" i="66"/>
  <c r="Z37" i="66"/>
  <c r="Y37" i="66"/>
  <c r="U37" i="66"/>
  <c r="T37" i="66"/>
  <c r="P37" i="66"/>
  <c r="O37" i="66"/>
  <c r="K19" i="66"/>
  <c r="J19" i="66"/>
  <c r="F37" i="66"/>
  <c r="E37" i="66"/>
  <c r="AS36" i="66"/>
  <c r="AR36" i="66"/>
  <c r="AN36" i="66"/>
  <c r="AM36" i="66"/>
  <c r="AI36" i="66"/>
  <c r="AH36" i="66"/>
  <c r="Z36" i="66"/>
  <c r="Y36" i="66"/>
  <c r="X36" i="66"/>
  <c r="U36" i="66"/>
  <c r="T36" i="66"/>
  <c r="P36" i="66"/>
  <c r="O36" i="66"/>
  <c r="N36" i="66"/>
  <c r="K18" i="66"/>
  <c r="J18" i="66"/>
  <c r="F36" i="66"/>
  <c r="E36" i="66"/>
  <c r="D36" i="66"/>
  <c r="A36" i="66"/>
  <c r="AS35" i="66"/>
  <c r="AR35" i="66"/>
  <c r="AN35" i="66"/>
  <c r="AM35" i="66"/>
  <c r="AI35" i="66"/>
  <c r="AH35" i="66"/>
  <c r="X35" i="66"/>
  <c r="A57" i="66"/>
  <c r="U35" i="66"/>
  <c r="T35" i="66"/>
  <c r="N35" i="66"/>
  <c r="A46" i="66"/>
  <c r="K17" i="66"/>
  <c r="J17" i="66"/>
  <c r="D35" i="66"/>
  <c r="A35" i="66"/>
  <c r="AS34" i="66"/>
  <c r="AR34" i="66"/>
  <c r="AN34" i="66"/>
  <c r="AM34" i="66"/>
  <c r="AI34" i="66"/>
  <c r="AH34" i="66"/>
  <c r="AD34" i="66"/>
  <c r="AC34" i="66"/>
  <c r="Z34" i="66"/>
  <c r="Y34" i="66"/>
  <c r="U34" i="66"/>
  <c r="T34" i="66"/>
  <c r="P34" i="66"/>
  <c r="O34" i="66"/>
  <c r="K16" i="66"/>
  <c r="J16" i="66"/>
  <c r="F34" i="66"/>
  <c r="E34" i="66"/>
  <c r="AS33" i="66"/>
  <c r="AR33" i="66"/>
  <c r="AN33" i="66"/>
  <c r="AM33" i="66"/>
  <c r="AI33" i="66"/>
  <c r="AH33" i="66"/>
  <c r="AD33" i="66"/>
  <c r="AC33" i="66"/>
  <c r="Z33" i="66"/>
  <c r="Y33" i="66"/>
  <c r="U33" i="66"/>
  <c r="T33" i="66"/>
  <c r="P33" i="66"/>
  <c r="O33" i="66"/>
  <c r="K15" i="66"/>
  <c r="J15" i="66"/>
  <c r="I15" i="66"/>
  <c r="F33" i="66"/>
  <c r="E33" i="66"/>
  <c r="AS32" i="66"/>
  <c r="AR32" i="66"/>
  <c r="AN32" i="66"/>
  <c r="AM32" i="66"/>
  <c r="AI32" i="66"/>
  <c r="AH32" i="66"/>
  <c r="AD32" i="66"/>
  <c r="AC32" i="66"/>
  <c r="Z32" i="66"/>
  <c r="Y32" i="66"/>
  <c r="X32" i="66"/>
  <c r="U32" i="66"/>
  <c r="T32" i="66"/>
  <c r="P32" i="66"/>
  <c r="O32" i="66"/>
  <c r="I14" i="66"/>
  <c r="A38" i="66"/>
  <c r="F32" i="66"/>
  <c r="E32" i="66"/>
  <c r="AS31" i="66"/>
  <c r="AR31" i="66"/>
  <c r="AN31" i="66"/>
  <c r="AM31" i="66"/>
  <c r="AI31" i="66"/>
  <c r="AD31" i="66"/>
  <c r="AC31" i="66"/>
  <c r="X31" i="66"/>
  <c r="A56" i="66"/>
  <c r="U31" i="66"/>
  <c r="T31" i="66"/>
  <c r="S31" i="66"/>
  <c r="P31" i="66"/>
  <c r="O31" i="66"/>
  <c r="K38" i="66"/>
  <c r="J38" i="66"/>
  <c r="F31" i="66"/>
  <c r="E31" i="66"/>
  <c r="AS30" i="66"/>
  <c r="AR30" i="66"/>
  <c r="AN30" i="66"/>
  <c r="AM30" i="66"/>
  <c r="AI30" i="66"/>
  <c r="AH30" i="66"/>
  <c r="AD30" i="66"/>
  <c r="AC30" i="66"/>
  <c r="Z30" i="66"/>
  <c r="Y30" i="66"/>
  <c r="S30" i="66"/>
  <c r="A52" i="66"/>
  <c r="P30" i="66"/>
  <c r="O30" i="66"/>
  <c r="K37" i="66"/>
  <c r="J37" i="66"/>
  <c r="F30" i="66"/>
  <c r="E30" i="66"/>
  <c r="AS29" i="66"/>
  <c r="AR29" i="66"/>
  <c r="AN29" i="66"/>
  <c r="AM29" i="66"/>
  <c r="AI29" i="66"/>
  <c r="AH29" i="66"/>
  <c r="AD29" i="66"/>
  <c r="AC29" i="66"/>
  <c r="Z29" i="66"/>
  <c r="Y29" i="66"/>
  <c r="U29" i="66"/>
  <c r="T29" i="66"/>
  <c r="P29" i="66"/>
  <c r="O29" i="66"/>
  <c r="K36" i="66"/>
  <c r="J36" i="66"/>
  <c r="F29" i="66"/>
  <c r="E29" i="66"/>
  <c r="AS28" i="66"/>
  <c r="AR28" i="66"/>
  <c r="AN28" i="66"/>
  <c r="AM28" i="66"/>
  <c r="AI28" i="66"/>
  <c r="AH28" i="66"/>
  <c r="AD28" i="66"/>
  <c r="Z28" i="66"/>
  <c r="Y28" i="66"/>
  <c r="U28" i="66"/>
  <c r="T28" i="66"/>
  <c r="P28" i="66"/>
  <c r="O28" i="66"/>
  <c r="K35" i="66"/>
  <c r="J35" i="66"/>
  <c r="F28" i="66"/>
  <c r="E28" i="66"/>
  <c r="AS27" i="66"/>
  <c r="AR27" i="66"/>
  <c r="AN27" i="66"/>
  <c r="AM27" i="66"/>
  <c r="AI27" i="66"/>
  <c r="AH27" i="66"/>
  <c r="AD27" i="66"/>
  <c r="AC27" i="66"/>
  <c r="Z27" i="66"/>
  <c r="Y27" i="66"/>
  <c r="U27" i="66"/>
  <c r="T27" i="66"/>
  <c r="P27" i="66"/>
  <c r="O27" i="66"/>
  <c r="K34" i="66"/>
  <c r="J34" i="66"/>
  <c r="F27" i="66"/>
  <c r="E27" i="66"/>
  <c r="AS26" i="66"/>
  <c r="AR26" i="66"/>
  <c r="AN26" i="66"/>
  <c r="AM26" i="66"/>
  <c r="AI26" i="66"/>
  <c r="AH26" i="66"/>
  <c r="AD26" i="66"/>
  <c r="AC26" i="66"/>
  <c r="Z26" i="66"/>
  <c r="Y26" i="66"/>
  <c r="U26" i="66"/>
  <c r="T26" i="66"/>
  <c r="P26" i="66"/>
  <c r="O26" i="66"/>
  <c r="N26" i="66"/>
  <c r="K33" i="66"/>
  <c r="J33" i="66"/>
  <c r="F26" i="66"/>
  <c r="E26" i="66"/>
  <c r="AS25" i="66"/>
  <c r="AR25" i="66"/>
  <c r="AN25" i="66"/>
  <c r="AM25" i="66"/>
  <c r="AI25" i="66"/>
  <c r="AH25" i="66"/>
  <c r="AD25" i="66"/>
  <c r="AC25" i="66"/>
  <c r="Z25" i="66"/>
  <c r="Y25" i="66"/>
  <c r="U25" i="66"/>
  <c r="T25" i="66"/>
  <c r="N25" i="66"/>
  <c r="A45" i="66"/>
  <c r="K32" i="66"/>
  <c r="J32" i="66"/>
  <c r="F25" i="66"/>
  <c r="E25" i="66"/>
  <c r="AS24" i="66"/>
  <c r="AR24" i="66"/>
  <c r="AN24" i="66"/>
  <c r="AM24" i="66"/>
  <c r="AI24" i="66"/>
  <c r="AH24" i="66"/>
  <c r="AD24" i="66"/>
  <c r="AC24" i="66"/>
  <c r="Z24" i="66"/>
  <c r="Y24" i="66"/>
  <c r="X24" i="66"/>
  <c r="U24" i="66"/>
  <c r="T24" i="66"/>
  <c r="S24" i="66"/>
  <c r="P24" i="66"/>
  <c r="O24" i="66"/>
  <c r="J31" i="66"/>
  <c r="F24" i="66"/>
  <c r="E24" i="66"/>
  <c r="AS23" i="66"/>
  <c r="AR23" i="66"/>
  <c r="AN23" i="66"/>
  <c r="AM23" i="66"/>
  <c r="AI23" i="66"/>
  <c r="AH23" i="66"/>
  <c r="AD23" i="66"/>
  <c r="AC23" i="66"/>
  <c r="X23" i="66"/>
  <c r="A55" i="66"/>
  <c r="S23" i="66"/>
  <c r="A51" i="66"/>
  <c r="P23" i="66"/>
  <c r="O23" i="66"/>
  <c r="K30" i="66"/>
  <c r="J30" i="66"/>
  <c r="F23" i="66"/>
  <c r="E23" i="66"/>
  <c r="AS22" i="66"/>
  <c r="AR22" i="66"/>
  <c r="AN22" i="66"/>
  <c r="AM22" i="66"/>
  <c r="AI22" i="66"/>
  <c r="AH22" i="66"/>
  <c r="AD22" i="66"/>
  <c r="AC22" i="66"/>
  <c r="Z22" i="66"/>
  <c r="Y22" i="66"/>
  <c r="U22" i="66"/>
  <c r="T22" i="66"/>
  <c r="P22" i="66"/>
  <c r="O22" i="66"/>
  <c r="K29" i="66"/>
  <c r="J29" i="66"/>
  <c r="F22" i="66"/>
  <c r="E22" i="66"/>
  <c r="AS21" i="66"/>
  <c r="AR21" i="66"/>
  <c r="AN21" i="66"/>
  <c r="AM21" i="66"/>
  <c r="AI21" i="66"/>
  <c r="AH21" i="66"/>
  <c r="AD21" i="66"/>
  <c r="AC21" i="66"/>
  <c r="Z21" i="66"/>
  <c r="Y21" i="66"/>
  <c r="U21" i="66"/>
  <c r="T21" i="66"/>
  <c r="P21" i="66"/>
  <c r="O21" i="66"/>
  <c r="K28" i="66"/>
  <c r="J28" i="66"/>
  <c r="F21" i="66"/>
  <c r="E21" i="66"/>
  <c r="AS20" i="66"/>
  <c r="AN20" i="66"/>
  <c r="AM20" i="66"/>
  <c r="AI20" i="66"/>
  <c r="AH20" i="66"/>
  <c r="AD20" i="66"/>
  <c r="AC20" i="66"/>
  <c r="Z20" i="66"/>
  <c r="Y20" i="66"/>
  <c r="U20" i="66"/>
  <c r="T20" i="66"/>
  <c r="P20" i="66"/>
  <c r="O20" i="66"/>
  <c r="K27" i="66"/>
  <c r="J27" i="66"/>
  <c r="F20" i="66"/>
  <c r="E20" i="66"/>
  <c r="AS19" i="66"/>
  <c r="AR19" i="66"/>
  <c r="AN19" i="66"/>
  <c r="AM19" i="66"/>
  <c r="AI19" i="66"/>
  <c r="AD19" i="66"/>
  <c r="AC19" i="66"/>
  <c r="Z19" i="66"/>
  <c r="Y19" i="66"/>
  <c r="U19" i="66"/>
  <c r="T19" i="66"/>
  <c r="P19" i="66"/>
  <c r="O19" i="66"/>
  <c r="K26" i="66"/>
  <c r="J26" i="66"/>
  <c r="F19" i="66"/>
  <c r="E19" i="66"/>
  <c r="AS18" i="66"/>
  <c r="AR18" i="66"/>
  <c r="AN18" i="66"/>
  <c r="AM18" i="66"/>
  <c r="AD18" i="66"/>
  <c r="AC18" i="66"/>
  <c r="Z18" i="66"/>
  <c r="Y18" i="66"/>
  <c r="U18" i="66"/>
  <c r="T18" i="66"/>
  <c r="P18" i="66"/>
  <c r="O18" i="66"/>
  <c r="K25" i="66"/>
  <c r="J25" i="66"/>
  <c r="F18" i="66"/>
  <c r="E18" i="66"/>
  <c r="AS17" i="66"/>
  <c r="AR17" i="66"/>
  <c r="AN17" i="66"/>
  <c r="AM17" i="66"/>
  <c r="AI17" i="66"/>
  <c r="AH17" i="66"/>
  <c r="AD17" i="66"/>
  <c r="AC17" i="66"/>
  <c r="Z17" i="66"/>
  <c r="Y17" i="66"/>
  <c r="U17" i="66"/>
  <c r="T17" i="66"/>
  <c r="P17" i="66"/>
  <c r="O17" i="66"/>
  <c r="K24" i="66"/>
  <c r="J24" i="66"/>
  <c r="F17" i="66"/>
  <c r="E17" i="66"/>
  <c r="AS16" i="66"/>
  <c r="AR16" i="66"/>
  <c r="AN16" i="66"/>
  <c r="AM16" i="66"/>
  <c r="AI16" i="66"/>
  <c r="AH16" i="66"/>
  <c r="AD16" i="66"/>
  <c r="AC16" i="66"/>
  <c r="Z16" i="66"/>
  <c r="Y16" i="66"/>
  <c r="U16" i="66"/>
  <c r="T16" i="66"/>
  <c r="P16" i="66"/>
  <c r="O16" i="66"/>
  <c r="N16" i="66"/>
  <c r="K23" i="66"/>
  <c r="J23" i="66"/>
  <c r="F16" i="66"/>
  <c r="E16" i="66"/>
  <c r="AS15" i="66"/>
  <c r="AR15" i="66"/>
  <c r="AN15" i="66"/>
  <c r="AM15" i="66"/>
  <c r="AI15" i="66"/>
  <c r="AH15" i="66"/>
  <c r="AD15" i="66"/>
  <c r="AC15" i="66"/>
  <c r="Z15" i="66"/>
  <c r="Y15" i="66"/>
  <c r="U15" i="66"/>
  <c r="T15" i="66"/>
  <c r="N15" i="66"/>
  <c r="A44" i="66"/>
  <c r="J22" i="66"/>
  <c r="I22" i="66"/>
  <c r="F15" i="66"/>
  <c r="E15" i="66"/>
  <c r="AS14" i="66"/>
  <c r="AR14" i="66"/>
  <c r="AN14" i="66"/>
  <c r="AM14" i="66"/>
  <c r="AI14" i="66"/>
  <c r="AH14" i="66"/>
  <c r="AD14" i="66"/>
  <c r="AC14" i="66"/>
  <c r="Z14" i="66"/>
  <c r="Y14" i="66"/>
  <c r="U14" i="66"/>
  <c r="T14" i="66"/>
  <c r="P14" i="66"/>
  <c r="O14" i="66"/>
  <c r="I21" i="66"/>
  <c r="A39" i="66" s="1"/>
  <c r="F14" i="66"/>
  <c r="E14" i="66"/>
  <c r="AS13" i="66"/>
  <c r="AR13" i="66"/>
  <c r="AN13" i="66"/>
  <c r="AM13" i="66"/>
  <c r="AI13" i="66"/>
  <c r="AH13" i="66"/>
  <c r="AD13" i="66"/>
  <c r="AC13" i="66"/>
  <c r="Z13" i="66"/>
  <c r="Y13" i="66"/>
  <c r="U13" i="66"/>
  <c r="T13" i="66"/>
  <c r="P13" i="66"/>
  <c r="O13" i="66"/>
  <c r="K13" i="66"/>
  <c r="J13" i="66"/>
  <c r="F13" i="66"/>
  <c r="E13" i="66"/>
  <c r="D13" i="66"/>
  <c r="AS12" i="66"/>
  <c r="AR12" i="66"/>
  <c r="AN12" i="66"/>
  <c r="AM12" i="66"/>
  <c r="AI12" i="66"/>
  <c r="AH12" i="66"/>
  <c r="AD12" i="66"/>
  <c r="AC12" i="66"/>
  <c r="Z12" i="66"/>
  <c r="Y12" i="66"/>
  <c r="U12" i="66"/>
  <c r="T12" i="66"/>
  <c r="S12" i="66"/>
  <c r="P12" i="66"/>
  <c r="O12" i="66"/>
  <c r="K12" i="66"/>
  <c r="J12" i="66"/>
  <c r="D12" i="66"/>
  <c r="A34" i="66" s="1"/>
  <c r="AS11" i="66"/>
  <c r="AR11" i="66"/>
  <c r="AN11" i="66"/>
  <c r="AM11" i="66"/>
  <c r="AI11" i="66"/>
  <c r="AH11" i="66"/>
  <c r="AD11" i="66"/>
  <c r="AC11" i="66"/>
  <c r="Z11" i="66"/>
  <c r="Y11" i="66"/>
  <c r="S11" i="66"/>
  <c r="A50" i="66"/>
  <c r="P11" i="66"/>
  <c r="O11" i="66"/>
  <c r="K11" i="66"/>
  <c r="J11" i="66"/>
  <c r="F11" i="66"/>
  <c r="E11" i="66"/>
  <c r="AS10" i="66"/>
  <c r="AR10" i="66"/>
  <c r="AN10" i="66"/>
  <c r="AM10" i="66"/>
  <c r="AI10" i="66"/>
  <c r="AH10" i="66"/>
  <c r="AD10" i="66"/>
  <c r="Z10" i="66"/>
  <c r="Y10" i="66"/>
  <c r="U10" i="66"/>
  <c r="T10" i="66"/>
  <c r="P10" i="66"/>
  <c r="O10" i="66"/>
  <c r="K10" i="66"/>
  <c r="J10" i="66"/>
  <c r="F10" i="66"/>
  <c r="E10" i="66"/>
  <c r="AS9" i="66"/>
  <c r="AR9" i="66"/>
  <c r="AN9" i="66"/>
  <c r="AM9" i="66"/>
  <c r="AI9" i="66"/>
  <c r="AH9" i="66"/>
  <c r="AD9" i="66"/>
  <c r="AC9" i="66"/>
  <c r="Z9" i="66"/>
  <c r="Y9" i="66"/>
  <c r="X9" i="66"/>
  <c r="U9" i="66"/>
  <c r="T9" i="66"/>
  <c r="P9" i="66"/>
  <c r="O9" i="66"/>
  <c r="K9" i="66"/>
  <c r="J9" i="66"/>
  <c r="F9" i="66"/>
  <c r="E9" i="66"/>
  <c r="AS8" i="66"/>
  <c r="AR8" i="66"/>
  <c r="AN8" i="66"/>
  <c r="AM8" i="66"/>
  <c r="AI8" i="66"/>
  <c r="AH8" i="66"/>
  <c r="AD8" i="66"/>
  <c r="AC8" i="66"/>
  <c r="X8" i="66"/>
  <c r="A54" i="66"/>
  <c r="U8" i="66"/>
  <c r="T8" i="66"/>
  <c r="P8" i="66"/>
  <c r="O8" i="66"/>
  <c r="K8" i="66"/>
  <c r="J8" i="66"/>
  <c r="F8" i="66"/>
  <c r="E8" i="66"/>
  <c r="D8" i="66"/>
  <c r="AS7" i="66"/>
  <c r="AR7" i="66"/>
  <c r="AN7" i="66"/>
  <c r="AM7" i="66"/>
  <c r="AI7" i="66"/>
  <c r="AH7" i="66"/>
  <c r="AD7" i="66"/>
  <c r="AC7" i="66"/>
  <c r="Z7" i="66"/>
  <c r="Y7" i="66"/>
  <c r="U7" i="66"/>
  <c r="T7" i="66"/>
  <c r="P7" i="66"/>
  <c r="O7" i="66"/>
  <c r="K7" i="66"/>
  <c r="J7" i="66"/>
  <c r="D7" i="66"/>
  <c r="A33" i="66"/>
  <c r="AS6" i="66"/>
  <c r="AR6" i="66"/>
  <c r="AN6" i="66"/>
  <c r="AM6" i="66"/>
  <c r="AI6" i="66"/>
  <c r="AH6" i="66"/>
  <c r="AD6" i="66"/>
  <c r="AC6" i="66"/>
  <c r="Z6" i="66"/>
  <c r="Y6" i="66"/>
  <c r="U6" i="66"/>
  <c r="T6" i="66"/>
  <c r="P6" i="66"/>
  <c r="O6" i="66"/>
  <c r="K6" i="66"/>
  <c r="J6" i="66"/>
  <c r="F6" i="66"/>
  <c r="E6" i="66"/>
  <c r="AS5" i="66"/>
  <c r="AR5" i="66"/>
  <c r="AN5" i="66"/>
  <c r="AM5" i="66"/>
  <c r="AI5" i="66"/>
  <c r="AH5" i="66"/>
  <c r="AD5" i="66"/>
  <c r="AC5" i="66"/>
  <c r="Z5" i="66"/>
  <c r="Y5" i="66"/>
  <c r="U5" i="66"/>
  <c r="T5" i="66"/>
  <c r="P5" i="66"/>
  <c r="O5" i="66"/>
  <c r="K5" i="66"/>
  <c r="J5" i="66"/>
  <c r="F5" i="66"/>
  <c r="E5" i="66"/>
  <c r="AS4" i="66"/>
  <c r="AR4" i="66"/>
  <c r="AN4" i="66"/>
  <c r="AM4" i="66"/>
  <c r="AI4" i="66"/>
  <c r="AH4" i="66"/>
  <c r="AD4" i="66"/>
  <c r="AC4" i="66"/>
  <c r="Z4" i="66"/>
  <c r="Y4" i="66"/>
  <c r="X4" i="66"/>
  <c r="U4" i="66"/>
  <c r="T4" i="66"/>
  <c r="S4" i="66"/>
  <c r="P4" i="66"/>
  <c r="O4" i="66"/>
  <c r="N4" i="66"/>
  <c r="K4" i="66"/>
  <c r="J4" i="66"/>
  <c r="I4" i="66"/>
  <c r="F4" i="66"/>
  <c r="E4" i="66"/>
  <c r="D4" i="66"/>
  <c r="AS3" i="66"/>
  <c r="AN3" i="66"/>
  <c r="AI3" i="66"/>
  <c r="AD3" i="66"/>
  <c r="X3" i="66"/>
  <c r="A53" i="66"/>
  <c r="S3" i="66"/>
  <c r="A49" i="66"/>
  <c r="N3" i="66"/>
  <c r="A43" i="66"/>
  <c r="I3" i="66"/>
  <c r="A37" i="66" s="1"/>
  <c r="D3" i="66"/>
  <c r="A32" i="66" s="1"/>
  <c r="A1" i="66"/>
  <c r="H1" i="88" s="1"/>
  <c r="AD72" i="65"/>
  <c r="AC72" i="65"/>
  <c r="AD71" i="65"/>
  <c r="AC71" i="65"/>
  <c r="AD70" i="65"/>
  <c r="AC70" i="65"/>
  <c r="AD69" i="65"/>
  <c r="AC69" i="65"/>
  <c r="AD68" i="65"/>
  <c r="AD67" i="65"/>
  <c r="AC67" i="65"/>
  <c r="AD66" i="65"/>
  <c r="AC66" i="65"/>
  <c r="AD65" i="65"/>
  <c r="AC65" i="65"/>
  <c r="Z65" i="65"/>
  <c r="Y65" i="65"/>
  <c r="AN64" i="65"/>
  <c r="AM64" i="65"/>
  <c r="AD64" i="65"/>
  <c r="AC64" i="65"/>
  <c r="Z64" i="65"/>
  <c r="Y64" i="65"/>
  <c r="AN63" i="65"/>
  <c r="AM63" i="65"/>
  <c r="AD63" i="65"/>
  <c r="Z63" i="65"/>
  <c r="Y63" i="65"/>
  <c r="AN62" i="65"/>
  <c r="AM62" i="65"/>
  <c r="AD62" i="65"/>
  <c r="AC62" i="65"/>
  <c r="Z62" i="65"/>
  <c r="Y62" i="65"/>
  <c r="AN61" i="65"/>
  <c r="AM61" i="65"/>
  <c r="AI61" i="65"/>
  <c r="AH61" i="65"/>
  <c r="AD61" i="65"/>
  <c r="AC61" i="65"/>
  <c r="Z61" i="65"/>
  <c r="Y61" i="65"/>
  <c r="X61" i="65"/>
  <c r="AN60" i="65"/>
  <c r="AM60" i="65"/>
  <c r="AI60" i="65"/>
  <c r="AH60" i="65"/>
  <c r="AD60" i="65"/>
  <c r="AC60" i="65"/>
  <c r="X60" i="65"/>
  <c r="U60" i="65"/>
  <c r="T60" i="65"/>
  <c r="A60" i="65"/>
  <c r="AN59" i="65"/>
  <c r="AM59" i="65"/>
  <c r="AI59" i="65"/>
  <c r="AH59" i="65"/>
  <c r="AD59" i="65"/>
  <c r="AC59" i="65"/>
  <c r="Z59" i="65"/>
  <c r="Y59" i="65"/>
  <c r="U59" i="65"/>
  <c r="T59" i="65"/>
  <c r="AS58" i="65"/>
  <c r="AR58" i="65"/>
  <c r="AN58" i="65"/>
  <c r="AM58" i="65"/>
  <c r="AI58" i="65"/>
  <c r="AH58" i="65"/>
  <c r="AD58" i="65"/>
  <c r="AC58" i="65"/>
  <c r="Z58" i="65"/>
  <c r="Y58" i="65"/>
  <c r="U58" i="65"/>
  <c r="T58" i="65"/>
  <c r="P58" i="65"/>
  <c r="O58" i="65"/>
  <c r="AS57" i="65"/>
  <c r="AR57" i="65"/>
  <c r="AN57" i="65"/>
  <c r="AM57" i="65"/>
  <c r="AI57" i="65"/>
  <c r="AH57" i="65"/>
  <c r="AD57" i="65"/>
  <c r="Z57" i="65"/>
  <c r="Y57" i="65"/>
  <c r="U57" i="65"/>
  <c r="T57" i="65"/>
  <c r="P57" i="65"/>
  <c r="O57" i="65"/>
  <c r="AS56" i="65"/>
  <c r="AR56" i="65"/>
  <c r="AN56" i="65"/>
  <c r="AM56" i="65"/>
  <c r="AI56" i="65"/>
  <c r="AH56" i="65"/>
  <c r="AD56" i="65"/>
  <c r="AC56" i="65"/>
  <c r="Z56" i="65"/>
  <c r="Y56" i="65"/>
  <c r="U56" i="65"/>
  <c r="T56" i="65"/>
  <c r="P56" i="65"/>
  <c r="O56" i="65"/>
  <c r="K56" i="65"/>
  <c r="J56" i="65"/>
  <c r="AS55" i="65"/>
  <c r="AR55" i="65"/>
  <c r="AN55" i="65"/>
  <c r="AM55" i="65"/>
  <c r="AI55" i="65"/>
  <c r="AH55" i="65"/>
  <c r="AD55" i="65"/>
  <c r="AC55" i="65"/>
  <c r="Z55" i="65"/>
  <c r="Y55" i="65"/>
  <c r="U55" i="65"/>
  <c r="T55" i="65"/>
  <c r="P55" i="65"/>
  <c r="O55" i="65"/>
  <c r="K55" i="65"/>
  <c r="J55" i="65"/>
  <c r="AS54" i="65"/>
  <c r="AR54" i="65"/>
  <c r="AN54" i="65"/>
  <c r="AM54" i="65"/>
  <c r="AI54" i="65"/>
  <c r="AH54" i="65"/>
  <c r="AD54" i="65"/>
  <c r="AC54" i="65"/>
  <c r="Z54" i="65"/>
  <c r="Y54" i="65"/>
  <c r="U54" i="65"/>
  <c r="T54" i="65"/>
  <c r="P54" i="65"/>
  <c r="O54" i="65"/>
  <c r="K54" i="65"/>
  <c r="J54" i="65"/>
  <c r="AS53" i="65"/>
  <c r="AR53" i="65"/>
  <c r="AN53" i="65"/>
  <c r="AM53" i="65"/>
  <c r="AI53" i="65"/>
  <c r="AH53" i="65"/>
  <c r="AD53" i="65"/>
  <c r="AC53" i="65"/>
  <c r="Z53" i="65"/>
  <c r="Y53" i="65"/>
  <c r="U53" i="65"/>
  <c r="T53" i="65"/>
  <c r="P53" i="65"/>
  <c r="O53" i="65"/>
  <c r="N53" i="65"/>
  <c r="K53" i="65"/>
  <c r="J53" i="65"/>
  <c r="F53" i="65"/>
  <c r="E53" i="65"/>
  <c r="AS52" i="65"/>
  <c r="AR52" i="65"/>
  <c r="AN52" i="65"/>
  <c r="AM52" i="65"/>
  <c r="AI52" i="65"/>
  <c r="AH52" i="65"/>
  <c r="AD52" i="65"/>
  <c r="AC52" i="65"/>
  <c r="Z52" i="65"/>
  <c r="Y52" i="65"/>
  <c r="U52" i="65"/>
  <c r="T52" i="65"/>
  <c r="N52" i="65"/>
  <c r="K52" i="65"/>
  <c r="J52" i="65"/>
  <c r="F52" i="65"/>
  <c r="E52" i="65"/>
  <c r="AS51" i="65"/>
  <c r="AR51" i="65"/>
  <c r="AN51" i="65"/>
  <c r="AM51" i="65"/>
  <c r="AI51" i="65"/>
  <c r="AH51" i="65"/>
  <c r="AD51" i="65"/>
  <c r="Z51" i="65"/>
  <c r="Y51" i="65"/>
  <c r="X51" i="65"/>
  <c r="U51" i="65"/>
  <c r="T51" i="65"/>
  <c r="P51" i="65"/>
  <c r="O51" i="65"/>
  <c r="K51" i="65"/>
  <c r="J51" i="65"/>
  <c r="F51" i="65"/>
  <c r="E51" i="65"/>
  <c r="AS50" i="65"/>
  <c r="AR50" i="65"/>
  <c r="AN50" i="65"/>
  <c r="AM50" i="65"/>
  <c r="AI50" i="65"/>
  <c r="AH50" i="65"/>
  <c r="AD50" i="65"/>
  <c r="AC50" i="65"/>
  <c r="X50" i="65"/>
  <c r="A59" i="65"/>
  <c r="U50" i="65"/>
  <c r="T50" i="65"/>
  <c r="P50" i="65"/>
  <c r="O50" i="65"/>
  <c r="K50" i="65"/>
  <c r="J50" i="65"/>
  <c r="F50" i="65"/>
  <c r="E50" i="65"/>
  <c r="AS49" i="65"/>
  <c r="AR49" i="65"/>
  <c r="AN49" i="65"/>
  <c r="AM49" i="65"/>
  <c r="AI49" i="65"/>
  <c r="AH49" i="65"/>
  <c r="AD49" i="65"/>
  <c r="AC49" i="65"/>
  <c r="Z49" i="65"/>
  <c r="Y49" i="65"/>
  <c r="U49" i="65"/>
  <c r="T49" i="65"/>
  <c r="P49" i="65"/>
  <c r="O49" i="65"/>
  <c r="K49" i="65"/>
  <c r="J49" i="65"/>
  <c r="F49" i="65"/>
  <c r="E49" i="65"/>
  <c r="AS48" i="65"/>
  <c r="AR48" i="65"/>
  <c r="AN48" i="65"/>
  <c r="AM48" i="65"/>
  <c r="AI48" i="65"/>
  <c r="AH48" i="65"/>
  <c r="AD48" i="65"/>
  <c r="AC48" i="65"/>
  <c r="Z48" i="65"/>
  <c r="Y48" i="65"/>
  <c r="U48" i="65"/>
  <c r="T48" i="65"/>
  <c r="P48" i="65"/>
  <c r="O48" i="65"/>
  <c r="N48" i="65"/>
  <c r="K48" i="65"/>
  <c r="J48" i="65"/>
  <c r="F48" i="65"/>
  <c r="E48" i="65"/>
  <c r="D48" i="65"/>
  <c r="A48" i="65"/>
  <c r="AS47" i="65"/>
  <c r="AR47" i="65"/>
  <c r="AN47" i="65"/>
  <c r="AM47" i="65"/>
  <c r="AI47" i="65"/>
  <c r="AH47" i="65"/>
  <c r="AD47" i="65"/>
  <c r="AC47" i="65"/>
  <c r="Z47" i="65"/>
  <c r="Y47" i="65"/>
  <c r="X47" i="65"/>
  <c r="U47" i="65"/>
  <c r="T47" i="65"/>
  <c r="N47" i="65"/>
  <c r="A47" i="65"/>
  <c r="K47" i="65"/>
  <c r="J47" i="65"/>
  <c r="D47" i="65"/>
  <c r="AS46" i="65"/>
  <c r="AR46" i="65"/>
  <c r="AN46" i="65"/>
  <c r="AM46" i="65"/>
  <c r="AI46" i="65"/>
  <c r="AH46" i="65"/>
  <c r="AD46" i="65"/>
  <c r="AC46" i="65"/>
  <c r="X46" i="65"/>
  <c r="A58" i="65"/>
  <c r="U46" i="65"/>
  <c r="T46" i="65"/>
  <c r="P46" i="65"/>
  <c r="O46" i="65"/>
  <c r="K46" i="65"/>
  <c r="J46" i="65"/>
  <c r="F46" i="65"/>
  <c r="E46" i="65"/>
  <c r="AS45" i="65"/>
  <c r="AR45" i="65"/>
  <c r="AN45" i="65"/>
  <c r="AM45" i="65"/>
  <c r="AI45" i="65"/>
  <c r="AH45" i="65"/>
  <c r="AD45" i="65"/>
  <c r="Z45" i="65"/>
  <c r="Y45" i="65"/>
  <c r="U45" i="65"/>
  <c r="T45" i="65"/>
  <c r="P45" i="65"/>
  <c r="O45" i="65"/>
  <c r="K45" i="65"/>
  <c r="J45" i="65"/>
  <c r="F45" i="65"/>
  <c r="E45" i="65"/>
  <c r="AS44" i="65"/>
  <c r="AR44" i="65"/>
  <c r="AN44" i="65"/>
  <c r="AM44" i="65"/>
  <c r="AI44" i="65"/>
  <c r="AH44" i="65"/>
  <c r="AD44" i="65"/>
  <c r="AC44" i="65"/>
  <c r="Z44" i="65"/>
  <c r="Y44" i="65"/>
  <c r="U44" i="65"/>
  <c r="T44" i="65"/>
  <c r="P44" i="65"/>
  <c r="O44" i="65"/>
  <c r="K44" i="65"/>
  <c r="J44" i="65"/>
  <c r="F44" i="65"/>
  <c r="E44" i="65"/>
  <c r="AS43" i="65"/>
  <c r="AR43" i="65"/>
  <c r="AN43" i="65"/>
  <c r="AM43" i="65"/>
  <c r="AI43" i="65"/>
  <c r="AH43" i="65"/>
  <c r="AD43" i="65"/>
  <c r="AC43" i="65"/>
  <c r="Z43" i="65"/>
  <c r="Y43" i="65"/>
  <c r="U43" i="65"/>
  <c r="T43" i="65"/>
  <c r="P43" i="65"/>
  <c r="O43" i="65"/>
  <c r="K43" i="65"/>
  <c r="J43" i="65"/>
  <c r="F43" i="65"/>
  <c r="E43" i="65"/>
  <c r="AS42" i="65"/>
  <c r="AR42" i="65"/>
  <c r="AN42" i="65"/>
  <c r="AM42" i="65"/>
  <c r="AI42" i="65"/>
  <c r="AH42" i="65"/>
  <c r="AD42" i="65"/>
  <c r="AC42" i="65"/>
  <c r="Z42" i="65"/>
  <c r="Y42" i="65"/>
  <c r="U42" i="65"/>
  <c r="T42" i="65"/>
  <c r="P42" i="65"/>
  <c r="O42" i="65"/>
  <c r="K42" i="65"/>
  <c r="J42" i="65"/>
  <c r="F42" i="65"/>
  <c r="E42" i="65"/>
  <c r="AS41" i="65"/>
  <c r="AR41" i="65"/>
  <c r="AN41" i="65"/>
  <c r="AM41" i="65"/>
  <c r="AI41" i="65"/>
  <c r="AH41" i="65"/>
  <c r="AD41" i="65"/>
  <c r="AC41" i="65"/>
  <c r="Z41" i="65"/>
  <c r="Y41" i="65"/>
  <c r="U41" i="65"/>
  <c r="T41" i="65"/>
  <c r="P41" i="65"/>
  <c r="O41" i="65"/>
  <c r="K41" i="65"/>
  <c r="J41" i="65"/>
  <c r="F41" i="65"/>
  <c r="E41" i="65"/>
  <c r="AS40" i="65"/>
  <c r="AR40" i="65"/>
  <c r="AN40" i="65"/>
  <c r="AM40" i="65"/>
  <c r="AI40" i="65"/>
  <c r="AH40" i="65"/>
  <c r="AD40" i="65"/>
  <c r="Z40" i="65"/>
  <c r="Y40" i="65"/>
  <c r="U40" i="65"/>
  <c r="T40" i="65"/>
  <c r="P40" i="65"/>
  <c r="O40" i="65"/>
  <c r="K40" i="65"/>
  <c r="J40" i="65"/>
  <c r="I40" i="65"/>
  <c r="F40" i="65"/>
  <c r="E40" i="65"/>
  <c r="AS39" i="65"/>
  <c r="AR39" i="65"/>
  <c r="AN39" i="65"/>
  <c r="AM39" i="65"/>
  <c r="AI39" i="65"/>
  <c r="AH39" i="65"/>
  <c r="Z39" i="65"/>
  <c r="Y39" i="65"/>
  <c r="U39" i="65"/>
  <c r="T39" i="65"/>
  <c r="P39" i="65"/>
  <c r="O39" i="65"/>
  <c r="I39" i="65"/>
  <c r="A40" i="65"/>
  <c r="F39" i="65"/>
  <c r="E39" i="65"/>
  <c r="AS38" i="65"/>
  <c r="AN38" i="65"/>
  <c r="AI38" i="65"/>
  <c r="AH38" i="65"/>
  <c r="Z38" i="65"/>
  <c r="Y38" i="65"/>
  <c r="U38" i="65"/>
  <c r="T38" i="65"/>
  <c r="P38" i="65"/>
  <c r="O38" i="65"/>
  <c r="K20" i="65"/>
  <c r="J20" i="65"/>
  <c r="F38" i="65"/>
  <c r="E38" i="65"/>
  <c r="AS37" i="65"/>
  <c r="AR37" i="65"/>
  <c r="AN37" i="65"/>
  <c r="AM37" i="65"/>
  <c r="AI37" i="65"/>
  <c r="AH37" i="65"/>
  <c r="Z37" i="65"/>
  <c r="Y37" i="65"/>
  <c r="U37" i="65"/>
  <c r="T37" i="65"/>
  <c r="P37" i="65"/>
  <c r="O37" i="65"/>
  <c r="K19" i="65"/>
  <c r="J19" i="65"/>
  <c r="F37" i="65"/>
  <c r="E37" i="65"/>
  <c r="AS36" i="65"/>
  <c r="AR36" i="65"/>
  <c r="AN36" i="65"/>
  <c r="AM36" i="65"/>
  <c r="AI36" i="65"/>
  <c r="AH36" i="65"/>
  <c r="Z36" i="65"/>
  <c r="Y36" i="65"/>
  <c r="X36" i="65"/>
  <c r="U36" i="65"/>
  <c r="T36" i="65"/>
  <c r="P36" i="65"/>
  <c r="O36" i="65"/>
  <c r="N36" i="65"/>
  <c r="K18" i="65"/>
  <c r="J18" i="65"/>
  <c r="F36" i="65"/>
  <c r="E36" i="65"/>
  <c r="D36" i="65"/>
  <c r="A36" i="65"/>
  <c r="AS35" i="65"/>
  <c r="AR35" i="65"/>
  <c r="AN35" i="65"/>
  <c r="AM35" i="65"/>
  <c r="AI35" i="65"/>
  <c r="AH35" i="65"/>
  <c r="X35" i="65"/>
  <c r="A57" i="65"/>
  <c r="U35" i="65"/>
  <c r="T35" i="65"/>
  <c r="N35" i="65"/>
  <c r="A46" i="65"/>
  <c r="K17" i="65"/>
  <c r="J17" i="65"/>
  <c r="D35" i="65"/>
  <c r="A35" i="65"/>
  <c r="AS34" i="65"/>
  <c r="AR34" i="65"/>
  <c r="AN34" i="65"/>
  <c r="AM34" i="65"/>
  <c r="AI34" i="65"/>
  <c r="AH34" i="65"/>
  <c r="AD34" i="65"/>
  <c r="AC34" i="65"/>
  <c r="Z34" i="65"/>
  <c r="Y34" i="65"/>
  <c r="U34" i="65"/>
  <c r="T34" i="65"/>
  <c r="P34" i="65"/>
  <c r="O34" i="65"/>
  <c r="K16" i="65"/>
  <c r="J16" i="65"/>
  <c r="F34" i="65"/>
  <c r="E34" i="65"/>
  <c r="AS33" i="65"/>
  <c r="AR33" i="65"/>
  <c r="AN33" i="65"/>
  <c r="AM33" i="65"/>
  <c r="AI33" i="65"/>
  <c r="AH33" i="65"/>
  <c r="AD33" i="65"/>
  <c r="AC33" i="65"/>
  <c r="Z33" i="65"/>
  <c r="Y33" i="65"/>
  <c r="U33" i="65"/>
  <c r="T33" i="65"/>
  <c r="P33" i="65"/>
  <c r="O33" i="65"/>
  <c r="K15" i="65"/>
  <c r="J15" i="65"/>
  <c r="I15" i="65"/>
  <c r="F33" i="65"/>
  <c r="E33" i="65"/>
  <c r="AS32" i="65"/>
  <c r="AR32" i="65"/>
  <c r="AN32" i="65"/>
  <c r="AM32" i="65"/>
  <c r="AI32" i="65"/>
  <c r="AH32" i="65"/>
  <c r="AD32" i="65"/>
  <c r="AC32" i="65"/>
  <c r="Z32" i="65"/>
  <c r="Y32" i="65"/>
  <c r="X32" i="65"/>
  <c r="U32" i="65"/>
  <c r="T32" i="65"/>
  <c r="P32" i="65"/>
  <c r="O32" i="65"/>
  <c r="I14" i="65"/>
  <c r="A38" i="65"/>
  <c r="F32" i="65"/>
  <c r="E32" i="65"/>
  <c r="AS31" i="65"/>
  <c r="AR31" i="65"/>
  <c r="AN31" i="65"/>
  <c r="AM31" i="65"/>
  <c r="AI31" i="65"/>
  <c r="AD31" i="65"/>
  <c r="AC31" i="65"/>
  <c r="X31" i="65"/>
  <c r="A56" i="65"/>
  <c r="U31" i="65"/>
  <c r="T31" i="65"/>
  <c r="S31" i="65"/>
  <c r="P31" i="65"/>
  <c r="O31" i="65"/>
  <c r="K38" i="65"/>
  <c r="J38" i="65"/>
  <c r="F31" i="65"/>
  <c r="E31" i="65"/>
  <c r="AS30" i="65"/>
  <c r="AR30" i="65"/>
  <c r="AN30" i="65"/>
  <c r="AM30" i="65"/>
  <c r="AI30" i="65"/>
  <c r="AH30" i="65"/>
  <c r="AD30" i="65"/>
  <c r="AC30" i="65"/>
  <c r="Z30" i="65"/>
  <c r="Y30" i="65"/>
  <c r="S30" i="65"/>
  <c r="A52" i="65"/>
  <c r="P30" i="65"/>
  <c r="O30" i="65"/>
  <c r="K37" i="65"/>
  <c r="J37" i="65"/>
  <c r="F30" i="65"/>
  <c r="E30" i="65"/>
  <c r="AS29" i="65"/>
  <c r="AR29" i="65"/>
  <c r="AN29" i="65"/>
  <c r="AM29" i="65"/>
  <c r="AI29" i="65"/>
  <c r="AH29" i="65"/>
  <c r="AD29" i="65"/>
  <c r="AC29" i="65"/>
  <c r="Z29" i="65"/>
  <c r="Y29" i="65"/>
  <c r="U29" i="65"/>
  <c r="T29" i="65"/>
  <c r="P29" i="65"/>
  <c r="O29" i="65"/>
  <c r="K36" i="65"/>
  <c r="J36" i="65"/>
  <c r="F29" i="65"/>
  <c r="E29" i="65"/>
  <c r="AS28" i="65"/>
  <c r="AR28" i="65"/>
  <c r="AN28" i="65"/>
  <c r="AM28" i="65"/>
  <c r="AI28" i="65"/>
  <c r="AH28" i="65"/>
  <c r="AD28" i="65"/>
  <c r="Z28" i="65"/>
  <c r="Y28" i="65"/>
  <c r="U28" i="65"/>
  <c r="T28" i="65"/>
  <c r="P28" i="65"/>
  <c r="O28" i="65"/>
  <c r="K35" i="65"/>
  <c r="J35" i="65"/>
  <c r="F28" i="65"/>
  <c r="E28" i="65"/>
  <c r="AS27" i="65"/>
  <c r="AR27" i="65"/>
  <c r="AN27" i="65"/>
  <c r="AM27" i="65"/>
  <c r="AI27" i="65"/>
  <c r="AH27" i="65"/>
  <c r="AD27" i="65"/>
  <c r="AC27" i="65"/>
  <c r="Z27" i="65"/>
  <c r="Y27" i="65"/>
  <c r="U27" i="65"/>
  <c r="T27" i="65"/>
  <c r="P27" i="65"/>
  <c r="O27" i="65"/>
  <c r="K34" i="65"/>
  <c r="J34" i="65"/>
  <c r="F27" i="65"/>
  <c r="E27" i="65"/>
  <c r="AS26" i="65"/>
  <c r="AR26" i="65"/>
  <c r="AN26" i="65"/>
  <c r="AM26" i="65"/>
  <c r="AI26" i="65"/>
  <c r="AH26" i="65"/>
  <c r="AD26" i="65"/>
  <c r="AC26" i="65"/>
  <c r="Z26" i="65"/>
  <c r="Y26" i="65"/>
  <c r="U26" i="65"/>
  <c r="T26" i="65"/>
  <c r="P26" i="65"/>
  <c r="O26" i="65"/>
  <c r="N26" i="65"/>
  <c r="K33" i="65"/>
  <c r="J33" i="65"/>
  <c r="F26" i="65"/>
  <c r="E26" i="65"/>
  <c r="AS25" i="65"/>
  <c r="AR25" i="65"/>
  <c r="AN25" i="65"/>
  <c r="AM25" i="65"/>
  <c r="AI25" i="65"/>
  <c r="AH25" i="65"/>
  <c r="AD25" i="65"/>
  <c r="AC25" i="65"/>
  <c r="Z25" i="65"/>
  <c r="Y25" i="65"/>
  <c r="U25" i="65"/>
  <c r="T25" i="65"/>
  <c r="N25" i="65"/>
  <c r="A45" i="65"/>
  <c r="K32" i="65"/>
  <c r="J32" i="65"/>
  <c r="F25" i="65"/>
  <c r="E25" i="65"/>
  <c r="AS24" i="65"/>
  <c r="AR24" i="65"/>
  <c r="AN24" i="65"/>
  <c r="AM24" i="65"/>
  <c r="AI24" i="65"/>
  <c r="AH24" i="65"/>
  <c r="AD24" i="65"/>
  <c r="AC24" i="65"/>
  <c r="Z24" i="65"/>
  <c r="Y24" i="65"/>
  <c r="X24" i="65"/>
  <c r="U24" i="65"/>
  <c r="T24" i="65"/>
  <c r="S24" i="65"/>
  <c r="P24" i="65"/>
  <c r="O24" i="65"/>
  <c r="J31" i="65"/>
  <c r="F24" i="65"/>
  <c r="E24" i="65"/>
  <c r="AS23" i="65"/>
  <c r="AR23" i="65"/>
  <c r="AN23" i="65"/>
  <c r="AM23" i="65"/>
  <c r="AI23" i="65"/>
  <c r="AH23" i="65"/>
  <c r="AD23" i="65"/>
  <c r="AC23" i="65"/>
  <c r="X23" i="65"/>
  <c r="A55" i="65"/>
  <c r="S23" i="65"/>
  <c r="A51" i="65"/>
  <c r="P23" i="65"/>
  <c r="O23" i="65"/>
  <c r="K30" i="65"/>
  <c r="J30" i="65"/>
  <c r="F23" i="65"/>
  <c r="E23" i="65"/>
  <c r="AS22" i="65"/>
  <c r="AR22" i="65"/>
  <c r="AN22" i="65"/>
  <c r="AM22" i="65"/>
  <c r="AI22" i="65"/>
  <c r="AH22" i="65"/>
  <c r="AD22" i="65"/>
  <c r="AC22" i="65"/>
  <c r="Z22" i="65"/>
  <c r="Y22" i="65"/>
  <c r="U22" i="65"/>
  <c r="T22" i="65"/>
  <c r="P22" i="65"/>
  <c r="O22" i="65"/>
  <c r="K29" i="65"/>
  <c r="J29" i="65"/>
  <c r="F22" i="65"/>
  <c r="E22" i="65"/>
  <c r="AS21" i="65"/>
  <c r="AR21" i="65"/>
  <c r="AN21" i="65"/>
  <c r="AM21" i="65"/>
  <c r="AI21" i="65"/>
  <c r="AH21" i="65"/>
  <c r="AD21" i="65"/>
  <c r="AC21" i="65"/>
  <c r="Z21" i="65"/>
  <c r="Y21" i="65"/>
  <c r="U21" i="65"/>
  <c r="T21" i="65"/>
  <c r="P21" i="65"/>
  <c r="O21" i="65"/>
  <c r="K28" i="65"/>
  <c r="J28" i="65"/>
  <c r="F21" i="65"/>
  <c r="E21" i="65"/>
  <c r="AS20" i="65"/>
  <c r="AN20" i="65"/>
  <c r="AM20" i="65"/>
  <c r="AI20" i="65"/>
  <c r="AH20" i="65"/>
  <c r="AD20" i="65"/>
  <c r="AC20" i="65"/>
  <c r="Z20" i="65"/>
  <c r="Y20" i="65"/>
  <c r="U20" i="65"/>
  <c r="T20" i="65"/>
  <c r="P20" i="65"/>
  <c r="O20" i="65"/>
  <c r="K27" i="65"/>
  <c r="J27" i="65"/>
  <c r="F20" i="65"/>
  <c r="E20" i="65"/>
  <c r="AS19" i="65"/>
  <c r="AR19" i="65"/>
  <c r="AN19" i="65"/>
  <c r="AM19" i="65"/>
  <c r="AI19" i="65"/>
  <c r="AD19" i="65"/>
  <c r="AC19" i="65"/>
  <c r="Z19" i="65"/>
  <c r="Y19" i="65"/>
  <c r="U19" i="65"/>
  <c r="T19" i="65"/>
  <c r="P19" i="65"/>
  <c r="O19" i="65"/>
  <c r="K26" i="65"/>
  <c r="J26" i="65"/>
  <c r="F19" i="65"/>
  <c r="E19" i="65"/>
  <c r="AS18" i="65"/>
  <c r="AR18" i="65"/>
  <c r="AN18" i="65"/>
  <c r="AM18" i="65"/>
  <c r="AD18" i="65"/>
  <c r="AC18" i="65"/>
  <c r="Z18" i="65"/>
  <c r="Y18" i="65"/>
  <c r="U18" i="65"/>
  <c r="T18" i="65"/>
  <c r="P18" i="65"/>
  <c r="O18" i="65"/>
  <c r="K25" i="65"/>
  <c r="J25" i="65"/>
  <c r="F18" i="65"/>
  <c r="E18" i="65"/>
  <c r="AS17" i="65"/>
  <c r="AR17" i="65"/>
  <c r="AN17" i="65"/>
  <c r="AM17" i="65"/>
  <c r="AI17" i="65"/>
  <c r="AH17" i="65"/>
  <c r="AD17" i="65"/>
  <c r="AC17" i="65"/>
  <c r="Z17" i="65"/>
  <c r="Y17" i="65"/>
  <c r="U17" i="65"/>
  <c r="T17" i="65"/>
  <c r="P17" i="65"/>
  <c r="O17" i="65"/>
  <c r="K24" i="65"/>
  <c r="J24" i="65"/>
  <c r="F17" i="65"/>
  <c r="E17" i="65"/>
  <c r="AS16" i="65"/>
  <c r="AR16" i="65"/>
  <c r="AN16" i="65"/>
  <c r="AM16" i="65"/>
  <c r="AI16" i="65"/>
  <c r="AH16" i="65"/>
  <c r="AD16" i="65"/>
  <c r="AC16" i="65"/>
  <c r="Z16" i="65"/>
  <c r="Y16" i="65"/>
  <c r="U16" i="65"/>
  <c r="T16" i="65"/>
  <c r="P16" i="65"/>
  <c r="O16" i="65"/>
  <c r="N16" i="65"/>
  <c r="K23" i="65"/>
  <c r="J23" i="65"/>
  <c r="F16" i="65"/>
  <c r="E16" i="65"/>
  <c r="AS15" i="65"/>
  <c r="AR15" i="65"/>
  <c r="AN15" i="65"/>
  <c r="AM15" i="65"/>
  <c r="AI15" i="65"/>
  <c r="AH15" i="65"/>
  <c r="AD15" i="65"/>
  <c r="AC15" i="65"/>
  <c r="Z15" i="65"/>
  <c r="Y15" i="65"/>
  <c r="U15" i="65"/>
  <c r="T15" i="65"/>
  <c r="N15" i="65"/>
  <c r="A44" i="65"/>
  <c r="J22" i="65"/>
  <c r="I22" i="65"/>
  <c r="F15" i="65"/>
  <c r="E15" i="65"/>
  <c r="AS14" i="65"/>
  <c r="AR14" i="65"/>
  <c r="AN14" i="65"/>
  <c r="AM14" i="65"/>
  <c r="AI14" i="65"/>
  <c r="AH14" i="65"/>
  <c r="AD14" i="65"/>
  <c r="AC14" i="65"/>
  <c r="Z14" i="65"/>
  <c r="Y14" i="65"/>
  <c r="U14" i="65"/>
  <c r="T14" i="65"/>
  <c r="P14" i="65"/>
  <c r="O14" i="65"/>
  <c r="I21" i="65"/>
  <c r="A39" i="65" s="1"/>
  <c r="F14" i="65"/>
  <c r="E14" i="65"/>
  <c r="AS13" i="65"/>
  <c r="AR13" i="65"/>
  <c r="AN13" i="65"/>
  <c r="AM13" i="65"/>
  <c r="AI13" i="65"/>
  <c r="AH13" i="65"/>
  <c r="AD13" i="65"/>
  <c r="AC13" i="65"/>
  <c r="Z13" i="65"/>
  <c r="Y13" i="65"/>
  <c r="U13" i="65"/>
  <c r="T13" i="65"/>
  <c r="P13" i="65"/>
  <c r="O13" i="65"/>
  <c r="K13" i="65"/>
  <c r="J13" i="65"/>
  <c r="F13" i="65"/>
  <c r="E13" i="65"/>
  <c r="D13" i="65"/>
  <c r="AS12" i="65"/>
  <c r="AR12" i="65"/>
  <c r="AN12" i="65"/>
  <c r="AM12" i="65"/>
  <c r="AI12" i="65"/>
  <c r="AH12" i="65"/>
  <c r="AD12" i="65"/>
  <c r="AC12" i="65"/>
  <c r="Z12" i="65"/>
  <c r="Y12" i="65"/>
  <c r="U12" i="65"/>
  <c r="T12" i="65"/>
  <c r="S12" i="65"/>
  <c r="P12" i="65"/>
  <c r="O12" i="65"/>
  <c r="K12" i="65"/>
  <c r="J12" i="65"/>
  <c r="D12" i="65"/>
  <c r="A34" i="65" s="1"/>
  <c r="AS11" i="65"/>
  <c r="AR11" i="65"/>
  <c r="AN11" i="65"/>
  <c r="AM11" i="65"/>
  <c r="AI11" i="65"/>
  <c r="AH11" i="65"/>
  <c r="AD11" i="65"/>
  <c r="AC11" i="65"/>
  <c r="Z11" i="65"/>
  <c r="Y11" i="65"/>
  <c r="S11" i="65"/>
  <c r="A50" i="65"/>
  <c r="P11" i="65"/>
  <c r="O11" i="65"/>
  <c r="K11" i="65"/>
  <c r="J11" i="65"/>
  <c r="F11" i="65"/>
  <c r="E11" i="65"/>
  <c r="AS10" i="65"/>
  <c r="AR10" i="65"/>
  <c r="AN10" i="65"/>
  <c r="AM10" i="65"/>
  <c r="AI10" i="65"/>
  <c r="AH10" i="65"/>
  <c r="AD10" i="65"/>
  <c r="Z10" i="65"/>
  <c r="Y10" i="65"/>
  <c r="U10" i="65"/>
  <c r="T10" i="65"/>
  <c r="P10" i="65"/>
  <c r="O10" i="65"/>
  <c r="K10" i="65"/>
  <c r="J10" i="65"/>
  <c r="F10" i="65"/>
  <c r="E10" i="65"/>
  <c r="AS9" i="65"/>
  <c r="AR9" i="65"/>
  <c r="AN9" i="65"/>
  <c r="AM9" i="65"/>
  <c r="AI9" i="65"/>
  <c r="AH9" i="65"/>
  <c r="AD9" i="65"/>
  <c r="AC9" i="65"/>
  <c r="Z9" i="65"/>
  <c r="Y9" i="65"/>
  <c r="X9" i="65"/>
  <c r="U9" i="65"/>
  <c r="T9" i="65"/>
  <c r="P9" i="65"/>
  <c r="O9" i="65"/>
  <c r="K9" i="65"/>
  <c r="J9" i="65"/>
  <c r="F9" i="65"/>
  <c r="E9" i="65"/>
  <c r="AS8" i="65"/>
  <c r="AR8" i="65"/>
  <c r="AN8" i="65"/>
  <c r="AM8" i="65"/>
  <c r="AI8" i="65"/>
  <c r="AH8" i="65"/>
  <c r="AD8" i="65"/>
  <c r="AC8" i="65"/>
  <c r="X8" i="65"/>
  <c r="A54" i="65"/>
  <c r="U8" i="65"/>
  <c r="T8" i="65"/>
  <c r="P8" i="65"/>
  <c r="O8" i="65"/>
  <c r="K8" i="65"/>
  <c r="J8" i="65"/>
  <c r="F8" i="65"/>
  <c r="E8" i="65"/>
  <c r="D8" i="65"/>
  <c r="AS7" i="65"/>
  <c r="AR7" i="65"/>
  <c r="AN7" i="65"/>
  <c r="AM7" i="65"/>
  <c r="AI7" i="65"/>
  <c r="AH7" i="65"/>
  <c r="AD7" i="65"/>
  <c r="AC7" i="65"/>
  <c r="Z7" i="65"/>
  <c r="Y7" i="65"/>
  <c r="U7" i="65"/>
  <c r="T7" i="65"/>
  <c r="P7" i="65"/>
  <c r="O7" i="65"/>
  <c r="K7" i="65"/>
  <c r="J7" i="65"/>
  <c r="D7" i="65"/>
  <c r="A33" i="65"/>
  <c r="AS6" i="65"/>
  <c r="AR6" i="65"/>
  <c r="AN6" i="65"/>
  <c r="AM6" i="65"/>
  <c r="AI6" i="65"/>
  <c r="AH6" i="65"/>
  <c r="AD6" i="65"/>
  <c r="AC6" i="65"/>
  <c r="Z6" i="65"/>
  <c r="Y6" i="65"/>
  <c r="U6" i="65"/>
  <c r="T6" i="65"/>
  <c r="P6" i="65"/>
  <c r="O6" i="65"/>
  <c r="K6" i="65"/>
  <c r="J6" i="65"/>
  <c r="F6" i="65"/>
  <c r="E6" i="65"/>
  <c r="AS5" i="65"/>
  <c r="AR5" i="65"/>
  <c r="AN5" i="65"/>
  <c r="AM5" i="65"/>
  <c r="AI5" i="65"/>
  <c r="AH5" i="65"/>
  <c r="AD5" i="65"/>
  <c r="AC5" i="65"/>
  <c r="Z5" i="65"/>
  <c r="Y5" i="65"/>
  <c r="U5" i="65"/>
  <c r="T5" i="65"/>
  <c r="P5" i="65"/>
  <c r="O5" i="65"/>
  <c r="K5" i="65"/>
  <c r="J5" i="65"/>
  <c r="F5" i="65"/>
  <c r="E5" i="65"/>
  <c r="AS4" i="65"/>
  <c r="AR4" i="65"/>
  <c r="AN4" i="65"/>
  <c r="AM4" i="65"/>
  <c r="AI4" i="65"/>
  <c r="AH4" i="65"/>
  <c r="AD4" i="65"/>
  <c r="AC4" i="65"/>
  <c r="Z4" i="65"/>
  <c r="Y4" i="65"/>
  <c r="X4" i="65"/>
  <c r="U4" i="65"/>
  <c r="T4" i="65"/>
  <c r="S4" i="65"/>
  <c r="P4" i="65"/>
  <c r="O4" i="65"/>
  <c r="N4" i="65"/>
  <c r="K4" i="65"/>
  <c r="J4" i="65"/>
  <c r="I4" i="65"/>
  <c r="F4" i="65"/>
  <c r="E4" i="65"/>
  <c r="D4" i="65"/>
  <c r="AS3" i="65"/>
  <c r="AN3" i="65"/>
  <c r="AI3" i="65"/>
  <c r="AD3" i="65"/>
  <c r="X3" i="65"/>
  <c r="A53" i="65"/>
  <c r="S3" i="65"/>
  <c r="A49" i="65"/>
  <c r="N3" i="65"/>
  <c r="A43" i="65"/>
  <c r="I3" i="65"/>
  <c r="A37" i="65" s="1"/>
  <c r="D3" i="65"/>
  <c r="A32" i="65" s="1"/>
  <c r="A1" i="65"/>
  <c r="G1" i="88" s="1"/>
  <c r="AD72" i="64"/>
  <c r="AC72" i="64"/>
  <c r="AD71" i="64"/>
  <c r="AC71" i="64"/>
  <c r="AD70" i="64"/>
  <c r="AC70" i="64"/>
  <c r="AD69" i="64"/>
  <c r="AC69" i="64"/>
  <c r="AD68" i="64"/>
  <c r="AD67" i="64"/>
  <c r="AC67" i="64"/>
  <c r="AD66" i="64"/>
  <c r="AC66" i="64"/>
  <c r="AD65" i="64"/>
  <c r="AC65" i="64"/>
  <c r="Z65" i="64"/>
  <c r="Y65" i="64"/>
  <c r="AN64" i="64"/>
  <c r="AM64" i="64"/>
  <c r="AD64" i="64"/>
  <c r="AC64" i="64"/>
  <c r="Z64" i="64"/>
  <c r="Y64" i="64"/>
  <c r="AN63" i="64"/>
  <c r="AM63" i="64"/>
  <c r="AD63" i="64"/>
  <c r="Z63" i="64"/>
  <c r="Y63" i="64"/>
  <c r="AN62" i="64"/>
  <c r="AM62" i="64"/>
  <c r="AD62" i="64"/>
  <c r="AC62" i="64"/>
  <c r="Z62" i="64"/>
  <c r="Y62" i="64"/>
  <c r="AN61" i="64"/>
  <c r="AM61" i="64"/>
  <c r="AI61" i="64"/>
  <c r="AH61" i="64"/>
  <c r="AD61" i="64"/>
  <c r="AC61" i="64"/>
  <c r="Z61" i="64"/>
  <c r="Y61" i="64"/>
  <c r="X61" i="64"/>
  <c r="AN60" i="64"/>
  <c r="AM60" i="64"/>
  <c r="AI60" i="64"/>
  <c r="AH60" i="64"/>
  <c r="AD60" i="64"/>
  <c r="AC60" i="64"/>
  <c r="X60" i="64"/>
  <c r="U60" i="64"/>
  <c r="T60" i="64"/>
  <c r="A60" i="64"/>
  <c r="AN59" i="64"/>
  <c r="AM59" i="64"/>
  <c r="AI59" i="64"/>
  <c r="AH59" i="64"/>
  <c r="AD59" i="64"/>
  <c r="AC59" i="64"/>
  <c r="Z59" i="64"/>
  <c r="Y59" i="64"/>
  <c r="U59" i="64"/>
  <c r="T59" i="64"/>
  <c r="AS58" i="64"/>
  <c r="AR58" i="64"/>
  <c r="AN58" i="64"/>
  <c r="AM58" i="64"/>
  <c r="AI58" i="64"/>
  <c r="AH58" i="64"/>
  <c r="AD58" i="64"/>
  <c r="AC58" i="64"/>
  <c r="Z58" i="64"/>
  <c r="Y58" i="64"/>
  <c r="U58" i="64"/>
  <c r="T58" i="64"/>
  <c r="P58" i="64"/>
  <c r="O58" i="64"/>
  <c r="AS57" i="64"/>
  <c r="AR57" i="64"/>
  <c r="AN57" i="64"/>
  <c r="AM57" i="64"/>
  <c r="AI57" i="64"/>
  <c r="AH57" i="64"/>
  <c r="AD57" i="64"/>
  <c r="Z57" i="64"/>
  <c r="Y57" i="64"/>
  <c r="U57" i="64"/>
  <c r="T57" i="64"/>
  <c r="P57" i="64"/>
  <c r="O57" i="64"/>
  <c r="AS56" i="64"/>
  <c r="AR56" i="64"/>
  <c r="AN56" i="64"/>
  <c r="AM56" i="64"/>
  <c r="AI56" i="64"/>
  <c r="AH56" i="64"/>
  <c r="AD56" i="64"/>
  <c r="AC56" i="64"/>
  <c r="Z56" i="64"/>
  <c r="Y56" i="64"/>
  <c r="U56" i="64"/>
  <c r="T56" i="64"/>
  <c r="P56" i="64"/>
  <c r="O56" i="64"/>
  <c r="K56" i="64"/>
  <c r="J56" i="64"/>
  <c r="AS55" i="64"/>
  <c r="AR55" i="64"/>
  <c r="AN55" i="64"/>
  <c r="AM55" i="64"/>
  <c r="AI55" i="64"/>
  <c r="AH55" i="64"/>
  <c r="AD55" i="64"/>
  <c r="AC55" i="64"/>
  <c r="Z55" i="64"/>
  <c r="Y55" i="64"/>
  <c r="U55" i="64"/>
  <c r="T55" i="64"/>
  <c r="P55" i="64"/>
  <c r="O55" i="64"/>
  <c r="K55" i="64"/>
  <c r="J55" i="64"/>
  <c r="AS54" i="64"/>
  <c r="AR54" i="64"/>
  <c r="AN54" i="64"/>
  <c r="AM54" i="64"/>
  <c r="AI54" i="64"/>
  <c r="AH54" i="64"/>
  <c r="AD54" i="64"/>
  <c r="AC54" i="64"/>
  <c r="Z54" i="64"/>
  <c r="Y54" i="64"/>
  <c r="U54" i="64"/>
  <c r="T54" i="64"/>
  <c r="P54" i="64"/>
  <c r="O54" i="64"/>
  <c r="K54" i="64"/>
  <c r="J54" i="64"/>
  <c r="AS53" i="64"/>
  <c r="AR53" i="64"/>
  <c r="AN53" i="64"/>
  <c r="AM53" i="64"/>
  <c r="AI53" i="64"/>
  <c r="AH53" i="64"/>
  <c r="AD53" i="64"/>
  <c r="AC53" i="64"/>
  <c r="Z53" i="64"/>
  <c r="Y53" i="64"/>
  <c r="U53" i="64"/>
  <c r="T53" i="64"/>
  <c r="P53" i="64"/>
  <c r="O53" i="64"/>
  <c r="N53" i="64"/>
  <c r="K53" i="64"/>
  <c r="J53" i="64"/>
  <c r="F53" i="64"/>
  <c r="E53" i="64"/>
  <c r="AS52" i="64"/>
  <c r="AR52" i="64"/>
  <c r="AN52" i="64"/>
  <c r="AM52" i="64"/>
  <c r="AI52" i="64"/>
  <c r="AH52" i="64"/>
  <c r="AD52" i="64"/>
  <c r="AC52" i="64"/>
  <c r="Z52" i="64"/>
  <c r="Y52" i="64"/>
  <c r="U52" i="64"/>
  <c r="T52" i="64"/>
  <c r="N52" i="64"/>
  <c r="K52" i="64"/>
  <c r="J52" i="64"/>
  <c r="F52" i="64"/>
  <c r="E52" i="64"/>
  <c r="AS51" i="64"/>
  <c r="AR51" i="64"/>
  <c r="AN51" i="64"/>
  <c r="AM51" i="64"/>
  <c r="AI51" i="64"/>
  <c r="AH51" i="64"/>
  <c r="AD51" i="64"/>
  <c r="Z51" i="64"/>
  <c r="Y51" i="64"/>
  <c r="X51" i="64"/>
  <c r="U51" i="64"/>
  <c r="T51" i="64"/>
  <c r="P51" i="64"/>
  <c r="O51" i="64"/>
  <c r="K51" i="64"/>
  <c r="J51" i="64"/>
  <c r="F51" i="64"/>
  <c r="E51" i="64"/>
  <c r="AS50" i="64"/>
  <c r="AR50" i="64"/>
  <c r="AN50" i="64"/>
  <c r="AM50" i="64"/>
  <c r="AI50" i="64"/>
  <c r="AH50" i="64"/>
  <c r="AD50" i="64"/>
  <c r="AC50" i="64"/>
  <c r="X50" i="64"/>
  <c r="A59" i="64"/>
  <c r="U50" i="64"/>
  <c r="T50" i="64"/>
  <c r="P50" i="64"/>
  <c r="O50" i="64"/>
  <c r="K50" i="64"/>
  <c r="J50" i="64"/>
  <c r="F50" i="64"/>
  <c r="E50" i="64"/>
  <c r="AS49" i="64"/>
  <c r="AR49" i="64"/>
  <c r="AN49" i="64"/>
  <c r="AM49" i="64"/>
  <c r="AI49" i="64"/>
  <c r="AH49" i="64"/>
  <c r="AD49" i="64"/>
  <c r="AC49" i="64"/>
  <c r="Z49" i="64"/>
  <c r="Y49" i="64"/>
  <c r="U49" i="64"/>
  <c r="T49" i="64"/>
  <c r="P49" i="64"/>
  <c r="O49" i="64"/>
  <c r="K49" i="64"/>
  <c r="J49" i="64"/>
  <c r="F49" i="64"/>
  <c r="E49" i="64"/>
  <c r="AS48" i="64"/>
  <c r="AR48" i="64"/>
  <c r="AN48" i="64"/>
  <c r="AM48" i="64"/>
  <c r="AI48" i="64"/>
  <c r="AH48" i="64"/>
  <c r="AD48" i="64"/>
  <c r="AC48" i="64"/>
  <c r="Z48" i="64"/>
  <c r="Y48" i="64"/>
  <c r="U48" i="64"/>
  <c r="T48" i="64"/>
  <c r="P48" i="64"/>
  <c r="O48" i="64"/>
  <c r="N48" i="64"/>
  <c r="K48" i="64"/>
  <c r="J48" i="64"/>
  <c r="F48" i="64"/>
  <c r="E48" i="64"/>
  <c r="D48" i="64"/>
  <c r="A48" i="64"/>
  <c r="AS47" i="64"/>
  <c r="AR47" i="64"/>
  <c r="AN47" i="64"/>
  <c r="AM47" i="64"/>
  <c r="AI47" i="64"/>
  <c r="AH47" i="64"/>
  <c r="AD47" i="64"/>
  <c r="AC47" i="64"/>
  <c r="Z47" i="64"/>
  <c r="Y47" i="64"/>
  <c r="X47" i="64"/>
  <c r="U47" i="64"/>
  <c r="T47" i="64"/>
  <c r="N47" i="64"/>
  <c r="A47" i="64"/>
  <c r="K47" i="64"/>
  <c r="J47" i="64"/>
  <c r="D47" i="64"/>
  <c r="AS46" i="64"/>
  <c r="AR46" i="64"/>
  <c r="AN46" i="64"/>
  <c r="AM46" i="64"/>
  <c r="AI46" i="64"/>
  <c r="AH46" i="64"/>
  <c r="AD46" i="64"/>
  <c r="AC46" i="64"/>
  <c r="X46" i="64"/>
  <c r="A58" i="64"/>
  <c r="U46" i="64"/>
  <c r="T46" i="64"/>
  <c r="P46" i="64"/>
  <c r="O46" i="64"/>
  <c r="K46" i="64"/>
  <c r="J46" i="64"/>
  <c r="F46" i="64"/>
  <c r="E46" i="64"/>
  <c r="AS45" i="64"/>
  <c r="AR45" i="64"/>
  <c r="AN45" i="64"/>
  <c r="AM45" i="64"/>
  <c r="AI45" i="64"/>
  <c r="AH45" i="64"/>
  <c r="AD45" i="64"/>
  <c r="Z45" i="64"/>
  <c r="Y45" i="64"/>
  <c r="U45" i="64"/>
  <c r="T45" i="64"/>
  <c r="P45" i="64"/>
  <c r="O45" i="64"/>
  <c r="K45" i="64"/>
  <c r="J45" i="64"/>
  <c r="F45" i="64"/>
  <c r="E45" i="64"/>
  <c r="AS44" i="64"/>
  <c r="AR44" i="64"/>
  <c r="AN44" i="64"/>
  <c r="AM44" i="64"/>
  <c r="AI44" i="64"/>
  <c r="AH44" i="64"/>
  <c r="AD44" i="64"/>
  <c r="AC44" i="64"/>
  <c r="Z44" i="64"/>
  <c r="Y44" i="64"/>
  <c r="U44" i="64"/>
  <c r="T44" i="64"/>
  <c r="P44" i="64"/>
  <c r="O44" i="64"/>
  <c r="K44" i="64"/>
  <c r="J44" i="64"/>
  <c r="F44" i="64"/>
  <c r="E44" i="64"/>
  <c r="AS43" i="64"/>
  <c r="AR43" i="64"/>
  <c r="AN43" i="64"/>
  <c r="AM43" i="64"/>
  <c r="AI43" i="64"/>
  <c r="AH43" i="64"/>
  <c r="AD43" i="64"/>
  <c r="AC43" i="64"/>
  <c r="Z43" i="64"/>
  <c r="Y43" i="64"/>
  <c r="U43" i="64"/>
  <c r="T43" i="64"/>
  <c r="P43" i="64"/>
  <c r="O43" i="64"/>
  <c r="K43" i="64"/>
  <c r="J43" i="64"/>
  <c r="F43" i="64"/>
  <c r="E43" i="64"/>
  <c r="AS42" i="64"/>
  <c r="AR42" i="64"/>
  <c r="AN42" i="64"/>
  <c r="AM42" i="64"/>
  <c r="AI42" i="64"/>
  <c r="AH42" i="64"/>
  <c r="AD42" i="64"/>
  <c r="AC42" i="64"/>
  <c r="Z42" i="64"/>
  <c r="Y42" i="64"/>
  <c r="U42" i="64"/>
  <c r="T42" i="64"/>
  <c r="P42" i="64"/>
  <c r="O42" i="64"/>
  <c r="K42" i="64"/>
  <c r="J42" i="64"/>
  <c r="F42" i="64"/>
  <c r="E42" i="64"/>
  <c r="AS41" i="64"/>
  <c r="AR41" i="64"/>
  <c r="AN41" i="64"/>
  <c r="AM41" i="64"/>
  <c r="AI41" i="64"/>
  <c r="AH41" i="64"/>
  <c r="AD41" i="64"/>
  <c r="AC41" i="64"/>
  <c r="Z41" i="64"/>
  <c r="Y41" i="64"/>
  <c r="U41" i="64"/>
  <c r="T41" i="64"/>
  <c r="P41" i="64"/>
  <c r="O41" i="64"/>
  <c r="K41" i="64"/>
  <c r="J41" i="64"/>
  <c r="F41" i="64"/>
  <c r="E41" i="64"/>
  <c r="AS40" i="64"/>
  <c r="AR40" i="64"/>
  <c r="AN40" i="64"/>
  <c r="AM40" i="64"/>
  <c r="AI40" i="64"/>
  <c r="AH40" i="64"/>
  <c r="AD40" i="64"/>
  <c r="Z40" i="64"/>
  <c r="Y40" i="64"/>
  <c r="U40" i="64"/>
  <c r="T40" i="64"/>
  <c r="P40" i="64"/>
  <c r="O40" i="64"/>
  <c r="K40" i="64"/>
  <c r="J40" i="64"/>
  <c r="I40" i="64"/>
  <c r="F40" i="64"/>
  <c r="E40" i="64"/>
  <c r="AS39" i="64"/>
  <c r="AR39" i="64"/>
  <c r="AN39" i="64"/>
  <c r="AM39" i="64"/>
  <c r="AI39" i="64"/>
  <c r="AH39" i="64"/>
  <c r="Z39" i="64"/>
  <c r="Y39" i="64"/>
  <c r="U39" i="64"/>
  <c r="T39" i="64"/>
  <c r="P39" i="64"/>
  <c r="O39" i="64"/>
  <c r="I39" i="64"/>
  <c r="A40" i="64"/>
  <c r="F39" i="64"/>
  <c r="E39" i="64"/>
  <c r="AS38" i="64"/>
  <c r="AN38" i="64"/>
  <c r="AI38" i="64"/>
  <c r="AH38" i="64"/>
  <c r="Z38" i="64"/>
  <c r="Y38" i="64"/>
  <c r="U38" i="64"/>
  <c r="T38" i="64"/>
  <c r="P38" i="64"/>
  <c r="O38" i="64"/>
  <c r="K20" i="64"/>
  <c r="J20" i="64"/>
  <c r="F38" i="64"/>
  <c r="E38" i="64"/>
  <c r="AS37" i="64"/>
  <c r="AR37" i="64"/>
  <c r="AN37" i="64"/>
  <c r="AM37" i="64"/>
  <c r="AI37" i="64"/>
  <c r="AH37" i="64"/>
  <c r="Z37" i="64"/>
  <c r="Y37" i="64"/>
  <c r="U37" i="64"/>
  <c r="T37" i="64"/>
  <c r="P37" i="64"/>
  <c r="O37" i="64"/>
  <c r="K19" i="64"/>
  <c r="J19" i="64"/>
  <c r="F37" i="64"/>
  <c r="E37" i="64"/>
  <c r="AS36" i="64"/>
  <c r="AR36" i="64"/>
  <c r="AN36" i="64"/>
  <c r="AM36" i="64"/>
  <c r="AI36" i="64"/>
  <c r="AH36" i="64"/>
  <c r="Z36" i="64"/>
  <c r="Y36" i="64"/>
  <c r="X36" i="64"/>
  <c r="U36" i="64"/>
  <c r="T36" i="64"/>
  <c r="P36" i="64"/>
  <c r="O36" i="64"/>
  <c r="N36" i="64"/>
  <c r="K18" i="64"/>
  <c r="J18" i="64"/>
  <c r="F36" i="64"/>
  <c r="E36" i="64"/>
  <c r="D36" i="64"/>
  <c r="A36" i="64"/>
  <c r="AS35" i="64"/>
  <c r="AR35" i="64"/>
  <c r="AN35" i="64"/>
  <c r="AM35" i="64"/>
  <c r="AI35" i="64"/>
  <c r="AH35" i="64"/>
  <c r="X35" i="64"/>
  <c r="A57" i="64"/>
  <c r="U35" i="64"/>
  <c r="T35" i="64"/>
  <c r="N35" i="64"/>
  <c r="A46" i="64"/>
  <c r="K17" i="64"/>
  <c r="J17" i="64"/>
  <c r="D35" i="64"/>
  <c r="A35" i="64"/>
  <c r="AS34" i="64"/>
  <c r="AR34" i="64"/>
  <c r="AN34" i="64"/>
  <c r="AM34" i="64"/>
  <c r="AI34" i="64"/>
  <c r="AH34" i="64"/>
  <c r="AD34" i="64"/>
  <c r="AC34" i="64"/>
  <c r="Z34" i="64"/>
  <c r="Y34" i="64"/>
  <c r="U34" i="64"/>
  <c r="T34" i="64"/>
  <c r="P34" i="64"/>
  <c r="O34" i="64"/>
  <c r="K16" i="64"/>
  <c r="J16" i="64"/>
  <c r="F34" i="64"/>
  <c r="E34" i="64"/>
  <c r="AS33" i="64"/>
  <c r="AR33" i="64"/>
  <c r="AN33" i="64"/>
  <c r="AM33" i="64"/>
  <c r="AI33" i="64"/>
  <c r="AH33" i="64"/>
  <c r="AD33" i="64"/>
  <c r="AC33" i="64"/>
  <c r="Z33" i="64"/>
  <c r="Y33" i="64"/>
  <c r="U33" i="64"/>
  <c r="T33" i="64"/>
  <c r="P33" i="64"/>
  <c r="O33" i="64"/>
  <c r="K15" i="64"/>
  <c r="J15" i="64"/>
  <c r="I15" i="64"/>
  <c r="F33" i="64"/>
  <c r="E33" i="64"/>
  <c r="AS32" i="64"/>
  <c r="AR32" i="64"/>
  <c r="AN32" i="64"/>
  <c r="AM32" i="64"/>
  <c r="AI32" i="64"/>
  <c r="AH32" i="64"/>
  <c r="AD32" i="64"/>
  <c r="AC32" i="64"/>
  <c r="Z32" i="64"/>
  <c r="Y32" i="64"/>
  <c r="X32" i="64"/>
  <c r="U32" i="64"/>
  <c r="T32" i="64"/>
  <c r="P32" i="64"/>
  <c r="O32" i="64"/>
  <c r="I14" i="64"/>
  <c r="A38" i="64"/>
  <c r="F32" i="64"/>
  <c r="E32" i="64"/>
  <c r="AS31" i="64"/>
  <c r="AR31" i="64"/>
  <c r="AN31" i="64"/>
  <c r="AM31" i="64"/>
  <c r="AI31" i="64"/>
  <c r="AD31" i="64"/>
  <c r="AC31" i="64"/>
  <c r="X31" i="64"/>
  <c r="A56" i="64"/>
  <c r="U31" i="64"/>
  <c r="T31" i="64"/>
  <c r="S31" i="64"/>
  <c r="P31" i="64"/>
  <c r="O31" i="64"/>
  <c r="K38" i="64"/>
  <c r="J38" i="64"/>
  <c r="F31" i="64"/>
  <c r="E31" i="64"/>
  <c r="AS30" i="64"/>
  <c r="AR30" i="64"/>
  <c r="AN30" i="64"/>
  <c r="AM30" i="64"/>
  <c r="AI30" i="64"/>
  <c r="AH30" i="64"/>
  <c r="AD30" i="64"/>
  <c r="AC30" i="64"/>
  <c r="Z30" i="64"/>
  <c r="Y30" i="64"/>
  <c r="S30" i="64"/>
  <c r="A52" i="64"/>
  <c r="P30" i="64"/>
  <c r="O30" i="64"/>
  <c r="K37" i="64"/>
  <c r="J37" i="64"/>
  <c r="F30" i="64"/>
  <c r="E30" i="64"/>
  <c r="AS29" i="64"/>
  <c r="AR29" i="64"/>
  <c r="AN29" i="64"/>
  <c r="AM29" i="64"/>
  <c r="AI29" i="64"/>
  <c r="AH29" i="64"/>
  <c r="AD29" i="64"/>
  <c r="AC29" i="64"/>
  <c r="Z29" i="64"/>
  <c r="Y29" i="64"/>
  <c r="U29" i="64"/>
  <c r="T29" i="64"/>
  <c r="P29" i="64"/>
  <c r="O29" i="64"/>
  <c r="K36" i="64"/>
  <c r="J36" i="64"/>
  <c r="F29" i="64"/>
  <c r="E29" i="64"/>
  <c r="AS28" i="64"/>
  <c r="AR28" i="64"/>
  <c r="AN28" i="64"/>
  <c r="AM28" i="64"/>
  <c r="AI28" i="64"/>
  <c r="AH28" i="64"/>
  <c r="AD28" i="64"/>
  <c r="Z28" i="64"/>
  <c r="Y28" i="64"/>
  <c r="U28" i="64"/>
  <c r="T28" i="64"/>
  <c r="P28" i="64"/>
  <c r="O28" i="64"/>
  <c r="K35" i="64"/>
  <c r="J35" i="64"/>
  <c r="F28" i="64"/>
  <c r="E28" i="64"/>
  <c r="AS27" i="64"/>
  <c r="AR27" i="64"/>
  <c r="AN27" i="64"/>
  <c r="AM27" i="64"/>
  <c r="AI27" i="64"/>
  <c r="AH27" i="64"/>
  <c r="AD27" i="64"/>
  <c r="AC27" i="64"/>
  <c r="Z27" i="64"/>
  <c r="Y27" i="64"/>
  <c r="U27" i="64"/>
  <c r="T27" i="64"/>
  <c r="P27" i="64"/>
  <c r="O27" i="64"/>
  <c r="K34" i="64"/>
  <c r="J34" i="64"/>
  <c r="F27" i="64"/>
  <c r="E27" i="64"/>
  <c r="AS26" i="64"/>
  <c r="AR26" i="64"/>
  <c r="AN26" i="64"/>
  <c r="AM26" i="64"/>
  <c r="AI26" i="64"/>
  <c r="AH26" i="64"/>
  <c r="AD26" i="64"/>
  <c r="AC26" i="64"/>
  <c r="Z26" i="64"/>
  <c r="Y26" i="64"/>
  <c r="U26" i="64"/>
  <c r="T26" i="64"/>
  <c r="P26" i="64"/>
  <c r="O26" i="64"/>
  <c r="N26" i="64"/>
  <c r="K33" i="64"/>
  <c r="J33" i="64"/>
  <c r="F26" i="64"/>
  <c r="E26" i="64"/>
  <c r="AS25" i="64"/>
  <c r="AR25" i="64"/>
  <c r="AN25" i="64"/>
  <c r="AM25" i="64"/>
  <c r="AI25" i="64"/>
  <c r="AH25" i="64"/>
  <c r="AD25" i="64"/>
  <c r="AC25" i="64"/>
  <c r="Z25" i="64"/>
  <c r="Y25" i="64"/>
  <c r="U25" i="64"/>
  <c r="T25" i="64"/>
  <c r="N25" i="64"/>
  <c r="A45" i="64"/>
  <c r="K32" i="64"/>
  <c r="J32" i="64"/>
  <c r="F25" i="64"/>
  <c r="E25" i="64"/>
  <c r="AS24" i="64"/>
  <c r="AR24" i="64"/>
  <c r="AN24" i="64"/>
  <c r="AM24" i="64"/>
  <c r="AI24" i="64"/>
  <c r="AH24" i="64"/>
  <c r="AD24" i="64"/>
  <c r="AC24" i="64"/>
  <c r="Z24" i="64"/>
  <c r="Y24" i="64"/>
  <c r="X24" i="64"/>
  <c r="U24" i="64"/>
  <c r="T24" i="64"/>
  <c r="S24" i="64"/>
  <c r="P24" i="64"/>
  <c r="O24" i="64"/>
  <c r="J31" i="64"/>
  <c r="F24" i="64"/>
  <c r="E24" i="64"/>
  <c r="AS23" i="64"/>
  <c r="AR23" i="64"/>
  <c r="AN23" i="64"/>
  <c r="AM23" i="64"/>
  <c r="AI23" i="64"/>
  <c r="AH23" i="64"/>
  <c r="AD23" i="64"/>
  <c r="AC23" i="64"/>
  <c r="X23" i="64"/>
  <c r="A55" i="64"/>
  <c r="S23" i="64"/>
  <c r="A51" i="64"/>
  <c r="P23" i="64"/>
  <c r="O23" i="64"/>
  <c r="K30" i="64"/>
  <c r="J30" i="64"/>
  <c r="F23" i="64"/>
  <c r="E23" i="64"/>
  <c r="AS22" i="64"/>
  <c r="AR22" i="64"/>
  <c r="AN22" i="64"/>
  <c r="AM22" i="64"/>
  <c r="AI22" i="64"/>
  <c r="AH22" i="64"/>
  <c r="AD22" i="64"/>
  <c r="AC22" i="64"/>
  <c r="Z22" i="64"/>
  <c r="Y22" i="64"/>
  <c r="U22" i="64"/>
  <c r="T22" i="64"/>
  <c r="P22" i="64"/>
  <c r="O22" i="64"/>
  <c r="K29" i="64"/>
  <c r="J29" i="64"/>
  <c r="F22" i="64"/>
  <c r="E22" i="64"/>
  <c r="AS21" i="64"/>
  <c r="AR21" i="64"/>
  <c r="AN21" i="64"/>
  <c r="AM21" i="64"/>
  <c r="AI21" i="64"/>
  <c r="AH21" i="64"/>
  <c r="AD21" i="64"/>
  <c r="AC21" i="64"/>
  <c r="Z21" i="64"/>
  <c r="Y21" i="64"/>
  <c r="U21" i="64"/>
  <c r="T21" i="64"/>
  <c r="P21" i="64"/>
  <c r="O21" i="64"/>
  <c r="K28" i="64"/>
  <c r="J28" i="64"/>
  <c r="F21" i="64"/>
  <c r="E21" i="64"/>
  <c r="AS20" i="64"/>
  <c r="AN20" i="64"/>
  <c r="AM20" i="64"/>
  <c r="AI20" i="64"/>
  <c r="AH20" i="64"/>
  <c r="AD20" i="64"/>
  <c r="AC20" i="64"/>
  <c r="Z20" i="64"/>
  <c r="Y20" i="64"/>
  <c r="U20" i="64"/>
  <c r="T20" i="64"/>
  <c r="P20" i="64"/>
  <c r="O20" i="64"/>
  <c r="K27" i="64"/>
  <c r="J27" i="64"/>
  <c r="F20" i="64"/>
  <c r="E20" i="64"/>
  <c r="AS19" i="64"/>
  <c r="AR19" i="64"/>
  <c r="AN19" i="64"/>
  <c r="AM19" i="64"/>
  <c r="AI19" i="64"/>
  <c r="AD19" i="64"/>
  <c r="AC19" i="64"/>
  <c r="Z19" i="64"/>
  <c r="Y19" i="64"/>
  <c r="U19" i="64"/>
  <c r="T19" i="64"/>
  <c r="P19" i="64"/>
  <c r="O19" i="64"/>
  <c r="K26" i="64"/>
  <c r="J26" i="64"/>
  <c r="F19" i="64"/>
  <c r="E19" i="64"/>
  <c r="AS18" i="64"/>
  <c r="AR18" i="64"/>
  <c r="AN18" i="64"/>
  <c r="AM18" i="64"/>
  <c r="AD18" i="64"/>
  <c r="AC18" i="64"/>
  <c r="Z18" i="64"/>
  <c r="Y18" i="64"/>
  <c r="U18" i="64"/>
  <c r="T18" i="64"/>
  <c r="P18" i="64"/>
  <c r="O18" i="64"/>
  <c r="K25" i="64"/>
  <c r="J25" i="64"/>
  <c r="F18" i="64"/>
  <c r="E18" i="64"/>
  <c r="AS17" i="64"/>
  <c r="AR17" i="64"/>
  <c r="AN17" i="64"/>
  <c r="AM17" i="64"/>
  <c r="AI17" i="64"/>
  <c r="AH17" i="64"/>
  <c r="AD17" i="64"/>
  <c r="AC17" i="64"/>
  <c r="Z17" i="64"/>
  <c r="Y17" i="64"/>
  <c r="U17" i="64"/>
  <c r="T17" i="64"/>
  <c r="P17" i="64"/>
  <c r="O17" i="64"/>
  <c r="K24" i="64"/>
  <c r="J24" i="64"/>
  <c r="F17" i="64"/>
  <c r="E17" i="64"/>
  <c r="AS16" i="64"/>
  <c r="AR16" i="64"/>
  <c r="AN16" i="64"/>
  <c r="AM16" i="64"/>
  <c r="AI16" i="64"/>
  <c r="AH16" i="64"/>
  <c r="AD16" i="64"/>
  <c r="AC16" i="64"/>
  <c r="Z16" i="64"/>
  <c r="Y16" i="64"/>
  <c r="U16" i="64"/>
  <c r="T16" i="64"/>
  <c r="P16" i="64"/>
  <c r="O16" i="64"/>
  <c r="N16" i="64"/>
  <c r="K23" i="64"/>
  <c r="J23" i="64"/>
  <c r="F16" i="64"/>
  <c r="E16" i="64"/>
  <c r="AS15" i="64"/>
  <c r="AR15" i="64"/>
  <c r="AN15" i="64"/>
  <c r="AM15" i="64"/>
  <c r="AI15" i="64"/>
  <c r="AH15" i="64"/>
  <c r="AD15" i="64"/>
  <c r="AC15" i="64"/>
  <c r="Z15" i="64"/>
  <c r="Y15" i="64"/>
  <c r="U15" i="64"/>
  <c r="T15" i="64"/>
  <c r="N15" i="64"/>
  <c r="A44" i="64"/>
  <c r="J22" i="64"/>
  <c r="I22" i="64"/>
  <c r="F15" i="64"/>
  <c r="E15" i="64"/>
  <c r="AS14" i="64"/>
  <c r="AR14" i="64"/>
  <c r="AN14" i="64"/>
  <c r="AM14" i="64"/>
  <c r="AI14" i="64"/>
  <c r="AH14" i="64"/>
  <c r="AD14" i="64"/>
  <c r="AC14" i="64"/>
  <c r="Z14" i="64"/>
  <c r="Y14" i="64"/>
  <c r="U14" i="64"/>
  <c r="T14" i="64"/>
  <c r="P14" i="64"/>
  <c r="O14" i="64"/>
  <c r="I21" i="64"/>
  <c r="A39" i="64" s="1"/>
  <c r="F14" i="64"/>
  <c r="E14" i="64"/>
  <c r="AS13" i="64"/>
  <c r="AR13" i="64"/>
  <c r="AN13" i="64"/>
  <c r="AM13" i="64"/>
  <c r="AI13" i="64"/>
  <c r="AH13" i="64"/>
  <c r="AD13" i="64"/>
  <c r="AC13" i="64"/>
  <c r="Z13" i="64"/>
  <c r="Y13" i="64"/>
  <c r="U13" i="64"/>
  <c r="T13" i="64"/>
  <c r="P13" i="64"/>
  <c r="O13" i="64"/>
  <c r="K13" i="64"/>
  <c r="J13" i="64"/>
  <c r="F13" i="64"/>
  <c r="E13" i="64"/>
  <c r="D13" i="64"/>
  <c r="AS12" i="64"/>
  <c r="AR12" i="64"/>
  <c r="AN12" i="64"/>
  <c r="AM12" i="64"/>
  <c r="AI12" i="64"/>
  <c r="AH12" i="64"/>
  <c r="AD12" i="64"/>
  <c r="AC12" i="64"/>
  <c r="Z12" i="64"/>
  <c r="Y12" i="64"/>
  <c r="U12" i="64"/>
  <c r="T12" i="64"/>
  <c r="S12" i="64"/>
  <c r="P12" i="64"/>
  <c r="O12" i="64"/>
  <c r="K12" i="64"/>
  <c r="J12" i="64"/>
  <c r="D12" i="64"/>
  <c r="A34" i="64" s="1"/>
  <c r="AS11" i="64"/>
  <c r="AR11" i="64"/>
  <c r="AN11" i="64"/>
  <c r="AM11" i="64"/>
  <c r="AI11" i="64"/>
  <c r="AH11" i="64"/>
  <c r="AD11" i="64"/>
  <c r="AC11" i="64"/>
  <c r="Z11" i="64"/>
  <c r="Y11" i="64"/>
  <c r="S11" i="64"/>
  <c r="A50" i="64"/>
  <c r="P11" i="64"/>
  <c r="O11" i="64"/>
  <c r="K11" i="64"/>
  <c r="J11" i="64"/>
  <c r="F11" i="64"/>
  <c r="E11" i="64"/>
  <c r="AS10" i="64"/>
  <c r="AR10" i="64"/>
  <c r="AN10" i="64"/>
  <c r="AM10" i="64"/>
  <c r="AI10" i="64"/>
  <c r="AH10" i="64"/>
  <c r="AD10" i="64"/>
  <c r="Z10" i="64"/>
  <c r="Y10" i="64"/>
  <c r="U10" i="64"/>
  <c r="T10" i="64"/>
  <c r="P10" i="64"/>
  <c r="O10" i="64"/>
  <c r="K10" i="64"/>
  <c r="J10" i="64"/>
  <c r="F10" i="64"/>
  <c r="E10" i="64"/>
  <c r="AS9" i="64"/>
  <c r="AR9" i="64"/>
  <c r="AN9" i="64"/>
  <c r="AM9" i="64"/>
  <c r="AI9" i="64"/>
  <c r="AH9" i="64"/>
  <c r="AD9" i="64"/>
  <c r="AC9" i="64"/>
  <c r="Z9" i="64"/>
  <c r="Y9" i="64"/>
  <c r="X9" i="64"/>
  <c r="U9" i="64"/>
  <c r="T9" i="64"/>
  <c r="P9" i="64"/>
  <c r="O9" i="64"/>
  <c r="K9" i="64"/>
  <c r="J9" i="64"/>
  <c r="F9" i="64"/>
  <c r="E9" i="64"/>
  <c r="AS8" i="64"/>
  <c r="AR8" i="64"/>
  <c r="AN8" i="64"/>
  <c r="AM8" i="64"/>
  <c r="AI8" i="64"/>
  <c r="AH8" i="64"/>
  <c r="AD8" i="64"/>
  <c r="AC8" i="64"/>
  <c r="X8" i="64"/>
  <c r="A54" i="64"/>
  <c r="U8" i="64"/>
  <c r="T8" i="64"/>
  <c r="P8" i="64"/>
  <c r="O8" i="64"/>
  <c r="K8" i="64"/>
  <c r="J8" i="64"/>
  <c r="F8" i="64"/>
  <c r="E8" i="64"/>
  <c r="D8" i="64"/>
  <c r="AS7" i="64"/>
  <c r="AR7" i="64"/>
  <c r="AN7" i="64"/>
  <c r="AM7" i="64"/>
  <c r="AI7" i="64"/>
  <c r="AH7" i="64"/>
  <c r="AD7" i="64"/>
  <c r="AC7" i="64"/>
  <c r="Z7" i="64"/>
  <c r="Y7" i="64"/>
  <c r="U7" i="64"/>
  <c r="T7" i="64"/>
  <c r="P7" i="64"/>
  <c r="O7" i="64"/>
  <c r="K7" i="64"/>
  <c r="J7" i="64"/>
  <c r="D7" i="64"/>
  <c r="A33" i="64"/>
  <c r="AS6" i="64"/>
  <c r="AR6" i="64"/>
  <c r="AN6" i="64"/>
  <c r="AM6" i="64"/>
  <c r="AI6" i="64"/>
  <c r="AH6" i="64"/>
  <c r="AD6" i="64"/>
  <c r="AC6" i="64"/>
  <c r="Z6" i="64"/>
  <c r="Y6" i="64"/>
  <c r="U6" i="64"/>
  <c r="T6" i="64"/>
  <c r="P6" i="64"/>
  <c r="O6" i="64"/>
  <c r="K6" i="64"/>
  <c r="J6" i="64"/>
  <c r="F6" i="64"/>
  <c r="E6" i="64"/>
  <c r="AS5" i="64"/>
  <c r="AR5" i="64"/>
  <c r="AN5" i="64"/>
  <c r="AM5" i="64"/>
  <c r="AI5" i="64"/>
  <c r="AH5" i="64"/>
  <c r="AD5" i="64"/>
  <c r="AC5" i="64"/>
  <c r="Z5" i="64"/>
  <c r="Y5" i="64"/>
  <c r="U5" i="64"/>
  <c r="T5" i="64"/>
  <c r="P5" i="64"/>
  <c r="O5" i="64"/>
  <c r="K5" i="64"/>
  <c r="J5" i="64"/>
  <c r="F5" i="64"/>
  <c r="E5" i="64"/>
  <c r="AS4" i="64"/>
  <c r="AR4" i="64"/>
  <c r="AN4" i="64"/>
  <c r="AM4" i="64"/>
  <c r="AI4" i="64"/>
  <c r="AH4" i="64"/>
  <c r="AD4" i="64"/>
  <c r="AC4" i="64"/>
  <c r="Z4" i="64"/>
  <c r="Y4" i="64"/>
  <c r="X4" i="64"/>
  <c r="U4" i="64"/>
  <c r="T4" i="64"/>
  <c r="S4" i="64"/>
  <c r="P4" i="64"/>
  <c r="O4" i="64"/>
  <c r="N4" i="64"/>
  <c r="K4" i="64"/>
  <c r="J4" i="64"/>
  <c r="I4" i="64"/>
  <c r="F4" i="64"/>
  <c r="E4" i="64"/>
  <c r="D4" i="64"/>
  <c r="AS3" i="64"/>
  <c r="AN3" i="64"/>
  <c r="AI3" i="64"/>
  <c r="AD3" i="64"/>
  <c r="X3" i="64"/>
  <c r="A53" i="64"/>
  <c r="S3" i="64"/>
  <c r="A49" i="64"/>
  <c r="N3" i="64"/>
  <c r="A43" i="64"/>
  <c r="I3" i="64"/>
  <c r="A37" i="64" s="1"/>
  <c r="D3" i="64"/>
  <c r="A32" i="64" s="1"/>
  <c r="A1" i="64"/>
  <c r="AS20" i="5"/>
  <c r="AR21" i="5"/>
  <c r="AS21" i="5"/>
  <c r="AU21" i="5"/>
  <c r="AR22" i="5"/>
  <c r="AS22" i="5"/>
  <c r="AU22" i="5"/>
  <c r="AR23" i="5"/>
  <c r="AS23" i="5"/>
  <c r="AU23" i="5"/>
  <c r="AR24" i="5"/>
  <c r="AS24" i="5"/>
  <c r="AR25" i="5"/>
  <c r="AS25" i="5"/>
  <c r="AU25" i="5"/>
  <c r="AR26" i="5"/>
  <c r="AS26" i="5"/>
  <c r="AU26" i="5"/>
  <c r="AR27" i="5"/>
  <c r="AS27" i="5"/>
  <c r="AU27" i="5"/>
  <c r="AR28" i="5"/>
  <c r="AS28" i="5"/>
  <c r="AU28" i="5"/>
  <c r="AR29" i="5"/>
  <c r="AS29" i="5"/>
  <c r="AU29" i="5"/>
  <c r="AR30" i="5"/>
  <c r="AS30" i="5"/>
  <c r="AU30" i="5"/>
  <c r="AR31" i="5"/>
  <c r="AS31" i="5"/>
  <c r="AU31" i="5"/>
  <c r="AR32" i="5"/>
  <c r="AS32" i="5"/>
  <c r="AU32" i="5"/>
  <c r="AR33" i="5"/>
  <c r="AS33" i="5"/>
  <c r="AU33" i="5"/>
  <c r="AR34" i="5"/>
  <c r="AS34" i="5"/>
  <c r="AU34" i="5"/>
  <c r="AR35" i="5"/>
  <c r="AS35" i="5"/>
  <c r="AU35" i="5"/>
  <c r="AR36" i="5"/>
  <c r="AS36" i="5"/>
  <c r="AU36" i="5"/>
  <c r="AR37" i="5"/>
  <c r="AS37" i="5"/>
  <c r="AU37" i="5"/>
  <c r="AS38" i="5"/>
  <c r="AR39" i="5"/>
  <c r="AS39" i="5"/>
  <c r="AU39" i="5"/>
  <c r="AR40" i="5"/>
  <c r="AS40" i="5"/>
  <c r="AU40" i="5"/>
  <c r="AR41" i="5"/>
  <c r="AS41" i="5"/>
  <c r="AU41" i="5"/>
  <c r="AR42" i="5"/>
  <c r="AS42" i="5"/>
  <c r="AU42" i="5"/>
  <c r="AR43" i="5"/>
  <c r="AS43" i="5"/>
  <c r="AU43" i="5"/>
  <c r="AR44" i="5"/>
  <c r="AS44" i="5"/>
  <c r="AU44" i="5"/>
  <c r="AR45" i="5"/>
  <c r="AS45" i="5"/>
  <c r="AU45" i="5"/>
  <c r="AR46" i="5"/>
  <c r="AS46" i="5"/>
  <c r="AU46" i="5"/>
  <c r="AR47" i="5"/>
  <c r="AS47" i="5"/>
  <c r="AU47" i="5"/>
  <c r="AR48" i="5"/>
  <c r="AS48" i="5"/>
  <c r="AU48" i="5"/>
  <c r="AR49" i="5"/>
  <c r="AS49" i="5"/>
  <c r="AU49" i="5"/>
  <c r="AR50" i="5"/>
  <c r="AS50" i="5"/>
  <c r="AU50" i="5"/>
  <c r="AR51" i="5"/>
  <c r="AS51" i="5"/>
  <c r="AU51" i="5"/>
  <c r="AR52" i="5"/>
  <c r="AS52" i="5"/>
  <c r="AU52" i="5"/>
  <c r="AR53" i="5"/>
  <c r="AS53" i="5"/>
  <c r="AU53" i="5"/>
  <c r="AR54" i="5"/>
  <c r="AS54" i="5"/>
  <c r="AU54" i="5"/>
  <c r="AR55" i="5"/>
  <c r="AS55" i="5"/>
  <c r="AU55" i="5"/>
  <c r="AR56" i="5"/>
  <c r="AS56" i="5"/>
  <c r="AU56" i="5"/>
  <c r="AR57" i="5"/>
  <c r="AS57" i="5"/>
  <c r="AU57" i="5"/>
  <c r="AR58" i="5"/>
  <c r="AS58" i="5"/>
  <c r="AU58" i="5"/>
  <c r="AI3" i="5"/>
  <c r="AH4" i="5"/>
  <c r="AI4" i="5"/>
  <c r="E174" i="86"/>
  <c r="AK4" i="5" s="1"/>
  <c r="AH5" i="5"/>
  <c r="AI5" i="5"/>
  <c r="E175" i="86"/>
  <c r="AK5" i="5"/>
  <c r="AH6" i="5"/>
  <c r="AI6" i="5"/>
  <c r="AH7" i="5"/>
  <c r="AI7" i="5"/>
  <c r="AH8" i="5"/>
  <c r="AI8" i="5"/>
  <c r="AK8" i="5"/>
  <c r="AH9" i="5"/>
  <c r="AI9" i="5"/>
  <c r="AK9" i="5"/>
  <c r="AH10" i="5"/>
  <c r="AI10" i="5"/>
  <c r="AK10" i="5"/>
  <c r="AH11" i="5"/>
  <c r="AI11" i="5"/>
  <c r="AK11" i="5"/>
  <c r="AH12" i="5"/>
  <c r="AI12" i="5"/>
  <c r="AK12" i="5"/>
  <c r="AH13" i="5"/>
  <c r="AI13" i="5"/>
  <c r="AK13" i="5"/>
  <c r="AH14" i="5"/>
  <c r="AI14" i="5"/>
  <c r="AK14" i="5"/>
  <c r="AH15" i="5"/>
  <c r="AI15" i="5"/>
  <c r="AK15" i="5"/>
  <c r="AH16" i="5"/>
  <c r="AI16" i="5"/>
  <c r="AK16" i="5"/>
  <c r="AH17" i="5"/>
  <c r="AI17" i="5"/>
  <c r="AK17" i="5"/>
  <c r="AM40" i="5"/>
  <c r="AN40" i="5"/>
  <c r="AP40" i="5"/>
  <c r="AM41" i="5"/>
  <c r="AN41" i="5"/>
  <c r="AP41" i="5"/>
  <c r="AM42" i="5"/>
  <c r="AN42" i="5"/>
  <c r="AM43" i="5"/>
  <c r="AN43" i="5"/>
  <c r="AP43" i="5"/>
  <c r="AM44" i="5"/>
  <c r="AN44" i="5"/>
  <c r="AP44" i="5"/>
  <c r="AM45" i="5"/>
  <c r="AN45" i="5"/>
  <c r="AP45" i="5"/>
  <c r="AM46" i="5"/>
  <c r="AN46" i="5"/>
  <c r="AP46" i="5"/>
  <c r="AM47" i="5"/>
  <c r="AN47" i="5"/>
  <c r="AP47" i="5"/>
  <c r="AM48" i="5"/>
  <c r="AN48" i="5"/>
  <c r="AP48" i="5"/>
  <c r="AM49" i="5"/>
  <c r="AN49" i="5"/>
  <c r="AP49" i="5"/>
  <c r="AM50" i="5"/>
  <c r="AN50" i="5"/>
  <c r="AP50" i="5"/>
  <c r="AM51" i="5"/>
  <c r="AN51" i="5"/>
  <c r="AP51" i="5"/>
  <c r="AM52" i="5"/>
  <c r="AN52" i="5"/>
  <c r="AP52" i="5"/>
  <c r="AM53" i="5"/>
  <c r="AN53" i="5"/>
  <c r="AP53" i="5"/>
  <c r="AM54" i="5"/>
  <c r="AN54" i="5"/>
  <c r="AP54" i="5"/>
  <c r="AM55" i="5"/>
  <c r="AN55" i="5"/>
  <c r="AP55" i="5"/>
  <c r="AM56" i="5"/>
  <c r="AN56" i="5"/>
  <c r="AP56" i="5"/>
  <c r="AM57" i="5"/>
  <c r="AN57" i="5"/>
  <c r="AP57" i="5"/>
  <c r="AM58" i="5"/>
  <c r="AN58" i="5"/>
  <c r="AP58" i="5"/>
  <c r="AM59" i="5"/>
  <c r="AN59" i="5"/>
  <c r="AP59" i="5"/>
  <c r="AM60" i="5"/>
  <c r="AN60" i="5"/>
  <c r="AP60" i="5"/>
  <c r="AM61" i="5"/>
  <c r="AN61" i="5"/>
  <c r="AP61" i="5"/>
  <c r="AM62" i="5"/>
  <c r="AN62" i="5"/>
  <c r="AP62" i="5"/>
  <c r="AM63" i="5"/>
  <c r="AN63" i="5"/>
  <c r="AP63" i="5"/>
  <c r="AM64" i="5"/>
  <c r="AN64" i="5"/>
  <c r="AP64" i="5"/>
  <c r="AS3" i="5"/>
  <c r="AR4" i="5"/>
  <c r="AS4" i="5"/>
  <c r="AU4" i="5"/>
  <c r="AR5" i="5"/>
  <c r="AS5" i="5"/>
  <c r="AU5" i="5"/>
  <c r="AR6" i="5"/>
  <c r="AS6" i="5"/>
  <c r="AU6" i="5"/>
  <c r="AR7" i="5"/>
  <c r="AS7" i="5"/>
  <c r="AU7" i="5"/>
  <c r="AR8" i="5"/>
  <c r="AS8" i="5"/>
  <c r="AU8" i="5"/>
  <c r="AR9" i="5"/>
  <c r="AS9" i="5"/>
  <c r="AU9" i="5"/>
  <c r="AR10" i="5"/>
  <c r="AS10" i="5"/>
  <c r="AU10" i="5"/>
  <c r="AR11" i="5"/>
  <c r="AS11" i="5"/>
  <c r="AU11" i="5"/>
  <c r="AR12" i="5"/>
  <c r="AS12" i="5"/>
  <c r="AU12" i="5"/>
  <c r="AR13" i="5"/>
  <c r="AS13" i="5"/>
  <c r="AU13" i="5"/>
  <c r="AR14" i="5"/>
  <c r="AS14" i="5"/>
  <c r="AU14" i="5"/>
  <c r="AR15" i="5"/>
  <c r="AS15" i="5"/>
  <c r="AU15" i="5"/>
  <c r="AR16" i="5"/>
  <c r="AS16" i="5"/>
  <c r="AU16" i="5"/>
  <c r="AR17" i="5"/>
  <c r="AS17" i="5"/>
  <c r="AU17" i="5"/>
  <c r="AR18" i="5"/>
  <c r="AS18" i="5"/>
  <c r="AU18" i="5"/>
  <c r="AR19" i="5"/>
  <c r="AS19" i="5"/>
  <c r="AU19" i="5"/>
  <c r="AM30" i="5"/>
  <c r="AN30" i="5"/>
  <c r="AP30" i="5"/>
  <c r="AM31" i="5"/>
  <c r="AN31" i="5"/>
  <c r="AP31" i="5"/>
  <c r="AM32" i="5"/>
  <c r="AN32" i="5"/>
  <c r="AP32" i="5"/>
  <c r="AM33" i="5"/>
  <c r="AN33" i="5"/>
  <c r="AP33" i="5"/>
  <c r="AM34" i="5"/>
  <c r="AN34" i="5"/>
  <c r="AP34" i="5"/>
  <c r="AM35" i="5"/>
  <c r="AN35" i="5"/>
  <c r="AP35" i="5"/>
  <c r="AM36" i="5"/>
  <c r="AN36" i="5"/>
  <c r="AP36" i="5"/>
  <c r="AM37" i="5"/>
  <c r="AN37" i="5"/>
  <c r="AP37" i="5"/>
  <c r="AN38" i="5"/>
  <c r="AM39" i="5"/>
  <c r="AN39" i="5"/>
  <c r="AP39" i="5"/>
  <c r="AM20" i="5"/>
  <c r="AN20" i="5"/>
  <c r="AP20" i="5"/>
  <c r="AM21" i="5"/>
  <c r="AN21" i="5"/>
  <c r="AP21" i="5"/>
  <c r="AM22" i="5"/>
  <c r="AN22" i="5"/>
  <c r="AP22" i="5"/>
  <c r="AM23" i="5"/>
  <c r="AN23" i="5"/>
  <c r="AP23" i="5"/>
  <c r="AM24" i="5"/>
  <c r="AN24" i="5"/>
  <c r="AP24" i="5"/>
  <c r="AM25" i="5"/>
  <c r="AN25" i="5"/>
  <c r="AP25" i="5"/>
  <c r="AM26" i="5"/>
  <c r="AN26" i="5"/>
  <c r="AP26" i="5"/>
  <c r="AM27" i="5"/>
  <c r="AN27" i="5"/>
  <c r="AP27" i="5"/>
  <c r="AM28" i="5"/>
  <c r="AN28" i="5"/>
  <c r="AP28" i="5"/>
  <c r="AM29" i="5"/>
  <c r="AN29" i="5"/>
  <c r="AP29" i="5"/>
  <c r="AH21" i="5"/>
  <c r="AI21" i="5"/>
  <c r="AK21" i="5"/>
  <c r="AH22" i="5"/>
  <c r="AI22" i="5"/>
  <c r="AK22" i="5"/>
  <c r="AH23" i="5"/>
  <c r="AI23" i="5"/>
  <c r="AH24" i="5"/>
  <c r="AI24" i="5"/>
  <c r="AK24" i="5"/>
  <c r="AH25" i="5"/>
  <c r="AI25" i="5"/>
  <c r="AK25" i="5"/>
  <c r="AH26" i="5"/>
  <c r="AI26" i="5"/>
  <c r="AK26" i="5"/>
  <c r="AH27" i="5"/>
  <c r="AI27" i="5"/>
  <c r="AK27" i="5"/>
  <c r="AH28" i="5"/>
  <c r="AI28" i="5"/>
  <c r="AK28" i="5"/>
  <c r="AH29" i="5"/>
  <c r="AI29" i="5"/>
  <c r="AK29" i="5"/>
  <c r="AH30" i="5"/>
  <c r="AI30" i="5"/>
  <c r="AK30" i="5"/>
  <c r="AI31" i="5"/>
  <c r="AH32" i="5"/>
  <c r="AI32" i="5"/>
  <c r="AK32" i="5"/>
  <c r="AH33" i="5"/>
  <c r="AI33" i="5"/>
  <c r="AK33" i="5"/>
  <c r="AH34" i="5"/>
  <c r="AI34" i="5"/>
  <c r="AK34" i="5"/>
  <c r="AH35" i="5"/>
  <c r="AI35" i="5"/>
  <c r="AH36" i="5"/>
  <c r="AI36" i="5"/>
  <c r="AK36" i="5"/>
  <c r="AH37" i="5"/>
  <c r="AI37" i="5"/>
  <c r="AK37" i="5"/>
  <c r="AH38" i="5"/>
  <c r="AI38" i="5"/>
  <c r="AK38" i="5"/>
  <c r="AH39" i="5"/>
  <c r="AI39" i="5"/>
  <c r="AK39" i="5"/>
  <c r="AH40" i="5"/>
  <c r="AI40" i="5"/>
  <c r="AK40" i="5"/>
  <c r="AH41" i="5"/>
  <c r="AI41" i="5"/>
  <c r="AK41" i="5"/>
  <c r="AH42" i="5"/>
  <c r="AI42" i="5"/>
  <c r="AK42" i="5"/>
  <c r="AH43" i="5"/>
  <c r="AI43" i="5"/>
  <c r="AK43" i="5"/>
  <c r="AH44" i="5"/>
  <c r="AI44" i="5"/>
  <c r="AK44" i="5"/>
  <c r="AH45" i="5"/>
  <c r="AI45" i="5"/>
  <c r="AK45" i="5"/>
  <c r="AH46" i="5"/>
  <c r="AI46" i="5"/>
  <c r="AK46" i="5"/>
  <c r="AH47" i="5"/>
  <c r="AI47" i="5"/>
  <c r="AK47" i="5"/>
  <c r="AH48" i="5"/>
  <c r="AI48" i="5"/>
  <c r="AK48" i="5"/>
  <c r="AH49" i="5"/>
  <c r="AI49" i="5"/>
  <c r="AK49" i="5"/>
  <c r="AH50" i="5"/>
  <c r="AI50" i="5"/>
  <c r="AK50" i="5"/>
  <c r="AH51" i="5"/>
  <c r="AI51" i="5"/>
  <c r="AK51" i="5"/>
  <c r="AH52" i="5"/>
  <c r="AI52" i="5"/>
  <c r="AK52" i="5"/>
  <c r="AH53" i="5"/>
  <c r="AI53" i="5"/>
  <c r="AK53" i="5"/>
  <c r="AH54" i="5"/>
  <c r="AI54" i="5"/>
  <c r="AK54" i="5"/>
  <c r="AH55" i="5"/>
  <c r="AI55" i="5"/>
  <c r="AK55" i="5"/>
  <c r="AH56" i="5"/>
  <c r="AI56" i="5"/>
  <c r="AK56" i="5"/>
  <c r="AH57" i="5"/>
  <c r="AI57" i="5"/>
  <c r="AK57" i="5"/>
  <c r="AH58" i="5"/>
  <c r="AI58" i="5"/>
  <c r="AK58" i="5"/>
  <c r="AH59" i="5"/>
  <c r="AI59" i="5"/>
  <c r="AK59" i="5"/>
  <c r="AH60" i="5"/>
  <c r="AI60" i="5"/>
  <c r="AK60" i="5"/>
  <c r="AH61" i="5"/>
  <c r="AI61" i="5"/>
  <c r="AK61" i="5"/>
  <c r="AN3" i="5"/>
  <c r="AM4" i="5"/>
  <c r="AN4" i="5"/>
  <c r="AP4" i="5"/>
  <c r="AM5" i="5"/>
  <c r="AN5" i="5"/>
  <c r="AP5" i="5"/>
  <c r="AM6" i="5"/>
  <c r="AN6" i="5"/>
  <c r="AP6" i="5"/>
  <c r="AM7" i="5"/>
  <c r="AN7" i="5"/>
  <c r="AP7" i="5"/>
  <c r="AM8" i="5"/>
  <c r="AN8" i="5"/>
  <c r="AP8" i="5"/>
  <c r="AM9" i="5"/>
  <c r="AN9" i="5"/>
  <c r="AP9" i="5"/>
  <c r="AM10" i="5"/>
  <c r="AN10" i="5"/>
  <c r="AP10" i="5"/>
  <c r="AM11" i="5"/>
  <c r="AN11" i="5"/>
  <c r="AP11" i="5"/>
  <c r="AM12" i="5"/>
  <c r="AN12" i="5"/>
  <c r="AP12" i="5"/>
  <c r="AM13" i="5"/>
  <c r="AN13" i="5"/>
  <c r="AP13" i="5"/>
  <c r="AM14" i="5"/>
  <c r="AN14" i="5"/>
  <c r="AP14" i="5"/>
  <c r="AM15" i="5"/>
  <c r="AN15" i="5"/>
  <c r="AP15" i="5"/>
  <c r="AM16" i="5"/>
  <c r="AN16" i="5"/>
  <c r="AP16" i="5"/>
  <c r="AM17" i="5"/>
  <c r="AN17" i="5"/>
  <c r="AP17" i="5"/>
  <c r="AM18" i="5"/>
  <c r="AN18" i="5"/>
  <c r="AP18" i="5"/>
  <c r="AM19" i="5"/>
  <c r="AN19" i="5"/>
  <c r="AP19" i="5"/>
  <c r="AK20" i="5"/>
  <c r="AI20" i="5"/>
  <c r="AH20" i="5"/>
  <c r="AI19" i="5"/>
  <c r="AD70" i="5"/>
  <c r="AD71" i="5"/>
  <c r="AD72" i="5"/>
  <c r="AD65" i="5"/>
  <c r="AD66" i="5"/>
  <c r="AD67" i="5"/>
  <c r="AD59" i="5"/>
  <c r="AD60" i="5"/>
  <c r="AD61" i="5"/>
  <c r="AD62" i="5"/>
  <c r="AD68" i="5"/>
  <c r="AC69" i="5"/>
  <c r="AD69" i="5"/>
  <c r="AF69" i="5"/>
  <c r="AC70" i="5"/>
  <c r="AF70" i="5"/>
  <c r="AC71" i="5"/>
  <c r="AF71" i="5"/>
  <c r="AC72" i="5"/>
  <c r="AF72" i="5"/>
  <c r="AC42" i="5"/>
  <c r="AD42" i="5"/>
  <c r="AF42" i="5"/>
  <c r="AC43" i="5"/>
  <c r="AD43" i="5"/>
  <c r="AF43" i="5"/>
  <c r="AC44" i="5"/>
  <c r="AD44" i="5"/>
  <c r="AF44" i="5"/>
  <c r="AD45" i="5"/>
  <c r="AC46" i="5"/>
  <c r="AD46" i="5"/>
  <c r="AF46" i="5"/>
  <c r="AC47" i="5"/>
  <c r="AD47" i="5"/>
  <c r="AF47" i="5"/>
  <c r="AC48" i="5"/>
  <c r="AD48" i="5"/>
  <c r="AF48" i="5"/>
  <c r="AC49" i="5"/>
  <c r="AD49" i="5"/>
  <c r="AF49" i="5"/>
  <c r="AC50" i="5"/>
  <c r="AD50" i="5"/>
  <c r="AF50" i="5"/>
  <c r="AD51" i="5"/>
  <c r="AC52" i="5"/>
  <c r="AD52" i="5"/>
  <c r="AF52" i="5"/>
  <c r="AC53" i="5"/>
  <c r="AD53" i="5"/>
  <c r="AF53" i="5"/>
  <c r="AC54" i="5"/>
  <c r="AD54" i="5"/>
  <c r="AF54" i="5"/>
  <c r="AC55" i="5"/>
  <c r="AD55" i="5"/>
  <c r="AF55" i="5"/>
  <c r="AC56" i="5"/>
  <c r="AD56" i="5"/>
  <c r="AF56" i="5"/>
  <c r="AD57" i="5"/>
  <c r="AC58" i="5"/>
  <c r="AD58" i="5"/>
  <c r="AF58" i="5"/>
  <c r="AC59" i="5"/>
  <c r="AF59" i="5"/>
  <c r="AC60" i="5"/>
  <c r="AF60" i="5"/>
  <c r="AC61" i="5"/>
  <c r="AF61" i="5"/>
  <c r="AC62" i="5"/>
  <c r="AF62" i="5"/>
  <c r="AD63" i="5"/>
  <c r="AC64" i="5"/>
  <c r="AD64" i="5"/>
  <c r="AF64" i="5"/>
  <c r="AC65" i="5"/>
  <c r="AF65" i="5"/>
  <c r="AC66" i="5"/>
  <c r="AF66" i="5"/>
  <c r="AC67" i="5"/>
  <c r="AF67" i="5"/>
  <c r="AF41" i="5"/>
  <c r="AD41" i="5"/>
  <c r="AC41" i="5"/>
  <c r="AD40" i="5"/>
  <c r="AC33" i="5"/>
  <c r="AD33" i="5"/>
  <c r="AF33" i="5"/>
  <c r="AC34" i="5"/>
  <c r="AD34" i="5"/>
  <c r="AF34" i="5"/>
  <c r="AC31" i="5"/>
  <c r="AD31" i="5"/>
  <c r="E35" i="88"/>
  <c r="AF31" i="5"/>
  <c r="AC32" i="5"/>
  <c r="AD32" i="5"/>
  <c r="E36" i="88"/>
  <c r="AF32" i="5"/>
  <c r="AC5" i="5"/>
  <c r="AD5" i="5"/>
  <c r="AF5" i="5"/>
  <c r="AC6" i="5"/>
  <c r="AD6" i="5"/>
  <c r="AF6" i="5"/>
  <c r="AC7" i="5"/>
  <c r="AD7" i="5"/>
  <c r="AF7" i="5"/>
  <c r="AC8" i="5"/>
  <c r="AD8" i="5"/>
  <c r="AF8" i="5"/>
  <c r="AC9" i="5"/>
  <c r="AD9" i="5"/>
  <c r="AF9" i="5"/>
  <c r="AD10" i="5"/>
  <c r="AC11" i="5"/>
  <c r="AD11" i="5"/>
  <c r="AF11" i="5"/>
  <c r="AC12" i="5"/>
  <c r="AD12" i="5"/>
  <c r="AC13" i="5"/>
  <c r="AD13" i="5"/>
  <c r="AF13" i="5"/>
  <c r="AC14" i="5"/>
  <c r="AD14" i="5"/>
  <c r="AF14" i="5"/>
  <c r="AC15" i="5"/>
  <c r="AD15" i="5"/>
  <c r="AF15" i="5"/>
  <c r="AC16" i="5"/>
  <c r="AD16" i="5"/>
  <c r="AF16" i="5"/>
  <c r="AC17" i="5"/>
  <c r="AD17" i="5"/>
  <c r="AF17" i="5"/>
  <c r="AC18" i="5"/>
  <c r="AD18" i="5"/>
  <c r="AF18" i="5"/>
  <c r="AC19" i="5"/>
  <c r="AD19" i="5"/>
  <c r="AF19" i="5"/>
  <c r="AC20" i="5"/>
  <c r="AD20" i="5"/>
  <c r="AF20" i="5"/>
  <c r="AC21" i="5"/>
  <c r="AD21" i="5"/>
  <c r="AF21" i="5"/>
  <c r="AC22" i="5"/>
  <c r="AD22" i="5"/>
  <c r="AF22" i="5"/>
  <c r="AC23" i="5"/>
  <c r="AD23" i="5"/>
  <c r="AF23" i="5"/>
  <c r="AC24" i="5"/>
  <c r="AD24" i="5"/>
  <c r="AF24" i="5"/>
  <c r="AC25" i="5"/>
  <c r="AD25" i="5"/>
  <c r="AF25" i="5"/>
  <c r="AC26" i="5"/>
  <c r="AD26" i="5"/>
  <c r="AF26" i="5"/>
  <c r="AC27" i="5"/>
  <c r="AD27" i="5"/>
  <c r="AF27" i="5"/>
  <c r="AD28" i="5"/>
  <c r="AC29" i="5"/>
  <c r="AD29" i="5"/>
  <c r="AC30" i="5"/>
  <c r="AD30" i="5"/>
  <c r="E34" i="88"/>
  <c r="AF30" i="5"/>
  <c r="AF4" i="5"/>
  <c r="AD4" i="5"/>
  <c r="AC4" i="5"/>
  <c r="AD3" i="5"/>
  <c r="B19" i="5"/>
  <c r="B29" i="5"/>
  <c r="Y62" i="5"/>
  <c r="Z62" i="5"/>
  <c r="AA62" i="5"/>
  <c r="Y63" i="5"/>
  <c r="Z63" i="5"/>
  <c r="AA63" i="5"/>
  <c r="Y64" i="5"/>
  <c r="Z64" i="5"/>
  <c r="AA64" i="5"/>
  <c r="Y65" i="5"/>
  <c r="Z65" i="5"/>
  <c r="AA65" i="5"/>
  <c r="Y52" i="5"/>
  <c r="Z52" i="5"/>
  <c r="AA52" i="5"/>
  <c r="Y53" i="5"/>
  <c r="Z53" i="5"/>
  <c r="AA53" i="5"/>
  <c r="Y54" i="5"/>
  <c r="Z54" i="5"/>
  <c r="AA54" i="5"/>
  <c r="Y55" i="5"/>
  <c r="Z55" i="5"/>
  <c r="AA55" i="5"/>
  <c r="Y56" i="5"/>
  <c r="Z56" i="5"/>
  <c r="AA56" i="5"/>
  <c r="Y57" i="5"/>
  <c r="Z57" i="5"/>
  <c r="AA57" i="5"/>
  <c r="Y58" i="5"/>
  <c r="Z58" i="5"/>
  <c r="AA58" i="5"/>
  <c r="Y59" i="5"/>
  <c r="Z59" i="5"/>
  <c r="AA59" i="5"/>
  <c r="Y37" i="5"/>
  <c r="Z37" i="5"/>
  <c r="AA37" i="5"/>
  <c r="Y38" i="5"/>
  <c r="Z38" i="5"/>
  <c r="AA38" i="5"/>
  <c r="Y39" i="5"/>
  <c r="Z39" i="5"/>
  <c r="AA39" i="5"/>
  <c r="Y40" i="5"/>
  <c r="Z40" i="5"/>
  <c r="AA40" i="5"/>
  <c r="Y41" i="5"/>
  <c r="Z41" i="5"/>
  <c r="AA41" i="5"/>
  <c r="Y42" i="5"/>
  <c r="Z42" i="5"/>
  <c r="AA42" i="5"/>
  <c r="Y43" i="5"/>
  <c r="Z43" i="5"/>
  <c r="AA43" i="5"/>
  <c r="Y44" i="5"/>
  <c r="Z44" i="5"/>
  <c r="AA44" i="5"/>
  <c r="Y45" i="5"/>
  <c r="Z45" i="5"/>
  <c r="AA45" i="5"/>
  <c r="Y25" i="5"/>
  <c r="Z25" i="5"/>
  <c r="AA25" i="5"/>
  <c r="Y26" i="5"/>
  <c r="Z26" i="5"/>
  <c r="AA26" i="5"/>
  <c r="Y27" i="5"/>
  <c r="Z27" i="5"/>
  <c r="AA27" i="5"/>
  <c r="Y28" i="5"/>
  <c r="Z28" i="5"/>
  <c r="AA28" i="5"/>
  <c r="Y29" i="5"/>
  <c r="Z29" i="5"/>
  <c r="AA29" i="5"/>
  <c r="Y30" i="5"/>
  <c r="Z30" i="5"/>
  <c r="AA30" i="5"/>
  <c r="Z10" i="5"/>
  <c r="Z11" i="5"/>
  <c r="Z12" i="5"/>
  <c r="Z13" i="5"/>
  <c r="Z14" i="5"/>
  <c r="Z15" i="5"/>
  <c r="Z16" i="5"/>
  <c r="Z17" i="5"/>
  <c r="Z18" i="5"/>
  <c r="Z19" i="5"/>
  <c r="Z20" i="5"/>
  <c r="Z21" i="5"/>
  <c r="Z22" i="5"/>
  <c r="T32" i="5"/>
  <c r="U32" i="5"/>
  <c r="V32" i="5"/>
  <c r="T33" i="5"/>
  <c r="U33" i="5"/>
  <c r="V33" i="5"/>
  <c r="T34" i="5"/>
  <c r="U34" i="5"/>
  <c r="V34" i="5"/>
  <c r="T35" i="5"/>
  <c r="U35" i="5"/>
  <c r="V35" i="5"/>
  <c r="T36" i="5"/>
  <c r="U36" i="5"/>
  <c r="V36" i="5"/>
  <c r="T37" i="5"/>
  <c r="U37" i="5"/>
  <c r="V37" i="5"/>
  <c r="T38" i="5"/>
  <c r="U38" i="5"/>
  <c r="V38" i="5"/>
  <c r="T39" i="5"/>
  <c r="U39" i="5"/>
  <c r="V39" i="5"/>
  <c r="T40" i="5"/>
  <c r="U40" i="5"/>
  <c r="V40" i="5"/>
  <c r="T41" i="5"/>
  <c r="U41" i="5"/>
  <c r="V41" i="5"/>
  <c r="T42" i="5"/>
  <c r="U42" i="5"/>
  <c r="V42"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5" i="5"/>
  <c r="U5" i="5"/>
  <c r="V5" i="5"/>
  <c r="T6" i="5"/>
  <c r="U6" i="5"/>
  <c r="V6" i="5"/>
  <c r="T7" i="5"/>
  <c r="U7" i="5"/>
  <c r="V7" i="5"/>
  <c r="T8" i="5"/>
  <c r="U8" i="5"/>
  <c r="V8" i="5"/>
  <c r="T9" i="5"/>
  <c r="U9" i="5"/>
  <c r="V9" i="5"/>
  <c r="T10" i="5"/>
  <c r="U10" i="5"/>
  <c r="V10" i="5"/>
  <c r="U4" i="5"/>
  <c r="O54" i="5"/>
  <c r="P54" i="5"/>
  <c r="Q54" i="5"/>
  <c r="O55" i="5"/>
  <c r="P55" i="5"/>
  <c r="Q55" i="5"/>
  <c r="O56" i="5"/>
  <c r="P56" i="5"/>
  <c r="Q56" i="5"/>
  <c r="O57" i="5"/>
  <c r="P57" i="5"/>
  <c r="Q57" i="5"/>
  <c r="O58" i="5"/>
  <c r="P58" i="5"/>
  <c r="Q58" i="5"/>
  <c r="O49" i="5"/>
  <c r="P49" i="5"/>
  <c r="Q49" i="5"/>
  <c r="O50" i="5"/>
  <c r="P50" i="5"/>
  <c r="Q50" i="5"/>
  <c r="O51" i="5"/>
  <c r="P51" i="5"/>
  <c r="Q51" i="5"/>
  <c r="O37" i="5"/>
  <c r="P37" i="5"/>
  <c r="Q37" i="5"/>
  <c r="O38" i="5"/>
  <c r="P38" i="5"/>
  <c r="Q38" i="5"/>
  <c r="O39" i="5"/>
  <c r="P39" i="5"/>
  <c r="Q39" i="5"/>
  <c r="O40" i="5"/>
  <c r="P40" i="5"/>
  <c r="Q40" i="5"/>
  <c r="O41" i="5"/>
  <c r="P41" i="5"/>
  <c r="Q41" i="5"/>
  <c r="O42" i="5"/>
  <c r="P42" i="5"/>
  <c r="Q42" i="5"/>
  <c r="O43" i="5"/>
  <c r="P43" i="5"/>
  <c r="Q43" i="5"/>
  <c r="O44" i="5"/>
  <c r="P44" i="5"/>
  <c r="Q44" i="5"/>
  <c r="O45" i="5"/>
  <c r="P45" i="5"/>
  <c r="Q45" i="5"/>
  <c r="O46" i="5"/>
  <c r="P46" i="5"/>
  <c r="Q46" i="5"/>
  <c r="O27" i="5"/>
  <c r="P27" i="5"/>
  <c r="Q27" i="5"/>
  <c r="O28" i="5"/>
  <c r="P28" i="5"/>
  <c r="Q28" i="5"/>
  <c r="O29" i="5"/>
  <c r="P29" i="5"/>
  <c r="Q29" i="5"/>
  <c r="O30" i="5"/>
  <c r="P30" i="5"/>
  <c r="Q30" i="5"/>
  <c r="O31" i="5"/>
  <c r="P31" i="5"/>
  <c r="Q31" i="5"/>
  <c r="O32" i="5"/>
  <c r="P32" i="5"/>
  <c r="Q32" i="5"/>
  <c r="O33" i="5"/>
  <c r="P33" i="5"/>
  <c r="Q33" i="5"/>
  <c r="O34" i="5"/>
  <c r="P34" i="5"/>
  <c r="Q34" i="5"/>
  <c r="O17" i="5"/>
  <c r="P17" i="5"/>
  <c r="Q17" i="5"/>
  <c r="O18" i="5"/>
  <c r="P18" i="5"/>
  <c r="Q18" i="5"/>
  <c r="O19" i="5"/>
  <c r="P19" i="5"/>
  <c r="Q19" i="5"/>
  <c r="O20" i="5"/>
  <c r="P20" i="5"/>
  <c r="Q20" i="5"/>
  <c r="O21" i="5"/>
  <c r="P21" i="5"/>
  <c r="Q21" i="5"/>
  <c r="O22" i="5"/>
  <c r="P22" i="5"/>
  <c r="Q22" i="5"/>
  <c r="O23" i="5"/>
  <c r="P23" i="5"/>
  <c r="Q23" i="5"/>
  <c r="O24" i="5"/>
  <c r="P24" i="5"/>
  <c r="Q24" i="5"/>
  <c r="O5" i="5"/>
  <c r="P5" i="5"/>
  <c r="Q5" i="5"/>
  <c r="O6" i="5"/>
  <c r="P6" i="5"/>
  <c r="Q6" i="5"/>
  <c r="O7" i="5"/>
  <c r="P7" i="5"/>
  <c r="Q7" i="5"/>
  <c r="O8" i="5"/>
  <c r="P8" i="5"/>
  <c r="Q8" i="5"/>
  <c r="O9" i="5"/>
  <c r="P9" i="5"/>
  <c r="Q9" i="5"/>
  <c r="O10" i="5"/>
  <c r="P10" i="5"/>
  <c r="Q10" i="5"/>
  <c r="O11" i="5"/>
  <c r="P11" i="5"/>
  <c r="Q11" i="5"/>
  <c r="O12" i="5"/>
  <c r="P12" i="5"/>
  <c r="Q12" i="5"/>
  <c r="O13" i="5"/>
  <c r="P13" i="5"/>
  <c r="Q13" i="5"/>
  <c r="O14" i="5"/>
  <c r="P14" i="5"/>
  <c r="Q14" i="5"/>
  <c r="J41" i="5"/>
  <c r="K41" i="5"/>
  <c r="L41" i="5"/>
  <c r="J42" i="5"/>
  <c r="K42" i="5"/>
  <c r="L42" i="5"/>
  <c r="J43" i="5"/>
  <c r="K43" i="5"/>
  <c r="L43" i="5"/>
  <c r="J44" i="5"/>
  <c r="K44" i="5"/>
  <c r="L44" i="5"/>
  <c r="J45" i="5"/>
  <c r="K45" i="5"/>
  <c r="L45" i="5"/>
  <c r="J46" i="5"/>
  <c r="K46" i="5"/>
  <c r="L46" i="5"/>
  <c r="J47" i="5"/>
  <c r="K47" i="5"/>
  <c r="L47" i="5"/>
  <c r="J48" i="5"/>
  <c r="K48" i="5"/>
  <c r="L48" i="5"/>
  <c r="J49" i="5"/>
  <c r="K49" i="5"/>
  <c r="L49" i="5"/>
  <c r="J50" i="5"/>
  <c r="K50" i="5"/>
  <c r="L50" i="5"/>
  <c r="J51" i="5"/>
  <c r="K51" i="5"/>
  <c r="L51" i="5"/>
  <c r="J52" i="5"/>
  <c r="K52" i="5"/>
  <c r="L52" i="5"/>
  <c r="J53" i="5"/>
  <c r="K53" i="5"/>
  <c r="L53" i="5"/>
  <c r="J54" i="5"/>
  <c r="K54" i="5"/>
  <c r="L54" i="5"/>
  <c r="J55" i="5"/>
  <c r="K55" i="5"/>
  <c r="L55" i="5"/>
  <c r="J56" i="5"/>
  <c r="K56" i="5"/>
  <c r="L56" i="5"/>
  <c r="J16" i="5"/>
  <c r="K16" i="5"/>
  <c r="L16" i="5"/>
  <c r="J17" i="5"/>
  <c r="K17" i="5"/>
  <c r="L17" i="5"/>
  <c r="J18" i="5"/>
  <c r="K18" i="5"/>
  <c r="L18" i="5"/>
  <c r="J19" i="5"/>
  <c r="K19" i="5"/>
  <c r="L19" i="5"/>
  <c r="J20" i="5"/>
  <c r="K20" i="5"/>
  <c r="L20" i="5"/>
  <c r="K15" i="5"/>
  <c r="J23" i="5"/>
  <c r="K23" i="5"/>
  <c r="L23" i="5"/>
  <c r="J24" i="5"/>
  <c r="K24" i="5"/>
  <c r="L24" i="5"/>
  <c r="J25" i="5"/>
  <c r="K25" i="5"/>
  <c r="L25" i="5"/>
  <c r="J26" i="5"/>
  <c r="K26" i="5"/>
  <c r="L26" i="5"/>
  <c r="J27" i="5"/>
  <c r="K27" i="5"/>
  <c r="L27" i="5"/>
  <c r="J28" i="5"/>
  <c r="K28" i="5"/>
  <c r="L28" i="5"/>
  <c r="J29" i="5"/>
  <c r="K29" i="5"/>
  <c r="L29" i="5"/>
  <c r="J30" i="5"/>
  <c r="K30" i="5"/>
  <c r="L30" i="5"/>
  <c r="J31" i="5"/>
  <c r="L31" i="5"/>
  <c r="J32" i="5"/>
  <c r="K32" i="5"/>
  <c r="L32" i="5"/>
  <c r="J33" i="5"/>
  <c r="K33" i="5"/>
  <c r="L33" i="5"/>
  <c r="J34" i="5"/>
  <c r="K34" i="5"/>
  <c r="L34" i="5"/>
  <c r="J35" i="5"/>
  <c r="K35" i="5"/>
  <c r="L35" i="5"/>
  <c r="J36" i="5"/>
  <c r="K36" i="5"/>
  <c r="L36" i="5"/>
  <c r="J37" i="5"/>
  <c r="K37" i="5"/>
  <c r="L37" i="5"/>
  <c r="J38" i="5"/>
  <c r="K38" i="5"/>
  <c r="L38" i="5"/>
  <c r="L22" i="5"/>
  <c r="J22" i="5"/>
  <c r="J5" i="5"/>
  <c r="K5" i="5"/>
  <c r="L5" i="5"/>
  <c r="J6" i="5"/>
  <c r="K6" i="5"/>
  <c r="L6" i="5"/>
  <c r="J7" i="5"/>
  <c r="K7" i="5"/>
  <c r="L7" i="5"/>
  <c r="J8" i="5"/>
  <c r="K8" i="5"/>
  <c r="L8" i="5"/>
  <c r="J9" i="5"/>
  <c r="K9" i="5"/>
  <c r="L9" i="5"/>
  <c r="J10" i="5"/>
  <c r="K10" i="5"/>
  <c r="L10" i="5"/>
  <c r="J11" i="5"/>
  <c r="K11" i="5"/>
  <c r="L11" i="5"/>
  <c r="J12" i="5"/>
  <c r="K12" i="5"/>
  <c r="L12" i="5"/>
  <c r="J13" i="5"/>
  <c r="K13" i="5"/>
  <c r="L13" i="5"/>
  <c r="E49" i="5"/>
  <c r="F49" i="5"/>
  <c r="G49" i="5"/>
  <c r="E50" i="5"/>
  <c r="F50" i="5"/>
  <c r="G50" i="5"/>
  <c r="E51" i="5"/>
  <c r="F51" i="5"/>
  <c r="G51" i="5"/>
  <c r="E52" i="5"/>
  <c r="F52" i="5"/>
  <c r="G52" i="5"/>
  <c r="E53" i="5"/>
  <c r="F53" i="5"/>
  <c r="G53" i="5"/>
  <c r="E37" i="5"/>
  <c r="F37" i="5"/>
  <c r="G37" i="5"/>
  <c r="E38" i="5"/>
  <c r="F38" i="5"/>
  <c r="G38" i="5"/>
  <c r="E39" i="5"/>
  <c r="F39" i="5"/>
  <c r="G39" i="5"/>
  <c r="E40" i="5"/>
  <c r="F40" i="5"/>
  <c r="G40" i="5"/>
  <c r="E41" i="5"/>
  <c r="F41" i="5"/>
  <c r="G41" i="5"/>
  <c r="E42" i="5"/>
  <c r="F42" i="5"/>
  <c r="G42" i="5"/>
  <c r="E43" i="5"/>
  <c r="F43" i="5"/>
  <c r="G43" i="5"/>
  <c r="E44" i="5"/>
  <c r="F44" i="5"/>
  <c r="G44" i="5"/>
  <c r="E45" i="5"/>
  <c r="F45" i="5"/>
  <c r="G45" i="5"/>
  <c r="E46" i="5"/>
  <c r="F46" i="5"/>
  <c r="G46" i="5"/>
  <c r="E14" i="5"/>
  <c r="F14" i="5"/>
  <c r="G14" i="5"/>
  <c r="E15" i="5"/>
  <c r="F15" i="5"/>
  <c r="G15" i="5"/>
  <c r="E16" i="5"/>
  <c r="F16" i="5"/>
  <c r="G16" i="5"/>
  <c r="E17" i="5"/>
  <c r="F17" i="5"/>
  <c r="G17" i="5"/>
  <c r="E18" i="5"/>
  <c r="F18" i="5"/>
  <c r="G18" i="5"/>
  <c r="E19" i="5"/>
  <c r="F19" i="5"/>
  <c r="G19" i="5"/>
  <c r="E20" i="5"/>
  <c r="F20" i="5"/>
  <c r="G20" i="5"/>
  <c r="E21" i="5"/>
  <c r="F21" i="5"/>
  <c r="G21" i="5"/>
  <c r="E22" i="5"/>
  <c r="F22" i="5"/>
  <c r="G22" i="5"/>
  <c r="E23" i="5"/>
  <c r="F23" i="5"/>
  <c r="G23" i="5"/>
  <c r="E24" i="5"/>
  <c r="F24" i="5"/>
  <c r="G24" i="5"/>
  <c r="E25" i="5"/>
  <c r="F25" i="5"/>
  <c r="G25" i="5"/>
  <c r="E26" i="5"/>
  <c r="F26" i="5"/>
  <c r="G26" i="5"/>
  <c r="E27" i="5"/>
  <c r="F27" i="5"/>
  <c r="G27" i="5"/>
  <c r="E28" i="5"/>
  <c r="F28" i="5"/>
  <c r="G28" i="5"/>
  <c r="E29" i="5"/>
  <c r="F29" i="5"/>
  <c r="G29" i="5"/>
  <c r="E30" i="5"/>
  <c r="F30" i="5"/>
  <c r="G30" i="5"/>
  <c r="E31" i="5"/>
  <c r="F31" i="5"/>
  <c r="G31" i="5"/>
  <c r="E32" i="5"/>
  <c r="F32" i="5"/>
  <c r="G32" i="5"/>
  <c r="E33" i="5"/>
  <c r="F33" i="5"/>
  <c r="G33" i="5"/>
  <c r="E34" i="5"/>
  <c r="F34" i="5"/>
  <c r="G34" i="5"/>
  <c r="E9" i="5"/>
  <c r="F9" i="5"/>
  <c r="G9" i="5"/>
  <c r="E10" i="5"/>
  <c r="F10" i="5"/>
  <c r="G10" i="5"/>
  <c r="E11" i="5"/>
  <c r="F11" i="5"/>
  <c r="G11" i="5"/>
  <c r="F8" i="5"/>
  <c r="E5" i="5"/>
  <c r="F5" i="5"/>
  <c r="G5" i="5"/>
  <c r="E6" i="5"/>
  <c r="F6" i="5"/>
  <c r="G6" i="5"/>
  <c r="F4" i="5"/>
  <c r="D2" i="87"/>
  <c r="D1" i="87"/>
  <c r="F39" i="88"/>
  <c r="G39" i="88"/>
  <c r="H39" i="88"/>
  <c r="I39" i="88"/>
  <c r="J39" i="88"/>
  <c r="K39" i="88"/>
  <c r="L39" i="88"/>
  <c r="M39" i="88"/>
  <c r="N39" i="88"/>
  <c r="O39" i="88"/>
  <c r="P39" i="88"/>
  <c r="Q39" i="88"/>
  <c r="R39" i="88"/>
  <c r="S39" i="88"/>
  <c r="U39" i="88"/>
  <c r="V39" i="88"/>
  <c r="W39" i="88"/>
  <c r="X39" i="88"/>
  <c r="Y1" i="87"/>
  <c r="D2" i="88"/>
  <c r="D1" i="88"/>
  <c r="D2" i="86"/>
  <c r="D1" i="86"/>
  <c r="Y1" i="88"/>
  <c r="Y1" i="86"/>
  <c r="Y1" i="79"/>
  <c r="E190" i="79"/>
  <c r="E81" i="79"/>
  <c r="E71" i="79"/>
  <c r="E55" i="79"/>
  <c r="E41" i="79"/>
  <c r="E29" i="79"/>
  <c r="E81" i="2"/>
  <c r="B38" i="5" s="1"/>
  <c r="B14" i="8" s="1"/>
  <c r="E100" i="2"/>
  <c r="E8" i="25" s="1"/>
  <c r="B24" i="5" s="1"/>
  <c r="E73" i="2"/>
  <c r="E6" i="25" s="1"/>
  <c r="B23" i="5" s="1"/>
  <c r="E60" i="2"/>
  <c r="B36" i="5" s="1"/>
  <c r="B12" i="8" s="1"/>
  <c r="E52" i="2"/>
  <c r="B35" i="5" s="1"/>
  <c r="B11" i="8" s="1"/>
  <c r="E39" i="2"/>
  <c r="E8" i="24" s="1"/>
  <c r="B14" i="5" s="1"/>
  <c r="E15" i="2"/>
  <c r="E7" i="24" s="1"/>
  <c r="B13" i="5" s="1"/>
  <c r="E9" i="2"/>
  <c r="B32" i="5" s="1"/>
  <c r="B8" i="8" s="1"/>
  <c r="B28" i="5"/>
  <c r="B22" i="5"/>
  <c r="B18" i="5"/>
  <c r="B11" i="5"/>
  <c r="T13" i="23"/>
  <c r="B5" i="80"/>
  <c r="AF3" i="8"/>
  <c r="U13" i="23"/>
  <c r="B5" i="81"/>
  <c r="AH3" i="8" s="1"/>
  <c r="V13" i="23"/>
  <c r="B5" i="82"/>
  <c r="AJ3" i="8"/>
  <c r="W13" i="23"/>
  <c r="B5" i="83"/>
  <c r="AL3" i="8" s="1"/>
  <c r="X13" i="23"/>
  <c r="B5" i="84"/>
  <c r="AN3" i="8"/>
  <c r="B55" i="5"/>
  <c r="B31" i="8"/>
  <c r="B53" i="5"/>
  <c r="B29" i="8"/>
  <c r="B49" i="5"/>
  <c r="B25" i="8"/>
  <c r="B45" i="5"/>
  <c r="B21" i="8"/>
  <c r="B59" i="5"/>
  <c r="B35" i="8" s="1"/>
  <c r="B58" i="5"/>
  <c r="B34" i="8"/>
  <c r="B57" i="5"/>
  <c r="B33" i="8"/>
  <c r="E177" i="79"/>
  <c r="B56" i="5"/>
  <c r="B32" i="8"/>
  <c r="B52" i="5"/>
  <c r="B28" i="8"/>
  <c r="B50" i="5"/>
  <c r="B26" i="8"/>
  <c r="F19" i="8"/>
  <c r="J19" i="8"/>
  <c r="N19" i="8"/>
  <c r="R19" i="8"/>
  <c r="T19" i="8"/>
  <c r="V19" i="8"/>
  <c r="Z19" i="8"/>
  <c r="B48" i="5"/>
  <c r="B24" i="8" s="1"/>
  <c r="R8" i="8"/>
  <c r="F13" i="23"/>
  <c r="B5" i="64"/>
  <c r="G13" i="23"/>
  <c r="B5" i="65"/>
  <c r="H13" i="23"/>
  <c r="B5" i="66"/>
  <c r="I13" i="23"/>
  <c r="B5" i="67"/>
  <c r="J3" i="8" s="1"/>
  <c r="J13" i="23"/>
  <c r="B5" i="68"/>
  <c r="K13" i="23"/>
  <c r="B5" i="70"/>
  <c r="L13" i="23"/>
  <c r="B5" i="69"/>
  <c r="M13" i="23"/>
  <c r="B5" i="71"/>
  <c r="N13" i="23"/>
  <c r="B5" i="72"/>
  <c r="O13" i="23"/>
  <c r="B5" i="73"/>
  <c r="P13" i="23"/>
  <c r="B5" i="74"/>
  <c r="Q13" i="23"/>
  <c r="B5" i="75"/>
  <c r="R13" i="23"/>
  <c r="B5" i="76"/>
  <c r="S13" i="23"/>
  <c r="B5" i="77"/>
  <c r="D2" i="79"/>
  <c r="D1" i="79"/>
  <c r="D2" i="23"/>
  <c r="D1" i="23"/>
  <c r="D2" i="78"/>
  <c r="D1" i="78"/>
  <c r="X61" i="5"/>
  <c r="X51" i="5"/>
  <c r="X47" i="5"/>
  <c r="X36" i="5"/>
  <c r="X32" i="5"/>
  <c r="X24" i="5"/>
  <c r="X9" i="5"/>
  <c r="X4" i="5"/>
  <c r="S31" i="5"/>
  <c r="S24" i="5"/>
  <c r="S12" i="5"/>
  <c r="S4" i="5"/>
  <c r="N53" i="5"/>
  <c r="N48" i="5"/>
  <c r="N36" i="5"/>
  <c r="N26" i="5"/>
  <c r="N16" i="5"/>
  <c r="N4" i="5"/>
  <c r="I40" i="5"/>
  <c r="I15" i="5"/>
  <c r="I22" i="5"/>
  <c r="I4" i="5"/>
  <c r="D48" i="5"/>
  <c r="D36" i="5"/>
  <c r="D13" i="5"/>
  <c r="D8" i="5"/>
  <c r="D4" i="5"/>
  <c r="A36" i="8"/>
  <c r="A35" i="8"/>
  <c r="A34" i="8"/>
  <c r="A33" i="8"/>
  <c r="A32" i="8"/>
  <c r="A31" i="8"/>
  <c r="A30" i="8"/>
  <c r="A29" i="8"/>
  <c r="A28" i="8"/>
  <c r="A27" i="8"/>
  <c r="A26" i="8"/>
  <c r="A25" i="8"/>
  <c r="A24" i="8"/>
  <c r="A23" i="8"/>
  <c r="A22" i="8"/>
  <c r="A21" i="8"/>
  <c r="A20" i="8"/>
  <c r="A19" i="8"/>
  <c r="A16" i="8"/>
  <c r="A14" i="8"/>
  <c r="A15" i="8"/>
  <c r="A13" i="8"/>
  <c r="A12" i="8"/>
  <c r="A11" i="8"/>
  <c r="A10" i="8"/>
  <c r="A9" i="8"/>
  <c r="A8" i="8"/>
  <c r="C6" i="25"/>
  <c r="C8" i="25"/>
  <c r="C7" i="25"/>
  <c r="C9" i="25"/>
  <c r="D19" i="8"/>
  <c r="H19" i="8"/>
  <c r="L19" i="8"/>
  <c r="P19" i="8"/>
  <c r="X19" i="8"/>
  <c r="AB19" i="8"/>
  <c r="B51" i="5"/>
  <c r="B27" i="8" s="1"/>
  <c r="B47" i="5"/>
  <c r="B23" i="8" s="1"/>
  <c r="B46" i="5"/>
  <c r="B22" i="8" s="1"/>
  <c r="B44" i="5"/>
  <c r="B20" i="8" s="1"/>
  <c r="C10" i="24"/>
  <c r="C9" i="24"/>
  <c r="C8" i="24"/>
  <c r="C7" i="24"/>
  <c r="C6" i="24"/>
  <c r="N15" i="5"/>
  <c r="A44" i="5"/>
  <c r="O16" i="5"/>
  <c r="P16" i="5"/>
  <c r="Q16" i="5"/>
  <c r="N25" i="5"/>
  <c r="A45" i="5"/>
  <c r="O26" i="5"/>
  <c r="P26" i="5"/>
  <c r="Q26" i="5"/>
  <c r="N35" i="5"/>
  <c r="A46" i="5"/>
  <c r="O36" i="5"/>
  <c r="P36" i="5"/>
  <c r="Q36" i="5"/>
  <c r="N47" i="5"/>
  <c r="A47" i="5"/>
  <c r="O48" i="5"/>
  <c r="P48" i="5"/>
  <c r="Q48" i="5"/>
  <c r="N52" i="5"/>
  <c r="A48" i="5"/>
  <c r="O53" i="5"/>
  <c r="P53" i="5"/>
  <c r="Q53" i="5"/>
  <c r="S3" i="5"/>
  <c r="A49" i="5"/>
  <c r="T4" i="5"/>
  <c r="V4" i="5"/>
  <c r="S11" i="5"/>
  <c r="A50" i="5"/>
  <c r="T12" i="5"/>
  <c r="U12" i="5"/>
  <c r="V12" i="5"/>
  <c r="S23" i="5"/>
  <c r="A51" i="5"/>
  <c r="T24" i="5"/>
  <c r="U24" i="5"/>
  <c r="V24" i="5"/>
  <c r="T25" i="5"/>
  <c r="U25" i="5"/>
  <c r="V25" i="5"/>
  <c r="T26" i="5"/>
  <c r="U26" i="5"/>
  <c r="V26" i="5"/>
  <c r="T27" i="5"/>
  <c r="U27" i="5"/>
  <c r="V27" i="5"/>
  <c r="T28" i="5"/>
  <c r="U28" i="5"/>
  <c r="V28" i="5"/>
  <c r="T29" i="5"/>
  <c r="U29" i="5"/>
  <c r="V29" i="5"/>
  <c r="S30" i="5"/>
  <c r="A52" i="5"/>
  <c r="T31" i="5"/>
  <c r="U31" i="5"/>
  <c r="V31" i="5"/>
  <c r="X3" i="5"/>
  <c r="A53" i="5"/>
  <c r="Y4" i="5"/>
  <c r="Z4" i="5"/>
  <c r="AA4" i="5"/>
  <c r="Y5" i="5"/>
  <c r="Z5" i="5"/>
  <c r="AA5" i="5"/>
  <c r="Y6" i="5"/>
  <c r="Z6" i="5"/>
  <c r="AA6" i="5"/>
  <c r="Y7" i="5"/>
  <c r="Z7" i="5"/>
  <c r="AA7" i="5"/>
  <c r="X8" i="5"/>
  <c r="A54" i="5"/>
  <c r="Y9" i="5"/>
  <c r="Z9" i="5"/>
  <c r="AA9" i="5"/>
  <c r="Y10" i="5"/>
  <c r="AA10" i="5"/>
  <c r="Y11" i="5"/>
  <c r="AA11" i="5"/>
  <c r="Y12" i="5"/>
  <c r="AA12" i="5"/>
  <c r="Y13" i="5"/>
  <c r="AA13" i="5"/>
  <c r="Y14" i="5"/>
  <c r="AA14" i="5"/>
  <c r="Y15" i="5"/>
  <c r="AA15" i="5"/>
  <c r="Y16" i="5"/>
  <c r="AA16" i="5"/>
  <c r="Y17" i="5"/>
  <c r="AA17" i="5"/>
  <c r="Y18" i="5"/>
  <c r="AA18" i="5"/>
  <c r="Y19" i="5"/>
  <c r="AA19" i="5"/>
  <c r="Y20" i="5"/>
  <c r="AA20" i="5"/>
  <c r="Y21" i="5"/>
  <c r="AA21" i="5"/>
  <c r="Y22" i="5"/>
  <c r="AA22" i="5"/>
  <c r="X23" i="5"/>
  <c r="A55" i="5"/>
  <c r="Y24" i="5"/>
  <c r="Z24" i="5"/>
  <c r="AA24" i="5"/>
  <c r="X31" i="5"/>
  <c r="A56" i="5"/>
  <c r="Y32" i="5"/>
  <c r="Z32" i="5"/>
  <c r="AA32" i="5"/>
  <c r="Y33" i="5"/>
  <c r="Z33" i="5"/>
  <c r="AA33" i="5"/>
  <c r="Y34" i="5"/>
  <c r="Z34" i="5"/>
  <c r="AA34" i="5"/>
  <c r="X35" i="5"/>
  <c r="A57" i="5"/>
  <c r="Y36" i="5"/>
  <c r="Z36" i="5"/>
  <c r="AA36" i="5"/>
  <c r="X46" i="5"/>
  <c r="A58" i="5"/>
  <c r="Y47" i="5"/>
  <c r="Z47" i="5"/>
  <c r="AA47" i="5"/>
  <c r="Y48" i="5"/>
  <c r="Z48" i="5"/>
  <c r="AA48" i="5"/>
  <c r="Y49" i="5"/>
  <c r="Z49" i="5"/>
  <c r="AA49" i="5"/>
  <c r="X50" i="5"/>
  <c r="A59" i="5"/>
  <c r="Y51" i="5"/>
  <c r="Z51" i="5"/>
  <c r="AA51" i="5"/>
  <c r="X60" i="5"/>
  <c r="A60" i="5"/>
  <c r="Y61" i="5"/>
  <c r="Z61" i="5"/>
  <c r="AA61" i="5"/>
  <c r="Q4" i="5"/>
  <c r="P4" i="5"/>
  <c r="O4" i="5"/>
  <c r="N3" i="5"/>
  <c r="A43" i="5"/>
  <c r="E13" i="5"/>
  <c r="E36" i="5"/>
  <c r="E48" i="5"/>
  <c r="J4" i="5"/>
  <c r="J15" i="5"/>
  <c r="J40" i="5"/>
  <c r="I21" i="5"/>
  <c r="A39" i="5" s="1"/>
  <c r="I14" i="5"/>
  <c r="A38" i="5" s="1"/>
  <c r="L15" i="5"/>
  <c r="I39" i="5"/>
  <c r="A40" i="5"/>
  <c r="K40" i="5"/>
  <c r="L40" i="5"/>
  <c r="D12" i="5"/>
  <c r="A34" i="5"/>
  <c r="F13" i="5"/>
  <c r="G13" i="5"/>
  <c r="D35" i="5"/>
  <c r="A35" i="5"/>
  <c r="F36" i="5"/>
  <c r="G36" i="5"/>
  <c r="D47" i="5"/>
  <c r="A36" i="5"/>
  <c r="F48" i="5"/>
  <c r="G48" i="5"/>
  <c r="I3" i="5"/>
  <c r="A37" i="5"/>
  <c r="K4" i="5"/>
  <c r="L4" i="5"/>
  <c r="D7" i="5"/>
  <c r="A33" i="5"/>
  <c r="E8" i="5"/>
  <c r="G8" i="5"/>
  <c r="G4" i="5"/>
  <c r="E4" i="5"/>
  <c r="D3" i="5"/>
  <c r="A32" i="5"/>
  <c r="D8" i="8"/>
  <c r="H8" i="8"/>
  <c r="T8" i="8"/>
  <c r="D1" i="2"/>
  <c r="D2" i="2"/>
  <c r="A1" i="5"/>
  <c r="D1" i="25"/>
  <c r="D2" i="25"/>
  <c r="D1" i="24"/>
  <c r="D2" i="24"/>
  <c r="AB8" i="8"/>
  <c r="L8" i="8"/>
  <c r="P8" i="8"/>
  <c r="N8" i="8"/>
  <c r="V8" i="8"/>
  <c r="E9" i="25"/>
  <c r="B26" i="5" s="1"/>
  <c r="E176" i="86"/>
  <c r="AK6" i="5" s="1"/>
  <c r="B40" i="5"/>
  <c r="B16" i="8" s="1"/>
  <c r="B54" i="5"/>
  <c r="B30" i="8"/>
  <c r="B43" i="5"/>
  <c r="X8" i="8"/>
  <c r="F8" i="8"/>
  <c r="AD19" i="8"/>
  <c r="V3" i="8"/>
  <c r="H3" i="8"/>
  <c r="X3" i="8"/>
  <c r="T3" i="8"/>
  <c r="R3" i="8"/>
  <c r="P3" i="8"/>
  <c r="L3" i="8"/>
  <c r="F3" i="8"/>
  <c r="N3" i="8"/>
  <c r="Z3" i="8"/>
  <c r="D3" i="8"/>
  <c r="AB3" i="8"/>
  <c r="AD3" i="8"/>
  <c r="N1" i="87" l="1"/>
  <c r="N1" i="25"/>
  <c r="O1" i="24"/>
  <c r="O1" i="25"/>
  <c r="E1" i="87"/>
  <c r="E1" i="25"/>
  <c r="W1" i="63"/>
  <c r="F1" i="87"/>
  <c r="AF69" i="84"/>
  <c r="I11" i="24"/>
  <c r="I14" i="24" s="1"/>
  <c r="I13" i="25" s="1"/>
  <c r="AP42" i="5"/>
  <c r="E113" i="86"/>
  <c r="B45" i="8" s="1"/>
  <c r="B19" i="8"/>
  <c r="F13" i="25"/>
  <c r="J13" i="25"/>
  <c r="N13" i="25"/>
  <c r="R13" i="25"/>
  <c r="G13" i="25"/>
  <c r="K13" i="25"/>
  <c r="O13" i="25"/>
  <c r="S13" i="25"/>
  <c r="W13" i="25"/>
  <c r="H13" i="25"/>
  <c r="L13" i="25"/>
  <c r="P13" i="25"/>
  <c r="M13" i="25"/>
  <c r="Q13" i="25"/>
  <c r="U13" i="25"/>
  <c r="E22" i="86"/>
  <c r="E136" i="86"/>
  <c r="E150" i="86" s="1"/>
  <c r="B47" i="8" s="1"/>
  <c r="H188" i="86"/>
  <c r="H49" i="8" s="1"/>
  <c r="O188" i="86"/>
  <c r="V49" i="8" s="1"/>
  <c r="AF12" i="77"/>
  <c r="S188" i="86"/>
  <c r="AD49" i="8" s="1"/>
  <c r="J188" i="86"/>
  <c r="L49" i="8" s="1"/>
  <c r="T39" i="88"/>
  <c r="M188" i="86"/>
  <c r="R49" i="8" s="1"/>
  <c r="E33" i="88"/>
  <c r="B37" i="5"/>
  <c r="B13" i="8" s="1"/>
  <c r="E7" i="25"/>
  <c r="B25" i="5" s="1"/>
  <c r="AK6" i="71"/>
  <c r="AK6" i="77"/>
  <c r="B38" i="70"/>
  <c r="N14" i="8" s="1"/>
  <c r="B38" i="65"/>
  <c r="F14" i="8" s="1"/>
  <c r="B35" i="75"/>
  <c r="Z11" i="8" s="1"/>
  <c r="B35" i="71"/>
  <c r="R11" i="8" s="1"/>
  <c r="L188" i="86"/>
  <c r="P49" i="8" s="1"/>
  <c r="Q188" i="86"/>
  <c r="Z49" i="8" s="1"/>
  <c r="U6" i="24"/>
  <c r="B12" i="81" s="1"/>
  <c r="B35" i="84"/>
  <c r="AN11" i="8" s="1"/>
  <c r="X9" i="24"/>
  <c r="B15" i="84" s="1"/>
  <c r="X188" i="86"/>
  <c r="AN49" i="8" s="1"/>
  <c r="B40" i="83"/>
  <c r="AL16" i="8" s="1"/>
  <c r="W9" i="25"/>
  <c r="B26" i="83" s="1"/>
  <c r="W176" i="86"/>
  <c r="B36" i="82"/>
  <c r="AJ12" i="8" s="1"/>
  <c r="V10" i="24"/>
  <c r="B16" i="82" s="1"/>
  <c r="V15" i="88"/>
  <c r="K7" i="24"/>
  <c r="B13" i="70" s="1"/>
  <c r="I7" i="24"/>
  <c r="B13" i="67" s="1"/>
  <c r="G7" i="24"/>
  <c r="B13" i="65" s="1"/>
  <c r="B36" i="66"/>
  <c r="H12" i="8" s="1"/>
  <c r="F188" i="86"/>
  <c r="D49" i="8" s="1"/>
  <c r="P188" i="86"/>
  <c r="X49" i="8" s="1"/>
  <c r="B37" i="80"/>
  <c r="AF13" i="8" s="1"/>
  <c r="T6" i="25"/>
  <c r="B23" i="80" s="1"/>
  <c r="T177" i="86"/>
  <c r="AK7" i="80" s="1"/>
  <c r="V8" i="24"/>
  <c r="B14" i="82" s="1"/>
  <c r="V177" i="86"/>
  <c r="B34" i="82"/>
  <c r="AJ10" i="8" s="1"/>
  <c r="N7" i="25"/>
  <c r="B25" i="72" s="1"/>
  <c r="G188" i="86"/>
  <c r="F49" i="8" s="1"/>
  <c r="I188" i="86"/>
  <c r="J49" i="8" s="1"/>
  <c r="K188" i="86"/>
  <c r="N49" i="8" s="1"/>
  <c r="N188" i="86"/>
  <c r="T49" i="8" s="1"/>
  <c r="R6" i="25"/>
  <c r="B23" i="76" s="1"/>
  <c r="R177" i="86"/>
  <c r="AK7" i="76" s="1"/>
  <c r="B38" i="81"/>
  <c r="AH14" i="8" s="1"/>
  <c r="U7" i="25"/>
  <c r="B25" i="81" s="1"/>
  <c r="B37" i="84"/>
  <c r="AN13" i="8" s="1"/>
  <c r="X6" i="25"/>
  <c r="B23" i="84" s="1"/>
  <c r="B35" i="80"/>
  <c r="AF11" i="8" s="1"/>
  <c r="T9" i="24"/>
  <c r="B15" i="80" s="1"/>
  <c r="V11" i="24"/>
  <c r="V14" i="24" s="1"/>
  <c r="V13" i="25" s="1"/>
  <c r="T6" i="24"/>
  <c r="B12" i="80" s="1"/>
  <c r="T11" i="24"/>
  <c r="T14" i="24" s="1"/>
  <c r="T13" i="25" s="1"/>
  <c r="AL19" i="8"/>
  <c r="X11" i="24"/>
  <c r="X14" i="24" s="1"/>
  <c r="X13" i="25" s="1"/>
  <c r="G31" i="88"/>
  <c r="F39" i="8" s="1"/>
  <c r="AF12" i="65"/>
  <c r="B36" i="65"/>
  <c r="F12" i="8" s="1"/>
  <c r="G10" i="24"/>
  <c r="B16" i="65" s="1"/>
  <c r="E6" i="24"/>
  <c r="AU24" i="5"/>
  <c r="B60" i="5"/>
  <c r="E9" i="24"/>
  <c r="B15" i="5" s="1"/>
  <c r="E177" i="86"/>
  <c r="AK7" i="5" s="1"/>
  <c r="B34" i="5"/>
  <c r="B10" i="8" s="1"/>
  <c r="B33" i="5"/>
  <c r="B9" i="8" s="1"/>
  <c r="B12" i="5"/>
  <c r="Z35" i="8"/>
  <c r="V35" i="8"/>
  <c r="R35" i="8"/>
  <c r="N35" i="8"/>
  <c r="J35" i="8"/>
  <c r="F35" i="8"/>
  <c r="AL35" i="8"/>
  <c r="AH35" i="8"/>
  <c r="AD35" i="8"/>
  <c r="X35" i="8"/>
  <c r="T35" i="8"/>
  <c r="P35" i="8"/>
  <c r="L35" i="8"/>
  <c r="H35" i="8"/>
  <c r="D35" i="8"/>
  <c r="AN35" i="8"/>
  <c r="AJ35" i="8"/>
  <c r="AF35" i="8"/>
  <c r="AB35" i="8"/>
  <c r="E10" i="24"/>
  <c r="B16" i="5" s="1"/>
  <c r="E15" i="88"/>
  <c r="W1" i="87"/>
  <c r="B170" i="62"/>
  <c r="U1" i="78"/>
  <c r="T1" i="2"/>
  <c r="B196" i="62"/>
  <c r="T1" i="23"/>
  <c r="V1" i="63"/>
  <c r="L1" i="86"/>
  <c r="L1" i="24"/>
  <c r="B131" i="62"/>
  <c r="B27" i="62"/>
  <c r="W1" i="25"/>
  <c r="O1" i="2"/>
  <c r="S1" i="78"/>
  <c r="S1" i="2"/>
  <c r="S1" i="87"/>
  <c r="J1" i="63"/>
  <c r="G1" i="2"/>
  <c r="S1" i="23"/>
  <c r="K1" i="25"/>
  <c r="K1" i="87"/>
  <c r="E1" i="24"/>
  <c r="T1" i="63"/>
  <c r="V1" i="79"/>
  <c r="M1" i="63"/>
  <c r="U1" i="63"/>
  <c r="N1" i="86"/>
  <c r="Q1" i="63"/>
  <c r="R1" i="87"/>
  <c r="D1" i="8"/>
  <c r="N1" i="24"/>
  <c r="K1" i="24"/>
  <c r="N1" i="63"/>
  <c r="N1" i="8"/>
  <c r="W1" i="23"/>
  <c r="B235" i="62"/>
  <c r="W1" i="24"/>
  <c r="G1" i="79"/>
  <c r="AD1" i="8"/>
  <c r="S1" i="79"/>
  <c r="S1" i="24"/>
  <c r="O1" i="86"/>
  <c r="G1" i="86"/>
  <c r="O1" i="88"/>
  <c r="G1" i="87"/>
  <c r="O1" i="78"/>
  <c r="O1" i="23"/>
  <c r="G1" i="23"/>
  <c r="G1" i="25"/>
  <c r="K1" i="23"/>
  <c r="K1" i="79"/>
  <c r="K1" i="78"/>
  <c r="V1" i="8"/>
  <c r="B183" i="62"/>
  <c r="O1" i="79"/>
  <c r="F1" i="8"/>
  <c r="O1" i="87"/>
  <c r="W1" i="79"/>
  <c r="K1" i="2"/>
  <c r="B79" i="62"/>
  <c r="F1" i="63"/>
  <c r="AL1" i="8"/>
  <c r="G1" i="24"/>
  <c r="W1" i="2"/>
  <c r="W1" i="78"/>
  <c r="S1" i="25"/>
  <c r="R1" i="63"/>
  <c r="W1" i="86"/>
  <c r="S1" i="86"/>
  <c r="K1" i="86"/>
  <c r="B24" i="77"/>
  <c r="B24" i="73"/>
  <c r="L1" i="23"/>
  <c r="J1" i="79"/>
  <c r="J1" i="24"/>
  <c r="B92" i="62"/>
  <c r="J1" i="23"/>
  <c r="T1" i="86"/>
  <c r="F1" i="86"/>
  <c r="J1" i="87"/>
  <c r="L1" i="87"/>
  <c r="N8" i="25"/>
  <c r="F8" i="25"/>
  <c r="B39" i="73"/>
  <c r="V15" i="8" s="1"/>
  <c r="O9" i="86"/>
  <c r="O17" i="86" s="1"/>
  <c r="V42" i="8" s="1"/>
  <c r="S9" i="86"/>
  <c r="W8" i="25"/>
  <c r="X1" i="78"/>
  <c r="X1" i="23"/>
  <c r="G1" i="63"/>
  <c r="X1" i="86"/>
  <c r="X1" i="87"/>
  <c r="AN1" i="8"/>
  <c r="E1" i="79"/>
  <c r="F1" i="2"/>
  <c r="E1" i="78"/>
  <c r="L1" i="78"/>
  <c r="J8" i="25"/>
  <c r="R9" i="86"/>
  <c r="X1" i="2"/>
  <c r="H1" i="25"/>
  <c r="X1" i="8"/>
  <c r="H1" i="2"/>
  <c r="H1" i="78"/>
  <c r="P1" i="78"/>
  <c r="B24" i="71"/>
  <c r="G8" i="25"/>
  <c r="B39" i="65"/>
  <c r="F15" i="8" s="1"/>
  <c r="M9" i="86"/>
  <c r="M17" i="86" s="1"/>
  <c r="R42" i="8" s="1"/>
  <c r="T1" i="79"/>
  <c r="L1" i="79"/>
  <c r="P1" i="25"/>
  <c r="B144" i="62"/>
  <c r="P1" i="86"/>
  <c r="H1" i="86"/>
  <c r="T1" i="87"/>
  <c r="P1" i="87"/>
  <c r="H1" i="87"/>
  <c r="E9" i="86"/>
  <c r="AK23" i="5" s="1"/>
  <c r="T1" i="25"/>
  <c r="B248" i="62"/>
  <c r="T1" i="24"/>
  <c r="AJ1" i="8"/>
  <c r="X1" i="79"/>
  <c r="K1" i="63"/>
  <c r="H1" i="23"/>
  <c r="H1" i="79"/>
  <c r="N1" i="79"/>
  <c r="P1" i="24"/>
  <c r="P1" i="23"/>
  <c r="N1" i="23"/>
  <c r="O1" i="63"/>
  <c r="P1" i="2"/>
  <c r="H1" i="24"/>
  <c r="F1" i="78"/>
  <c r="R1" i="88"/>
  <c r="X1" i="88"/>
  <c r="L1" i="88"/>
  <c r="B39" i="5"/>
  <c r="B15" i="8" s="1"/>
  <c r="T1" i="78"/>
  <c r="X1" i="25"/>
  <c r="AF1" i="8"/>
  <c r="B14" i="62"/>
  <c r="F1" i="25"/>
  <c r="X1" i="24"/>
  <c r="H1" i="8"/>
  <c r="L1" i="2"/>
  <c r="B40" i="62"/>
  <c r="P1" i="79"/>
  <c r="J1" i="25"/>
  <c r="L1" i="8"/>
  <c r="B118" i="62"/>
  <c r="I1" i="63"/>
  <c r="P1" i="8"/>
  <c r="S1" i="63"/>
  <c r="N1" i="2"/>
  <c r="J1" i="88"/>
  <c r="V1" i="2"/>
  <c r="F1" i="24"/>
  <c r="B1" i="8"/>
  <c r="B222" i="62"/>
  <c r="G1" i="78"/>
  <c r="V1" i="24"/>
  <c r="E1" i="63"/>
  <c r="V1" i="23"/>
  <c r="F1" i="79"/>
  <c r="R1" i="2"/>
  <c r="T1" i="8"/>
  <c r="AB1" i="8"/>
  <c r="R1" i="79"/>
  <c r="N1" i="78"/>
  <c r="R1" i="24"/>
  <c r="R1" i="86"/>
  <c r="J1" i="86"/>
  <c r="V1" i="88"/>
  <c r="N1" i="88"/>
  <c r="F1" i="88"/>
  <c r="AK23" i="84"/>
  <c r="B39" i="70"/>
  <c r="N15" i="8" s="1"/>
  <c r="V1" i="25"/>
  <c r="F1" i="23"/>
  <c r="E1" i="2"/>
  <c r="D1" i="63"/>
  <c r="V1" i="78"/>
  <c r="J1" i="2"/>
  <c r="R1" i="78"/>
  <c r="J1" i="78"/>
  <c r="R1" i="23"/>
  <c r="L1" i="63"/>
  <c r="V1" i="86"/>
  <c r="K8" i="25"/>
  <c r="J15" i="8"/>
  <c r="B1" i="62"/>
  <c r="W9" i="86"/>
  <c r="U8" i="25"/>
  <c r="J17" i="86"/>
  <c r="L42" i="8" s="1"/>
  <c r="AK23" i="68"/>
  <c r="AK23" i="66"/>
  <c r="H17" i="86"/>
  <c r="H42" i="8" s="1"/>
  <c r="AK23" i="74"/>
  <c r="P17" i="86"/>
  <c r="X42" i="8" s="1"/>
  <c r="F17" i="86"/>
  <c r="D42" i="8" s="1"/>
  <c r="AK23" i="64"/>
  <c r="N17" i="86"/>
  <c r="T42" i="8" s="1"/>
  <c r="AK23" i="72"/>
  <c r="AK23" i="69"/>
  <c r="L17" i="86"/>
  <c r="P42" i="8" s="1"/>
  <c r="B24" i="76"/>
  <c r="M1" i="23"/>
  <c r="B105" i="62"/>
  <c r="E1" i="86"/>
  <c r="Q1" i="87"/>
  <c r="AK23" i="67"/>
  <c r="AK23" i="71"/>
  <c r="AK23" i="75"/>
  <c r="V9" i="86"/>
  <c r="V8" i="25"/>
  <c r="E1" i="23"/>
  <c r="I1" i="87"/>
  <c r="AK23" i="81"/>
  <c r="P8" i="25"/>
  <c r="L8" i="25"/>
  <c r="H8" i="25"/>
  <c r="B39" i="74"/>
  <c r="X15" i="8" s="1"/>
  <c r="B39" i="72"/>
  <c r="T15" i="8" s="1"/>
  <c r="B39" i="69"/>
  <c r="P15" i="8" s="1"/>
  <c r="B39" i="68"/>
  <c r="L15" i="8" s="1"/>
  <c r="B39" i="66"/>
  <c r="H15" i="8" s="1"/>
  <c r="B39" i="64"/>
  <c r="D15" i="8" s="1"/>
  <c r="M1" i="24"/>
  <c r="M1" i="78"/>
  <c r="B24" i="64"/>
  <c r="AK23" i="65"/>
  <c r="B24" i="68"/>
  <c r="AK23" i="70"/>
  <c r="B24" i="72"/>
  <c r="AK23" i="73"/>
  <c r="U1" i="24"/>
  <c r="I1" i="23"/>
  <c r="I1" i="25"/>
  <c r="B157" i="62"/>
  <c r="Q1" i="25"/>
  <c r="Q1" i="23"/>
  <c r="M1" i="2"/>
  <c r="I1" i="2"/>
  <c r="I1" i="86"/>
  <c r="Q1" i="86"/>
  <c r="U1" i="88"/>
  <c r="M1" i="88"/>
  <c r="E1" i="88"/>
  <c r="U1" i="23"/>
  <c r="AH1" i="8"/>
  <c r="H1" i="63"/>
  <c r="U1" i="2"/>
  <c r="Q1" i="2"/>
  <c r="Q1" i="78"/>
  <c r="Z1" i="8"/>
  <c r="Q1" i="24"/>
  <c r="P1" i="63"/>
  <c r="B53" i="62"/>
  <c r="J1" i="8"/>
  <c r="I1" i="79"/>
  <c r="Q1" i="79"/>
  <c r="U1" i="87"/>
  <c r="M1" i="87"/>
  <c r="B209" i="62"/>
  <c r="I1" i="24"/>
  <c r="U1" i="79"/>
  <c r="M1" i="79"/>
  <c r="I1" i="78"/>
  <c r="R1" i="8"/>
  <c r="U1" i="25"/>
  <c r="M1" i="25"/>
  <c r="AK35" i="5" l="1"/>
  <c r="E49" i="86"/>
  <c r="B43" i="8" s="1"/>
  <c r="E39" i="88"/>
  <c r="AF29" i="5"/>
  <c r="V188" i="86"/>
  <c r="AJ49" i="8" s="1"/>
  <c r="AK7" i="82"/>
  <c r="T188" i="86"/>
  <c r="AF49" i="8" s="1"/>
  <c r="R188" i="86"/>
  <c r="AB49" i="8" s="1"/>
  <c r="W188" i="86"/>
  <c r="AL49" i="8" s="1"/>
  <c r="AK6" i="83"/>
  <c r="V31" i="88"/>
  <c r="AJ39" i="8" s="1"/>
  <c r="AF12" i="82"/>
  <c r="E11" i="24"/>
  <c r="B17" i="5" s="1"/>
  <c r="B36" i="8"/>
  <c r="E188" i="86"/>
  <c r="B49" i="8" s="1"/>
  <c r="AF12" i="5"/>
  <c r="E31" i="88"/>
  <c r="B39" i="8" s="1"/>
  <c r="R17" i="86"/>
  <c r="AB42" i="8" s="1"/>
  <c r="AK23" i="76"/>
  <c r="B24" i="83"/>
  <c r="S17" i="86"/>
  <c r="AD42" i="8" s="1"/>
  <c r="AK23" i="77"/>
  <c r="B24" i="65"/>
  <c r="E17" i="86"/>
  <c r="B42" i="8" s="1"/>
  <c r="W17" i="86"/>
  <c r="AL42" i="8" s="1"/>
  <c r="AK23" i="83"/>
  <c r="B24" i="81"/>
  <c r="B24" i="70"/>
  <c r="B24" i="69"/>
  <c r="B24" i="74"/>
  <c r="B24" i="82"/>
  <c r="AK23" i="82"/>
  <c r="V17" i="86"/>
  <c r="AJ42" i="8" s="1"/>
  <c r="B24" i="66"/>
  <c r="E14" i="24" l="1"/>
  <c r="B17" i="81"/>
  <c r="B17" i="74"/>
  <c r="B17" i="75"/>
  <c r="B17" i="70"/>
  <c r="B17" i="76"/>
  <c r="B17" i="67"/>
  <c r="B17" i="69"/>
  <c r="B17" i="83"/>
  <c r="B17" i="65"/>
  <c r="B17" i="72"/>
  <c r="B17" i="71"/>
  <c r="B17" i="84"/>
  <c r="B17" i="66"/>
  <c r="B17" i="77"/>
  <c r="B17" i="68"/>
  <c r="B17" i="80"/>
  <c r="B17" i="73"/>
  <c r="B17" i="82"/>
  <c r="B17" i="64"/>
  <c r="E10" i="25" l="1"/>
  <c r="E13" i="25" s="1"/>
  <c r="B7" i="5" s="1"/>
  <c r="B5" i="8" s="1"/>
  <c r="B6" i="5"/>
  <c r="B4" i="8" s="1"/>
  <c r="B6" i="67"/>
  <c r="J4" i="8" s="1"/>
  <c r="B6" i="82"/>
  <c r="AJ4" i="8" s="1"/>
  <c r="B6" i="77"/>
  <c r="AD4" i="8" s="1"/>
  <c r="B6" i="72"/>
  <c r="T4" i="8" s="1"/>
  <c r="B6" i="83"/>
  <c r="AL4" i="8" s="1"/>
  <c r="B6" i="70"/>
  <c r="N4" i="8" s="1"/>
  <c r="B6" i="84"/>
  <c r="AN4" i="8" s="1"/>
  <c r="B6" i="64"/>
  <c r="D4" i="8" s="1"/>
  <c r="B6" i="68"/>
  <c r="L4" i="8" s="1"/>
  <c r="B6" i="75"/>
  <c r="Z4" i="8" s="1"/>
  <c r="B6" i="80"/>
  <c r="AF4" i="8" s="1"/>
  <c r="B6" i="74"/>
  <c r="X4" i="8" s="1"/>
  <c r="B6" i="73"/>
  <c r="V4" i="8" s="1"/>
  <c r="B6" i="66"/>
  <c r="H4" i="8" s="1"/>
  <c r="B6" i="71"/>
  <c r="R4" i="8" s="1"/>
  <c r="B6" i="65"/>
  <c r="F4" i="8" s="1"/>
  <c r="B6" i="69"/>
  <c r="P4" i="8" s="1"/>
  <c r="B6" i="76"/>
  <c r="AB4" i="8" s="1"/>
  <c r="B6" i="81"/>
  <c r="AH4" i="8" s="1"/>
  <c r="B27" i="5" l="1"/>
  <c r="B27" i="66"/>
  <c r="B7" i="66"/>
  <c r="H5" i="8" s="1"/>
  <c r="B27" i="65"/>
  <c r="B7" i="65"/>
  <c r="F5" i="8" s="1"/>
  <c r="B7" i="75"/>
  <c r="Z5" i="8" s="1"/>
  <c r="B27" i="75"/>
  <c r="B27" i="64"/>
  <c r="B7" i="64"/>
  <c r="D5" i="8" s="1"/>
  <c r="B27" i="70"/>
  <c r="B7" i="70"/>
  <c r="N5" i="8" s="1"/>
  <c r="B27" i="72"/>
  <c r="B7" i="72"/>
  <c r="T5" i="8" s="1"/>
  <c r="B27" i="82"/>
  <c r="B7" i="82"/>
  <c r="AJ5" i="8" s="1"/>
  <c r="B27" i="81"/>
  <c r="B7" i="81"/>
  <c r="AH5" i="8" s="1"/>
  <c r="B27" i="76"/>
  <c r="B7" i="76"/>
  <c r="AB5" i="8" s="1"/>
  <c r="B27" i="74"/>
  <c r="B7" i="74"/>
  <c r="X5" i="8" s="1"/>
  <c r="B27" i="69"/>
  <c r="B7" i="69"/>
  <c r="P5" i="8" s="1"/>
  <c r="B27" i="71"/>
  <c r="B7" i="71"/>
  <c r="R5" i="8" s="1"/>
  <c r="B27" i="73"/>
  <c r="B7" i="73"/>
  <c r="V5" i="8" s="1"/>
  <c r="B7" i="80"/>
  <c r="AF5" i="8" s="1"/>
  <c r="B27" i="80"/>
  <c r="B27" i="68"/>
  <c r="B7" i="68"/>
  <c r="L5" i="8" s="1"/>
  <c r="B27" i="84"/>
  <c r="B7" i="84"/>
  <c r="AN5" i="8" s="1"/>
  <c r="B27" i="83"/>
  <c r="B7" i="83"/>
  <c r="AL5" i="8" s="1"/>
  <c r="B27" i="77"/>
  <c r="B7" i="77"/>
  <c r="AD5" i="8" s="1"/>
  <c r="B27" i="67"/>
  <c r="B7" i="67"/>
  <c r="J5" i="8" s="1"/>
</calcChain>
</file>

<file path=xl/comments1.xml><?xml version="1.0" encoding="utf-8"?>
<comments xmlns="http://schemas.openxmlformats.org/spreadsheetml/2006/main">
  <authors>
    <author>Frank Steele</author>
  </authors>
  <commentList>
    <comment ref="C6" authorId="0" shapeId="0">
      <text>
        <r>
          <rPr>
            <sz val="8"/>
            <color indexed="81"/>
            <rFont val="Tahoma"/>
            <family val="2"/>
          </rPr>
          <t>Learn and say the Scout Oath, with help if needed.</t>
        </r>
      </text>
    </comment>
    <comment ref="C7" authorId="0" shapeId="0">
      <text>
        <r>
          <rPr>
            <sz val="8"/>
            <color indexed="81"/>
            <rFont val="Tahoma"/>
            <family val="2"/>
          </rPr>
          <t>Learn and say the Scout Law, with help if needed.</t>
        </r>
      </text>
    </comment>
    <comment ref="C8" authorId="0" shapeId="0">
      <text>
        <r>
          <rPr>
            <sz val="8"/>
            <color indexed="81"/>
            <rFont val="Tahoma"/>
            <family val="2"/>
          </rPr>
          <t>Show the Cub Scout sign. Tell what it means.</t>
        </r>
      </text>
    </comment>
    <comment ref="C9" authorId="0" shapeId="0">
      <text>
        <r>
          <rPr>
            <sz val="8"/>
            <color indexed="81"/>
            <rFont val="Tahoma"/>
            <family val="2"/>
          </rPr>
          <t>Show the Cub Scout handshake. Tell what it means.</t>
        </r>
      </text>
    </comment>
    <comment ref="C10" authorId="0" shapeId="0">
      <text>
        <r>
          <rPr>
            <sz val="8"/>
            <color indexed="81"/>
            <rFont val="Tahoma"/>
            <family val="2"/>
          </rPr>
          <t>Say the Cub Scout motto. Tell what it means.</t>
        </r>
      </text>
    </comment>
    <comment ref="C11" authorId="0" shapeId="0">
      <text>
        <r>
          <rPr>
            <sz val="8"/>
            <color indexed="81"/>
            <rFont val="Tahoma"/>
            <family val="2"/>
          </rPr>
          <t>Show the Cub Scout salute. Tell what it means.</t>
        </r>
      </text>
    </comment>
    <comment ref="C12" authorId="0" shapeId="0">
      <text>
        <r>
          <rPr>
            <sz val="8"/>
            <color indexed="81"/>
            <rFont val="Tahoma"/>
            <family val="2"/>
          </rPr>
          <t>With your parent or guardian, complete the exercises in the pamphlet How to Protect Your
Children From Child Abuse: A Parent’s Guide—Bobcat Requirements.</t>
        </r>
      </text>
    </comment>
  </commentList>
</comments>
</file>

<file path=xl/comments2.xml><?xml version="1.0" encoding="utf-8"?>
<comments xmlns="http://schemas.openxmlformats.org/spreadsheetml/2006/main">
  <authors>
    <author>Chris Oradat</author>
    <author>Oradat, Chris A</author>
  </authors>
  <commentList>
    <comment ref="C6" authorId="0" shapeId="0">
      <text>
        <r>
          <rPr>
            <sz val="9"/>
            <color indexed="81"/>
            <rFont val="Tahoma"/>
            <family val="2"/>
          </rPr>
          <t>Plan a menu for a balanced meal for your den or family. Determine the budget for the meal. If possible, shop for the items on your menu while staying within your budget.</t>
        </r>
      </text>
    </comment>
    <comment ref="C7" authorId="1" shapeId="0">
      <text>
        <r>
          <rPr>
            <sz val="9"/>
            <color indexed="81"/>
            <rFont val="Tahoma"/>
            <family val="2"/>
          </rPr>
          <t>Prepare a balanced meal for your den or family. If possible, use one of these methods for preparation of part of the meal: 
  camp stove, Dutch oven, box oven, solar oven,
  open campfire, or charcoal grill. 
Demonstrate an understanding of food safety practices while preparing the meal</t>
        </r>
      </text>
    </comment>
    <comment ref="C8" authorId="0" shapeId="0">
      <text>
        <r>
          <rPr>
            <sz val="9"/>
            <color indexed="81"/>
            <rFont val="Tahoma"/>
            <family val="2"/>
          </rPr>
          <t>At an approved time in an outdoor location and using tinder, kindling, and fuel wood, demonstrate how to build a fire; light the fire, unless prohibited by local fire restrictions. After allowing the flames to burn safely, safely extinguish the flames with minimal impact to the fire site.</t>
        </r>
      </text>
    </comment>
    <comment ref="C11" authorId="1" shapeId="0">
      <text>
        <r>
          <rPr>
            <sz val="9"/>
            <color indexed="81"/>
            <rFont val="Tahoma"/>
            <family val="2"/>
          </rPr>
          <t>Discuss with your parent, guardian, den leader, or other caring adult what it means to do your duty to God. Tell how you do your duty to God in your daily life.</t>
        </r>
      </text>
    </comment>
    <comment ref="C12" authorId="0" shapeId="0">
      <text>
        <r>
          <rPr>
            <sz val="9"/>
            <color indexed="81"/>
            <rFont val="Tahoma"/>
            <family val="2"/>
          </rPr>
          <t>Earn the religious emblem of your faith for Webelos Scouts, if you have not already done so.</t>
        </r>
      </text>
    </comment>
    <comment ref="C13" authorId="0" shapeId="0">
      <text>
        <r>
          <rPr>
            <sz val="9"/>
            <color indexed="81"/>
            <rFont val="Tahoma"/>
            <family val="2"/>
          </rPr>
          <t>Discuss with your family, family’s faith leader, or other trusted adult how planning and participating in a service of worship or reflection helps you live your duty to God.</t>
        </r>
      </text>
    </comment>
    <comment ref="C14" authorId="0" shapeId="0">
      <text>
        <r>
          <rPr>
            <sz val="9"/>
            <color indexed="81"/>
            <rFont val="Tahoma"/>
            <family val="2"/>
          </rPr>
          <t>List one thing that will bring you closer to doing your duty to God, and practice it for one month. Write down what you will do each day to remind you.</t>
        </r>
      </text>
    </comment>
    <comment ref="C17" authorId="0" shapeId="0">
      <text>
        <r>
          <rPr>
            <sz val="9"/>
            <color indexed="81"/>
            <rFont val="Tahoma"/>
            <family val="2"/>
          </rPr>
          <t>Explain what first aid is. Tell what you should do after an accident.</t>
        </r>
      </text>
    </comment>
    <comment ref="C19" authorId="0" shapeId="0">
      <text>
        <r>
          <rPr>
            <sz val="9"/>
            <color indexed="81"/>
            <rFont val="Tahoma"/>
            <family val="2"/>
          </rPr>
          <t>Show what first aid to do for the hurry cases of serious bleeding.</t>
        </r>
      </text>
    </comment>
    <comment ref="C20" authorId="0" shapeId="0">
      <text>
        <r>
          <rPr>
            <sz val="9"/>
            <color indexed="81"/>
            <rFont val="Tahoma"/>
            <family val="2"/>
          </rPr>
          <t>Show what first aid to do for the hurry cases of heart attack or sudden cardiac arrest.</t>
        </r>
      </text>
    </comment>
    <comment ref="C21" authorId="0" shapeId="0">
      <text>
        <r>
          <rPr>
            <sz val="9"/>
            <color indexed="81"/>
            <rFont val="Tahoma"/>
            <family val="2"/>
          </rPr>
          <t>Show what first aid to do for the hurry cases of stopped breathing.</t>
        </r>
      </text>
    </comment>
    <comment ref="C22" authorId="0" shapeId="0">
      <text>
        <r>
          <rPr>
            <sz val="9"/>
            <color indexed="81"/>
            <rFont val="Tahoma"/>
            <family val="2"/>
          </rPr>
          <t>Show what first aid to do for the hurry cases of stroke.</t>
        </r>
      </text>
    </comment>
    <comment ref="C23" authorId="0" shapeId="0">
      <text>
        <r>
          <rPr>
            <sz val="9"/>
            <color indexed="81"/>
            <rFont val="Tahoma"/>
            <family val="2"/>
          </rPr>
          <t>Show what first aid to do for the hurry cases of poisoning.</t>
        </r>
      </text>
    </comment>
    <comment ref="C24" authorId="0" shapeId="0">
      <text>
        <r>
          <rPr>
            <sz val="9"/>
            <color indexed="81"/>
            <rFont val="Tahoma"/>
            <family val="2"/>
          </rPr>
          <t>Show how to help a choking victim.</t>
        </r>
      </text>
    </comment>
    <comment ref="C25" authorId="0" shapeId="0">
      <text>
        <r>
          <rPr>
            <sz val="9"/>
            <color indexed="81"/>
            <rFont val="Tahoma"/>
            <family val="2"/>
          </rPr>
          <t>Show how to treat for shock.</t>
        </r>
      </text>
    </comment>
    <comment ref="C27" authorId="0" shapeId="0">
      <text>
        <r>
          <rPr>
            <sz val="9"/>
            <color indexed="81"/>
            <rFont val="Tahoma"/>
            <family val="2"/>
          </rPr>
          <t>Demonstrate that you know how to treat cuts and scratches.</t>
        </r>
      </text>
    </comment>
    <comment ref="C28" authorId="0" shapeId="0">
      <text>
        <r>
          <rPr>
            <sz val="9"/>
            <color indexed="81"/>
            <rFont val="Tahoma"/>
            <family val="2"/>
          </rPr>
          <t>Demonstrate that you know how to treat burns and scalds.</t>
        </r>
      </text>
    </comment>
    <comment ref="C29" authorId="0" shapeId="0">
      <text>
        <r>
          <rPr>
            <sz val="9"/>
            <color indexed="81"/>
            <rFont val="Tahoma"/>
            <family val="2"/>
          </rPr>
          <t>Demonstrate that you know how to treat sunburn.</t>
        </r>
      </text>
    </comment>
    <comment ref="C30" authorId="0" shapeId="0">
      <text>
        <r>
          <rPr>
            <sz val="9"/>
            <color indexed="81"/>
            <rFont val="Tahoma"/>
            <family val="2"/>
          </rPr>
          <t>Demonstrate that you know how to treat blisters on the hand and foot.</t>
        </r>
      </text>
    </comment>
    <comment ref="C31" authorId="0" shapeId="0">
      <text>
        <r>
          <rPr>
            <sz val="9"/>
            <color indexed="81"/>
            <rFont val="Tahoma"/>
            <family val="2"/>
          </rPr>
          <t>Demonstrate that you know how to treat tick bites.</t>
        </r>
      </text>
    </comment>
    <comment ref="C32" authorId="0" shapeId="0">
      <text>
        <r>
          <rPr>
            <sz val="9"/>
            <color indexed="81"/>
            <rFont val="Tahoma"/>
            <family val="2"/>
          </rPr>
          <t>Demonstrate that you know how to treat inscect bites and stings.</t>
        </r>
      </text>
    </comment>
    <comment ref="C33" authorId="0" shapeId="0">
      <text>
        <r>
          <rPr>
            <sz val="9"/>
            <color indexed="81"/>
            <rFont val="Tahoma"/>
            <family val="2"/>
          </rPr>
          <t>Demonstrate that you know how to treat venomous snakebites.</t>
        </r>
      </text>
    </comment>
    <comment ref="C34" authorId="0" shapeId="0">
      <text>
        <r>
          <rPr>
            <sz val="9"/>
            <color indexed="81"/>
            <rFont val="Tahoma"/>
            <family val="2"/>
          </rPr>
          <t>Demonstrate that you know how to treat nosebleeds.</t>
        </r>
      </text>
    </comment>
    <comment ref="C35" authorId="0" shapeId="0">
      <text>
        <r>
          <rPr>
            <sz val="9"/>
            <color indexed="81"/>
            <rFont val="Tahoma"/>
            <family val="2"/>
          </rPr>
          <t>Demonstrate that you know how to treat frostbite.</t>
        </r>
      </text>
    </comment>
    <comment ref="C36" authorId="0" shapeId="0">
      <text>
        <r>
          <rPr>
            <sz val="9"/>
            <color indexed="81"/>
            <rFont val="Tahoma"/>
            <family val="2"/>
          </rPr>
          <t>Put together a simple home first-aid kit. Explain what you included and how to use each item correctly.</t>
        </r>
      </text>
    </comment>
    <comment ref="C37" authorId="0" shapeId="0">
      <text>
        <r>
          <rPr>
            <sz val="9"/>
            <color indexed="81"/>
            <rFont val="Tahoma"/>
            <family val="2"/>
          </rPr>
          <t>Create and practice an emergency readiness plan for your home or den meeting place.</t>
        </r>
      </text>
    </comment>
    <comment ref="C38" authorId="0" shapeId="0">
      <text>
        <r>
          <rPr>
            <sz val="9"/>
            <color indexed="81"/>
            <rFont val="Tahoma"/>
            <family val="2"/>
          </rPr>
          <t>Visit with a first responder.</t>
        </r>
      </text>
    </comment>
    <comment ref="C41" authorId="0" shapeId="0">
      <text>
        <r>
          <rPr>
            <sz val="9"/>
            <color indexed="81"/>
            <rFont val="Tahoma"/>
            <family val="2"/>
          </rPr>
          <t>Understand and explain why you should warm up before exercising and cool down afterward. Demonstrate the proper way to warm up and cool down.</t>
        </r>
      </text>
    </comment>
    <comment ref="C42" authorId="0" shapeId="0">
      <text>
        <r>
          <rPr>
            <sz val="9"/>
            <color indexed="81"/>
            <rFont val="Tahoma"/>
            <family val="2"/>
          </rPr>
          <t>Do a 20-yard dash and record your results.</t>
        </r>
      </text>
    </comment>
    <comment ref="C43" authorId="0" shapeId="0">
      <text>
        <r>
          <rPr>
            <sz val="9"/>
            <color indexed="81"/>
            <rFont val="Tahoma"/>
            <family val="2"/>
          </rPr>
          <t>Do a vertical jump and record your results.</t>
        </r>
      </text>
    </comment>
    <comment ref="C44" authorId="0" shapeId="0">
      <text>
        <r>
          <rPr>
            <sz val="9"/>
            <color indexed="81"/>
            <rFont val="Tahoma"/>
            <family val="2"/>
          </rPr>
          <t>Lift a 5 pound weight and record your results.</t>
        </r>
      </text>
    </comment>
    <comment ref="C45" authorId="0" shapeId="0">
      <text>
        <r>
          <rPr>
            <sz val="9"/>
            <color indexed="81"/>
            <rFont val="Tahoma"/>
            <family val="2"/>
          </rPr>
          <t>Do push-ups and record your results.</t>
        </r>
      </text>
    </comment>
    <comment ref="C46" authorId="0" shapeId="0">
      <text>
        <r>
          <rPr>
            <sz val="9"/>
            <color indexed="81"/>
            <rFont val="Tahoma"/>
            <family val="2"/>
          </rPr>
          <t>Do curls and record your results.</t>
        </r>
      </text>
    </comment>
    <comment ref="C47" authorId="0" shapeId="0">
      <text>
        <r>
          <rPr>
            <sz val="9"/>
            <color indexed="81"/>
            <rFont val="Tahoma"/>
            <family val="2"/>
          </rPr>
          <t>Jump rope and record your results.</t>
        </r>
      </text>
    </comment>
    <comment ref="C48" authorId="0" shapeId="0">
      <text>
        <r>
          <rPr>
            <sz val="9"/>
            <color indexed="81"/>
            <rFont val="Tahoma"/>
            <family val="2"/>
          </rPr>
          <t>Make an exercise plan that includes at least three physical activities. Carry out your plan for 30 days, and write down your progress each week.</t>
        </r>
      </text>
    </comment>
    <comment ref="C49" authorId="0" shapeId="0">
      <text>
        <r>
          <rPr>
            <sz val="9"/>
            <color indexed="81"/>
            <rFont val="Tahoma"/>
            <family val="2"/>
          </rPr>
          <t>Try a new sport you have never tried before.</t>
        </r>
      </text>
    </comment>
    <comment ref="C50" authorId="0" shapeId="0">
      <text>
        <r>
          <rPr>
            <sz val="9"/>
            <color indexed="81"/>
            <rFont val="Tahoma"/>
            <family val="2"/>
          </rPr>
          <t>With your den, prepare a fitness course or series of games that includes jumping, avoiding obstacles, weight lifting, and running. Time yourself going through the course, and improve your time over a two-week period.</t>
        </r>
      </text>
    </comment>
    <comment ref="C51" authorId="0" shapeId="0">
      <text>
        <r>
          <rPr>
            <sz val="9"/>
            <color indexed="81"/>
            <rFont val="Tahoma"/>
            <family val="2"/>
          </rPr>
          <t>With adult guidance, lead younger Scouts in a fitness game or games as a gathering activity for a pack or den meeting.</t>
        </r>
      </text>
    </comment>
    <comment ref="C54" authorId="0" shapeId="0">
      <text>
        <r>
          <rPr>
            <sz val="9"/>
            <color indexed="81"/>
            <rFont val="Tahoma"/>
            <family val="2"/>
          </rPr>
          <t>Create a hike plan.</t>
        </r>
      </text>
    </comment>
    <comment ref="C55" authorId="0" shapeId="0">
      <text>
        <r>
          <rPr>
            <sz val="9"/>
            <color indexed="81"/>
            <rFont val="Tahoma"/>
            <family val="2"/>
          </rPr>
          <t>Assemble a hiking first-aid kit.</t>
        </r>
      </text>
    </comment>
    <comment ref="C56" authorId="0" shapeId="0">
      <text>
        <r>
          <rPr>
            <sz val="9"/>
            <color indexed="81"/>
            <rFont val="Tahoma"/>
            <family val="2"/>
          </rPr>
          <t>Recite the Outdoor Code and the Leave No Trace Principles for Kids from memory. Talk about how you can demonstrate them on your Webelos adventures.</t>
        </r>
      </text>
    </comment>
    <comment ref="C57" authorId="0" shapeId="0">
      <text>
        <r>
          <rPr>
            <sz val="9"/>
            <color indexed="81"/>
            <rFont val="Tahoma"/>
            <family val="2"/>
          </rPr>
          <t>With your Webelos den or with a family member, hike 3 miles.
Before your hike, plan and prepare a nutritious lunch or snack. Enjoy it on your hike, and clean up afterward</t>
        </r>
      </text>
    </comment>
    <comment ref="C58" authorId="0" shapeId="0">
      <text>
        <r>
          <rPr>
            <sz val="9"/>
            <color indexed="81"/>
            <rFont val="Tahoma"/>
            <family val="2"/>
          </rPr>
          <t>Describe and identify from photos any poisonous plants and dangerous animals and insects you might encounter on your hike.</t>
        </r>
      </text>
    </comment>
    <comment ref="C59" authorId="0" shapeId="0">
      <text>
        <r>
          <rPr>
            <sz val="9"/>
            <color indexed="81"/>
            <rFont val="Tahoma"/>
            <family val="2"/>
          </rPr>
          <t>Perform one of the following leadership roles during your hike: trail leader, first-aid leader, lunch leader, or service project leader.</t>
        </r>
      </text>
    </comment>
    <comment ref="C63" authorId="0" shapeId="0">
      <text>
        <r>
          <rPr>
            <sz val="9"/>
            <color indexed="81"/>
            <rFont val="Tahoma"/>
            <family val="2"/>
          </rPr>
          <t>Explain the history of the United States flag. Show how to properly display the flag in public, and help lead a flag ceremony.</t>
        </r>
      </text>
    </comment>
    <comment ref="C64" authorId="0" shapeId="0">
      <text>
        <r>
          <rPr>
            <sz val="9"/>
            <color indexed="81"/>
            <rFont val="Tahoma"/>
            <family val="2"/>
          </rPr>
          <t>Learn about and describe your rights and duties as a citizen, and explain what it means to be loyal to your country.</t>
        </r>
      </text>
    </comment>
    <comment ref="C65" authorId="0" shapeId="0">
      <text>
        <r>
          <rPr>
            <sz val="9"/>
            <color indexed="81"/>
            <rFont val="Tahoma"/>
            <family val="2"/>
          </rPr>
          <t>Discuss in your Webelos den the term “rule of law,” and talk about how it applies to you in your everyday life.</t>
        </r>
      </text>
    </comment>
    <comment ref="C66" authorId="0" shapeId="0">
      <text>
        <r>
          <rPr>
            <sz val="9"/>
            <color indexed="81"/>
            <rFont val="Tahoma"/>
            <family val="2"/>
          </rPr>
          <t>Meet with a government leader, and learn about his or her role in your community. Discuss with the leader an important issue facing your community.</t>
        </r>
      </text>
    </comment>
    <comment ref="C67" authorId="0" shapeId="0">
      <text>
        <r>
          <rPr>
            <sz val="9"/>
            <color indexed="81"/>
            <rFont val="Tahoma"/>
            <family val="2"/>
          </rPr>
          <t>Show that you are an active leader by planning an activity without your den leader’s help.</t>
        </r>
      </text>
    </comment>
    <comment ref="C68" authorId="0" shapeId="0">
      <text>
        <r>
          <rPr>
            <sz val="9"/>
            <color indexed="81"/>
            <rFont val="Tahoma"/>
            <family val="2"/>
          </rPr>
          <t>Learn about Scouting in another part of the world. With the help of your parent or your den leader, pick one country where Scouting exists, and research its Scouting program.</t>
        </r>
      </text>
    </comment>
    <comment ref="C69" authorId="0" shapeId="0">
      <text>
        <r>
          <rPr>
            <sz val="9"/>
            <color indexed="81"/>
            <rFont val="Tahoma"/>
            <family val="2"/>
          </rPr>
          <t>Set up an exhibit at a pack meeting to share information about the World Friendship Fund.</t>
        </r>
      </text>
    </comment>
    <comment ref="C70" authorId="0" shapeId="0">
      <text>
        <r>
          <rPr>
            <sz val="9"/>
            <color indexed="81"/>
            <rFont val="Tahoma"/>
            <family val="2"/>
          </rPr>
          <t>Find a brother Scout unit in another country.</t>
        </r>
      </text>
    </comment>
    <comment ref="C71" authorId="0" shapeId="0">
      <text>
        <r>
          <rPr>
            <sz val="9"/>
            <color indexed="81"/>
            <rFont val="Tahoma"/>
            <family val="2"/>
          </rPr>
          <t>Learn about energy use in your community and in other parts of our world.</t>
        </r>
      </text>
    </comment>
    <comment ref="C72" authorId="0" shapeId="0">
      <text>
        <r>
          <rPr>
            <sz val="9"/>
            <color indexed="81"/>
            <rFont val="Tahoma"/>
            <family val="2"/>
          </rPr>
          <t>Under the supervision of your parent, guardian, or den leader, connect with a Scout in another country during an event such as Jamboree on the Air or Jamboree on the Internet or by other means.</t>
        </r>
      </text>
    </comment>
    <comment ref="C75" authorId="1" shapeId="0">
      <text>
        <r>
          <rPr>
            <sz val="9"/>
            <color indexed="81"/>
            <rFont val="Tahoma"/>
            <family val="2"/>
          </rPr>
          <t>Discuss with your parent, guardian, den leader, or other caring adult what it means to do your duty to God. Tell how you do your duty to God in your daily life.</t>
        </r>
      </text>
    </comment>
    <comment ref="C76" authorId="0" shapeId="0">
      <text>
        <r>
          <rPr>
            <sz val="9"/>
            <color indexed="81"/>
            <rFont val="Tahoma"/>
            <family val="2"/>
          </rPr>
          <t>Under the direction of your parent, guardian, or religious or spiritual leader, do an act of service for someone in your family, neighborhood, or community. Talk about your service with your family and your Webelos den leader. Tell your family, den, or den leader how it related to doing your duty to God.</t>
        </r>
      </text>
    </comment>
    <comment ref="C77" authorId="0" shapeId="0">
      <text>
        <r>
          <rPr>
            <sz val="9"/>
            <color indexed="81"/>
            <rFont val="Tahoma"/>
            <family val="2"/>
          </rPr>
          <t>Earn the religious emblem of your faith for Webelos Scouts, if you have not already done so.</t>
        </r>
      </text>
    </comment>
    <comment ref="C78" authorId="0" shapeId="0">
      <text>
        <r>
          <rPr>
            <sz val="9"/>
            <color indexed="81"/>
            <rFont val="Tahoma"/>
            <family val="2"/>
          </rPr>
          <t>With your parent, guardian, or religious or spiritual leader, discuss and make a plan to do two things you think will help you better do your duty to God. Do these things for a month.</t>
        </r>
      </text>
    </comment>
    <comment ref="C79" authorId="0" shapeId="0">
      <text>
        <r>
          <rPr>
            <sz val="9"/>
            <color indexed="81"/>
            <rFont val="Tahoma"/>
            <family val="2"/>
          </rPr>
          <t>Discuss with your family how the Scout Oath and Scout Law relate to your beliefs about duty to God.</t>
        </r>
      </text>
    </comment>
    <comment ref="C80" authorId="0" shapeId="0">
      <text>
        <r>
          <rPr>
            <sz val="9"/>
            <color indexed="81"/>
            <rFont val="Tahoma"/>
            <family val="2"/>
          </rPr>
          <t>For at least a month, pray or reverently meditate each day as taught by your family or faith community.</t>
        </r>
      </text>
    </comment>
    <comment ref="C84" authorId="0" shapeId="0">
      <text>
        <r>
          <rPr>
            <sz val="9"/>
            <color indexed="81"/>
            <rFont val="Tahoma"/>
            <family val="2"/>
          </rPr>
          <t>With the help of your den leader or family, plan and conduct a campout. If your chartered organization does not permit Cub Scout camping, you may substitute a family campout or a daylong outdoor activity with your den or pack.</t>
        </r>
      </text>
    </comment>
    <comment ref="C85" authorId="0" shapeId="0">
      <text>
        <r>
          <rPr>
            <sz val="9"/>
            <color indexed="81"/>
            <rFont val="Tahoma"/>
            <family val="2"/>
          </rPr>
          <t>On arrival at the campout, with your den and den leader or family, determine where to set up your tent. Demonstrate knowledge of what makes a good tent site and what makes a bad one. Set up your tent without help from an adult.</t>
        </r>
      </text>
    </comment>
    <comment ref="C87" authorId="0" shapeId="0">
      <text>
        <r>
          <rPr>
            <sz val="9"/>
            <color indexed="81"/>
            <rFont val="Tahoma"/>
            <family val="2"/>
          </rPr>
          <t>Once your tents are set up, discuss with your den what actions you should take in the case of severe rainstorm causing flooding.</t>
        </r>
      </text>
    </comment>
    <comment ref="C88" authorId="0" shapeId="0">
      <text>
        <r>
          <rPr>
            <sz val="9"/>
            <color indexed="81"/>
            <rFont val="Tahoma"/>
            <family val="2"/>
          </rPr>
          <t>Once your tents are set up, discuss with your den what actions you should take in the case of severe thunderstorm with lightning or tornadoes.</t>
        </r>
      </text>
    </comment>
    <comment ref="C89" authorId="0" shapeId="0">
      <text>
        <r>
          <rPr>
            <sz val="9"/>
            <color indexed="81"/>
            <rFont val="Tahoma"/>
            <family val="2"/>
          </rPr>
          <t>Once your tents are set up, discuss with your den what actions you should take in the case of fire, earthquake or other disaster that will require evacuation.</t>
        </r>
      </text>
    </comment>
    <comment ref="C90" authorId="0" shapeId="0">
      <text>
        <r>
          <rPr>
            <sz val="9"/>
            <color indexed="81"/>
            <rFont val="Tahoma"/>
            <family val="2"/>
          </rPr>
          <t>Show how to tie a bowline. Explain when the knot should be used and why. Teach it to another Scout who is not a Webelos Scout.</t>
        </r>
      </text>
    </comment>
    <comment ref="C91" authorId="0" shapeId="0">
      <text>
        <r>
          <rPr>
            <sz val="9"/>
            <color indexed="81"/>
            <rFont val="Tahoma"/>
            <family val="2"/>
          </rPr>
          <t>Recite the Outdoor Code and the Leave No Trace Principles for Kids from memory. Talk about how you can demonstrate them on your Webelos adventures.</t>
        </r>
      </text>
    </comment>
    <comment ref="C93" authorId="0" shapeId="0">
      <text>
        <r>
          <rPr>
            <sz val="9"/>
            <color indexed="81"/>
            <rFont val="Tahoma"/>
            <family val="2"/>
          </rPr>
          <t>With the help of your den leader or family, plan and participate in an outdoor activity</t>
        </r>
      </text>
    </comment>
    <comment ref="C95" authorId="0" shapeId="0">
      <text>
        <r>
          <rPr>
            <sz val="9"/>
            <color indexed="81"/>
            <rFont val="Tahoma"/>
            <family val="2"/>
          </rPr>
          <t>Once your tents are set up, discuss with your den what actions you should take in the case of severe rainstorm causing flooding.</t>
        </r>
      </text>
    </comment>
    <comment ref="C96" authorId="0" shapeId="0">
      <text>
        <r>
          <rPr>
            <sz val="9"/>
            <color indexed="81"/>
            <rFont val="Tahoma"/>
            <family val="2"/>
          </rPr>
          <t>Once your tents are set up, discuss with your den what actions you should take in the case of severe thunderstorm with lightning or tornadoes.</t>
        </r>
      </text>
    </comment>
    <comment ref="C97" authorId="0" shapeId="0">
      <text>
        <r>
          <rPr>
            <sz val="9"/>
            <color indexed="81"/>
            <rFont val="Tahoma"/>
            <family val="2"/>
          </rPr>
          <t>Once your tents are set up, discuss with your den what actions you should take in the case of fire, earthquake or other disaster that will require evacuation.</t>
        </r>
      </text>
    </comment>
    <comment ref="C98" authorId="0" shapeId="0">
      <text>
        <r>
          <rPr>
            <sz val="9"/>
            <color indexed="81"/>
            <rFont val="Tahoma"/>
            <family val="2"/>
          </rPr>
          <t>Show how to tie a bowline. Explain when the knot should be used and why. Teach it to another Scout who is not a Webelos Scout.</t>
        </r>
      </text>
    </comment>
    <comment ref="C99" authorId="0" shapeId="0">
      <text>
        <r>
          <rPr>
            <sz val="9"/>
            <color indexed="81"/>
            <rFont val="Tahoma"/>
            <family val="2"/>
          </rPr>
          <t>Recite the Outdoor Code and the Leave No Trace Principles for Kids from memory. Talk about how you can demonstrate them on your Webelos adventures.</t>
        </r>
      </text>
    </comment>
    <comment ref="C102" authorId="0" shapeId="0">
      <text>
        <r>
          <rPr>
            <sz val="9"/>
            <color indexed="81"/>
            <rFont val="Tahoma"/>
            <family val="2"/>
          </rPr>
          <t>Repeat from memory the Scout Oath, Scout Law, Scout motto, and Scout slogan. In your own words, explain the meaning of each to your den leader, parent, or guardian.</t>
        </r>
      </text>
    </comment>
    <comment ref="C103" authorId="0" shapeId="0">
      <text>
        <r>
          <rPr>
            <sz val="9"/>
            <color indexed="81"/>
            <rFont val="Tahoma"/>
            <family val="2"/>
          </rPr>
          <t>Explain what Scout spirit is. Describe for your den leader, parent, or guardian some ways you have shown Scout spirit by practicing the Scout Oath, Scout Law, Scout motto, and Scout slogan.</t>
        </r>
      </text>
    </comment>
    <comment ref="C104" authorId="0" shapeId="0">
      <text>
        <r>
          <rPr>
            <sz val="9"/>
            <color indexed="81"/>
            <rFont val="Tahoma"/>
            <family val="2"/>
          </rPr>
          <t>Give the Boy Scout sign, salute, and handshake. Explain when they should be used.</t>
        </r>
      </text>
    </comment>
    <comment ref="C105" authorId="0" shapeId="0">
      <text>
        <r>
          <rPr>
            <sz val="9"/>
            <color indexed="81"/>
            <rFont val="Tahoma"/>
            <family val="2"/>
          </rPr>
          <t>Describe the First Class Scout badge, and tell what each part stands for. Explain the significance of the First Class Scout badge.</t>
        </r>
      </text>
    </comment>
    <comment ref="C106" authorId="0" shapeId="0">
      <text>
        <r>
          <rPr>
            <sz val="9"/>
            <color indexed="81"/>
            <rFont val="Tahoma"/>
            <family val="2"/>
          </rPr>
          <t>Repeat from memory the Pledge of Allegiance. In your own words, explain its meaning</t>
        </r>
      </text>
    </comment>
    <comment ref="C107" authorId="0" shapeId="0">
      <text>
        <r>
          <rPr>
            <sz val="9"/>
            <color indexed="81"/>
            <rFont val="Tahoma"/>
            <family val="2"/>
          </rPr>
          <t>Describe how the Scouts in the troop provide its leadership.</t>
        </r>
      </text>
    </comment>
    <comment ref="C108" authorId="0" shapeId="0">
      <text>
        <r>
          <rPr>
            <sz val="9"/>
            <color indexed="81"/>
            <rFont val="Tahoma"/>
            <family val="2"/>
          </rPr>
          <t>Describe the four steps of Boy Scout advancement.</t>
        </r>
      </text>
    </comment>
    <comment ref="C109" authorId="0" shapeId="0">
      <text>
        <r>
          <rPr>
            <sz val="9"/>
            <color indexed="81"/>
            <rFont val="Tahoma"/>
            <family val="2"/>
          </rPr>
          <t>Describe ranks in Boy Scouting and how they are earned.</t>
        </r>
      </text>
    </comment>
    <comment ref="C110" authorId="0" shapeId="0">
      <text>
        <r>
          <rPr>
            <sz val="9"/>
            <color indexed="81"/>
            <rFont val="Tahoma"/>
            <family val="2"/>
          </rPr>
          <t>Describe what merit badges are and how they are earned.</t>
        </r>
      </text>
    </comment>
    <comment ref="C111" authorId="0" shapeId="0">
      <text>
        <r>
          <rPr>
            <sz val="9"/>
            <color indexed="81"/>
            <rFont val="Tahoma"/>
            <family val="2"/>
          </rPr>
          <t>Explain the patrol method. Describe the types of patrols that might be part of a Boy Scout troop.</t>
        </r>
      </text>
    </comment>
    <comment ref="C112" authorId="0" shapeId="0">
      <text>
        <r>
          <rPr>
            <sz val="9"/>
            <color indexed="81"/>
            <rFont val="Tahoma"/>
            <family val="2"/>
          </rPr>
          <t>Hold an election to choose the patrol leader.</t>
        </r>
      </text>
    </comment>
    <comment ref="C113" authorId="0" shapeId="0">
      <text>
        <r>
          <rPr>
            <sz val="9"/>
            <color indexed="81"/>
            <rFont val="Tahoma"/>
            <family val="2"/>
          </rPr>
          <t>Develop a patrol name and emblem (if your den does not already have one), as well as a patrol flag and yell. Explain how a patrol name, emblem, flag, and yell create patrol spirit.</t>
        </r>
      </text>
    </comment>
    <comment ref="C114" authorId="0" shapeId="0">
      <text>
        <r>
          <rPr>
            <sz val="9"/>
            <color indexed="81"/>
            <rFont val="Tahoma"/>
            <family val="2"/>
          </rPr>
          <t>As a patrol, make plans with a troop to participate in a Boy Scout troop’s campout or other outdoor activity.</t>
        </r>
      </text>
    </comment>
    <comment ref="C115" authorId="0" shapeId="0">
      <text>
        <r>
          <rPr>
            <sz val="9"/>
            <color indexed="81"/>
            <rFont val="Tahoma"/>
            <family val="2"/>
          </rPr>
          <t>With your Webelos den leader, parent, or guardian, participate in a Boy Scout troop’s campout or other outdoor activity. Use the patrol method while on the outing.</t>
        </r>
      </text>
    </comment>
    <comment ref="C116" authorId="0" shapeId="0">
      <text>
        <r>
          <rPr>
            <sz val="9"/>
            <color indexed="81"/>
            <rFont val="Tahoma"/>
            <family val="2"/>
          </rPr>
          <t>Show how to tie a square knot, two half hitches, and a taut-line hitch. Explain how each knot is used.</t>
        </r>
      </text>
    </comment>
    <comment ref="C117" authorId="0" shapeId="0">
      <text>
        <r>
          <rPr>
            <sz val="9"/>
            <color indexed="81"/>
            <rFont val="Tahoma"/>
            <family val="2"/>
          </rPr>
          <t>Show the proper care of a rope by learning how to whip and fuse the ends of different kinds of rope.</t>
        </r>
      </text>
    </comment>
    <comment ref="C118" authorId="0" shapeId="0">
      <text>
        <r>
          <rPr>
            <sz val="9"/>
            <color indexed="81"/>
            <rFont val="Tahoma"/>
            <family val="2"/>
          </rPr>
          <t>Demonstrate your knowledge of the pocketknife safety rules and the pocketknife pledge. Earn your Whittling Chip card if you have not already done so.</t>
        </r>
      </text>
    </comment>
  </commentList>
</comments>
</file>

<file path=xl/comments3.xml><?xml version="1.0" encoding="utf-8"?>
<comments xmlns="http://schemas.openxmlformats.org/spreadsheetml/2006/main">
  <authors>
    <author>Oradat, Chris A</author>
    <author>Chris Oradat</author>
  </authors>
  <commentList>
    <comment ref="C6" authorId="0" shapeId="0">
      <text>
        <r>
          <rPr>
            <sz val="9"/>
            <color indexed="81"/>
            <rFont val="Tahoma"/>
            <family val="2"/>
          </rPr>
          <t>An experiment is a “fair test” to compare possible explanations. Draw a picture of a fair test that shows what you need to do to test a fertilizer’s effects on plant growth.</t>
        </r>
      </text>
    </comment>
    <comment ref="C7" authorId="0" shapeId="0">
      <text>
        <r>
          <rPr>
            <sz val="9"/>
            <color indexed="81"/>
            <rFont val="Tahoma"/>
            <family val="2"/>
          </rPr>
          <t>Visit a museum, a college, a laboratory, an observatory, a zoo, an aquarium, or other facility that employs scientists. Prepare three questions ahead of time, and talk to a scientist about his or her work.</t>
        </r>
      </text>
    </comment>
    <comment ref="C8" authorId="0" shapeId="0">
      <text>
        <r>
          <rPr>
            <sz val="9"/>
            <color indexed="81"/>
            <rFont val="Tahoma"/>
            <family val="2"/>
          </rPr>
          <t>Carry out the experiment you designed for requirement 1, above. Report what you learned about the effect of fertilizer on the plants that you grew.</t>
        </r>
      </text>
    </comment>
    <comment ref="C9" authorId="0" shapeId="0">
      <text>
        <r>
          <rPr>
            <sz val="9"/>
            <color indexed="81"/>
            <rFont val="Tahoma"/>
            <family val="2"/>
          </rPr>
          <t>Carry out the experiment you designed for requirement 1, but change the independent variable. Report what you learned about the effect of changing the variable on the plants that you grew.</t>
        </r>
      </text>
    </comment>
    <comment ref="C10" authorId="0" shapeId="0">
      <text>
        <r>
          <rPr>
            <sz val="9"/>
            <color indexed="81"/>
            <rFont val="Tahoma"/>
            <family val="2"/>
          </rPr>
          <t>Build a model solar system. Chart the distances between the planets so that the model is to scale. Use what you learn from this requirement to explain the value of making a model in science.</t>
        </r>
      </text>
    </comment>
    <comment ref="C11" authorId="0" shapeId="0">
      <text>
        <r>
          <rPr>
            <sz val="9"/>
            <color indexed="81"/>
            <rFont val="Tahoma"/>
            <family val="2"/>
          </rPr>
          <t>With adult supervision, build and launch a model rocket. Use the rocket to design a fair test to answer a question about force or motion.</t>
        </r>
      </text>
    </comment>
    <comment ref="C12" authorId="0" shapeId="0">
      <text>
        <r>
          <rPr>
            <sz val="9"/>
            <color indexed="81"/>
            <rFont val="Tahoma"/>
            <family val="2"/>
          </rPr>
          <t>Create two circuits of three light bulbs and a battery. Construct one as a series circuit and the other as a parallel circuit.</t>
        </r>
      </text>
    </comment>
    <comment ref="C13" authorId="0" shapeId="0">
      <text>
        <r>
          <rPr>
            <sz val="9"/>
            <color indexed="81"/>
            <rFont val="Tahoma"/>
            <family val="2"/>
          </rPr>
          <t>Study the night sky. Sketch the appearance of the North Star (Polaris) and the Big Dipper (part of the Ursa Major constellation) over at least six hours. Describe what you observed, and explain the meaning of your observations.</t>
        </r>
      </text>
    </comment>
    <comment ref="C14" authorId="0" shapeId="0">
      <text>
        <r>
          <rPr>
            <sz val="9"/>
            <color indexed="81"/>
            <rFont val="Tahoma"/>
            <family val="2"/>
          </rPr>
          <t>With adult assistance, explore safe chemical reactions with household materials. Using two substances, observe what happens when the amounts of the reactants are increased.</t>
        </r>
      </text>
    </comment>
    <comment ref="C15" authorId="0" shapeId="0">
      <text>
        <r>
          <rPr>
            <sz val="9"/>
            <color indexed="81"/>
            <rFont val="Tahoma"/>
            <family val="2"/>
          </rPr>
          <t>Explore properties of motion on a playground. How does the weight of a person affect how fast they slide down a slide or how fast a swing moves? Design a fair test to answer one of those questions.</t>
        </r>
      </text>
    </comment>
    <comment ref="C16" authorId="0" shapeId="0">
      <text>
        <r>
          <rPr>
            <sz val="9"/>
            <color indexed="81"/>
            <rFont val="Tahoma"/>
            <family val="2"/>
          </rPr>
          <t>Read a biography of a scientist. Tell your den leader or the other members of your den what the scientist was famous for and why his or her work is important.</t>
        </r>
      </text>
    </comment>
    <comment ref="C20" authorId="0" shapeId="0">
      <text>
        <r>
          <rPr>
            <sz val="9"/>
            <color indexed="81"/>
            <rFont val="Tahoma"/>
            <family val="2"/>
          </rPr>
          <t>State the safety precautions you need to take before doing any water activity.</t>
        </r>
      </text>
    </comment>
    <comment ref="C21" authorId="0" shapeId="0">
      <text>
        <r>
          <rPr>
            <sz val="9"/>
            <color indexed="81"/>
            <rFont val="Tahoma"/>
            <family val="2"/>
          </rPr>
          <t>Discuss the importance of learning the skills you need to know before going boating.</t>
        </r>
      </text>
    </comment>
    <comment ref="C22" authorId="0" shapeId="0">
      <text>
        <r>
          <rPr>
            <sz val="9"/>
            <color indexed="81"/>
            <rFont val="Tahoma"/>
            <family val="2"/>
          </rPr>
          <t>Explain the meaning of “order of rescue” and demonstrate the reach and throw rescue techniques from land.</t>
        </r>
      </text>
    </comment>
    <comment ref="C23" authorId="0" shapeId="0">
      <text>
        <r>
          <rPr>
            <sz val="9"/>
            <color indexed="81"/>
            <rFont val="Tahoma"/>
            <family val="2"/>
          </rPr>
          <t>Attempt the BSA swimmer test.</t>
        </r>
      </text>
    </comment>
    <comment ref="C24" authorId="0" shapeId="0">
      <text>
        <r>
          <rPr>
            <sz val="9"/>
            <color indexed="81"/>
            <rFont val="Tahoma"/>
            <family val="2"/>
          </rPr>
          <t>Demonstrate the precautions you must take before attempting to dive headfirst into the water, and attempt a front surface dive.</t>
        </r>
      </text>
    </comment>
    <comment ref="C25" authorId="0" shapeId="0">
      <text>
        <r>
          <rPr>
            <sz val="9"/>
            <color indexed="81"/>
            <rFont val="Tahoma"/>
            <family val="2"/>
          </rPr>
          <t>Learn and demonstrate two of the following strokes: crawl, sidestroke, breaststroke, or trudgen.</t>
        </r>
      </text>
    </comment>
    <comment ref="C26" authorId="0" shapeId="0">
      <text>
        <r>
          <rPr>
            <sz val="9"/>
            <color indexed="81"/>
            <rFont val="Tahoma"/>
            <family val="2"/>
          </rPr>
          <t>Invite a member or former member of a lifeguard team, rescue squad, the U.S. Coast Guard, U.S. Navy, or other armed forces branch who has had swimming and rescue training to your den meeting. Find out what training and other experiences this person has had.</t>
        </r>
      </text>
    </comment>
    <comment ref="C27" authorId="0" shapeId="0">
      <text>
        <r>
          <rPr>
            <sz val="9"/>
            <color indexed="81"/>
            <rFont val="Tahoma"/>
            <family val="2"/>
          </rPr>
          <t>Demonstrate how to correctly fasten a life jacket that is the right size for you. Jump into water over your head. Show how the life jacket keeps your head above water by swimming 25 feet. Get out of the water, remove the life jacket and hang it where it will dry.</t>
        </r>
      </text>
    </comment>
    <comment ref="C28" authorId="1" shapeId="0">
      <text>
        <r>
          <rPr>
            <sz val="9"/>
            <color indexed="81"/>
            <rFont val="Tahoma"/>
            <family val="2"/>
          </rPr>
          <t>If you are a qualified swimmer, select a paddle of the proper size and paddle a canoe with an adult's supervision.</t>
        </r>
      </text>
    </comment>
    <comment ref="C32" authorId="0" shapeId="0">
      <text>
        <r>
          <rPr>
            <sz val="9"/>
            <color indexed="81"/>
            <rFont val="Tahoma"/>
            <family val="2"/>
          </rPr>
          <t>Visit an art museum, gallery, or exhibit. Discuss with an adult the art you saw. What did you like?</t>
        </r>
      </text>
    </comment>
    <comment ref="C33" authorId="0" shapeId="0">
      <text>
        <r>
          <rPr>
            <sz val="9"/>
            <color indexed="81"/>
            <rFont val="Tahoma"/>
            <family val="2"/>
          </rPr>
          <t>Create two self-portraits using two different techniques, such as drawing, painting, printmaking, sculpture, and computer illustration.
Number may be entered</t>
        </r>
      </text>
    </comment>
    <comment ref="C34" authorId="0" shapeId="0">
      <text>
        <r>
          <rPr>
            <sz val="9"/>
            <color indexed="81"/>
            <rFont val="Tahoma"/>
            <family val="2"/>
          </rPr>
          <t>Draw or paint an original picture outdoors, using the art materials of your choice.</t>
        </r>
      </text>
    </comment>
    <comment ref="C35" authorId="0" shapeId="0">
      <text>
        <r>
          <rPr>
            <sz val="9"/>
            <color indexed="81"/>
            <rFont val="Tahoma"/>
            <family val="2"/>
          </rPr>
          <t>Use clay to sculpt a simple form.</t>
        </r>
      </text>
    </comment>
    <comment ref="C36" authorId="0" shapeId="0">
      <text>
        <r>
          <rPr>
            <sz val="9"/>
            <color indexed="81"/>
            <rFont val="Tahoma"/>
            <family val="2"/>
          </rPr>
          <t>Create an object using clay that can be fired, baked in the oven, or air-dried.</t>
        </r>
      </text>
    </comment>
    <comment ref="C37" authorId="0" shapeId="0">
      <text>
        <r>
          <rPr>
            <sz val="9"/>
            <color indexed="81"/>
            <rFont val="Tahoma"/>
            <family val="2"/>
          </rPr>
          <t>Create a freestanding sculpture or mobile using wood, metal, papier-mâché, or found or recycled objects.</t>
        </r>
      </text>
    </comment>
    <comment ref="C38" authorId="0" shapeId="0">
      <text>
        <r>
          <rPr>
            <sz val="9"/>
            <color indexed="81"/>
            <rFont val="Tahoma"/>
            <family val="2"/>
          </rPr>
          <t>Make a display of origami or kirigami projects.</t>
        </r>
      </text>
    </comment>
    <comment ref="C39" authorId="0" shapeId="0">
      <text>
        <r>
          <rPr>
            <sz val="9"/>
            <color indexed="81"/>
            <rFont val="Tahoma"/>
            <family val="2"/>
          </rPr>
          <t>Use a computer illustration or painting program to create a work of art.</t>
        </r>
      </text>
    </comment>
    <comment ref="C40" authorId="0" shapeId="0">
      <text>
        <r>
          <rPr>
            <sz val="9"/>
            <color indexed="81"/>
            <rFont val="Tahoma"/>
            <family val="2"/>
          </rPr>
          <t>Create an original logo or design. Transfer the design onto a T-shirt, hat, or other object.</t>
        </r>
      </text>
    </comment>
    <comment ref="C44" authorId="0" shapeId="0">
      <text>
        <r>
          <rPr>
            <sz val="9"/>
            <color indexed="81"/>
            <rFont val="Tahoma"/>
            <family val="2"/>
          </rPr>
          <t>Develop an awareness of the challenges of the blind through participation in an activity that simulates blindness.</t>
        </r>
      </text>
    </comment>
    <comment ref="C45" authorId="0" shapeId="0">
      <text>
        <r>
          <rPr>
            <sz val="9"/>
            <color indexed="81"/>
            <rFont val="Tahoma"/>
            <family val="2"/>
          </rPr>
          <t>Engage in an activity that simulates mobility impairment. Alternatively, take part in an activity that simulates dexterity impairment</t>
        </r>
      </text>
    </comment>
    <comment ref="C46" authorId="0" shapeId="0">
      <text>
        <r>
          <rPr>
            <sz val="9"/>
            <color indexed="81"/>
            <rFont val="Tahoma"/>
            <family val="2"/>
          </rPr>
          <t>With your den, participate in an activity that focuses on the acceptance of differences in general.</t>
        </r>
      </text>
    </comment>
    <comment ref="C47" authorId="0" shapeId="0">
      <text>
        <r>
          <rPr>
            <sz val="9"/>
            <color indexed="81"/>
            <rFont val="Tahoma"/>
            <family val="2"/>
          </rPr>
          <t>Do a Good Turn for residents at a skilled nursing facility or retirement community.</t>
        </r>
      </text>
    </comment>
    <comment ref="C48" authorId="0" shapeId="0">
      <text>
        <r>
          <rPr>
            <sz val="9"/>
            <color indexed="81"/>
            <rFont val="Tahoma"/>
            <family val="2"/>
          </rPr>
          <t>Invite an individual with a disability to visit your den, and discuss what activities he or she currently finds challenging or found challenging in the past.</t>
        </r>
      </text>
    </comment>
    <comment ref="C49" authorId="0" shapeId="0">
      <text>
        <r>
          <rPr>
            <sz val="9"/>
            <color indexed="81"/>
            <rFont val="Tahoma"/>
            <family val="2"/>
          </rPr>
          <t>Attend a disabilities event such as a Special Olympics competition, an adaptive sports event, a performance with sign language interpretation, or an activity with service dogs. Tell your den what you thought about the experience.</t>
        </r>
      </text>
    </comment>
    <comment ref="C50" authorId="0" shapeId="0">
      <text>
        <r>
          <rPr>
            <sz val="9"/>
            <color indexed="81"/>
            <rFont val="Tahoma"/>
            <family val="2"/>
          </rPr>
          <t>Talk to someone who works with people who have disabilities. Ask that person what they do and how he or she helps people with disabilities.</t>
        </r>
      </text>
    </comment>
    <comment ref="C51" authorId="0" shapeId="0">
      <text>
        <r>
          <rPr>
            <sz val="9"/>
            <color indexed="81"/>
            <rFont val="Tahoma"/>
            <family val="2"/>
          </rPr>
          <t>Using American Sign Language, sign the Scout Oath.</t>
        </r>
      </text>
    </comment>
    <comment ref="C52" authorId="0" shapeId="0">
      <text>
        <r>
          <rPr>
            <sz val="9"/>
            <color indexed="81"/>
            <rFont val="Tahoma"/>
            <family val="2"/>
          </rPr>
          <t>With the help of an adult, contact a service dog organization, and learn the entire process from pup training to assignment to a client.</t>
        </r>
      </text>
    </comment>
    <comment ref="C53" authorId="0" shapeId="0">
      <text>
        <r>
          <rPr>
            <sz val="9"/>
            <color indexed="81"/>
            <rFont val="Tahoma"/>
            <family val="2"/>
          </rPr>
          <t>Participate in a service project that focuses on a specific disability.</t>
        </r>
      </text>
    </comment>
    <comment ref="C54" authorId="0" shapeId="0">
      <text>
        <r>
          <rPr>
            <sz val="9"/>
            <color indexed="81"/>
            <rFont val="Tahoma"/>
            <family val="2"/>
          </rPr>
          <t>Participate in an activity with an organization whose members are disabled.</t>
        </r>
      </text>
    </comment>
    <comment ref="C58" authorId="0" shapeId="0">
      <text>
        <r>
          <rPr>
            <sz val="9"/>
            <color indexed="81"/>
            <rFont val="Tahoma"/>
            <family val="2"/>
          </rPr>
          <t>Learn about some basic tools and the proper use of each tool. Learn about and understand the need for safety when you work with tools.</t>
        </r>
      </text>
    </comment>
    <comment ref="C59" authorId="0" shapeId="0">
      <text>
        <r>
          <rPr>
            <sz val="9"/>
            <color indexed="81"/>
            <rFont val="Tahoma"/>
            <family val="2"/>
          </rPr>
          <t>With the guidance of your Webelos den leader, parent, or guardian, select a carpentry project and build it.</t>
        </r>
      </text>
    </comment>
    <comment ref="C60" authorId="0" shapeId="0">
      <text>
        <r>
          <rPr>
            <sz val="9"/>
            <color indexed="81"/>
            <rFont val="Tahoma"/>
            <family val="2"/>
          </rPr>
          <t>List the tools that you use safely as you build your project; create a list of materials needed to build your project. Put a checkmark next to the tools on your list that you used for the first time</t>
        </r>
      </text>
    </comment>
    <comment ref="C61" authorId="0" shapeId="0">
      <text>
        <r>
          <rPr>
            <sz val="9"/>
            <color indexed="81"/>
            <rFont val="Tahoma"/>
            <family val="2"/>
          </rPr>
          <t>Learn about a construction career. With your Webelos den leader, parent, or guardian, visit a construction site, and interview someone working in a construction career.</t>
        </r>
      </text>
    </comment>
    <comment ref="C65" authorId="0" shapeId="0">
      <text>
        <r>
          <rPr>
            <sz val="9"/>
            <color indexed="81"/>
            <rFont val="Tahoma"/>
            <family val="2"/>
          </rPr>
          <t>Discover what it means to be a hero. Invite a local hero to meet with your den.</t>
        </r>
      </text>
    </comment>
    <comment ref="C66" authorId="0" shapeId="0">
      <text>
        <r>
          <rPr>
            <sz val="9"/>
            <color indexed="81"/>
            <rFont val="Tahoma"/>
            <family val="2"/>
          </rPr>
          <t>Identify how citizens can be heroes in their communities.</t>
        </r>
      </text>
    </comment>
    <comment ref="C67" authorId="0" shapeId="0">
      <text>
        <r>
          <rPr>
            <sz val="9"/>
            <color indexed="81"/>
            <rFont val="Tahoma"/>
            <family val="2"/>
          </rPr>
          <t>Recognize a hero in your community by presenting him or her with a “My Hero Award.”</t>
        </r>
      </text>
    </comment>
    <comment ref="C68" authorId="0" shapeId="0">
      <text>
        <r>
          <rPr>
            <sz val="9"/>
            <color indexed="81"/>
            <rFont val="Tahoma"/>
            <family val="2"/>
          </rPr>
          <t>Learn about a real-life hero from another part of the world who has helped the world be a better place.</t>
        </r>
      </text>
    </comment>
    <comment ref="C69" authorId="0" shapeId="0">
      <text>
        <r>
          <rPr>
            <sz val="9"/>
            <color indexed="81"/>
            <rFont val="Tahoma"/>
            <family val="2"/>
          </rPr>
          <t>Learn about a Scout hero.</t>
        </r>
      </text>
    </comment>
    <comment ref="C70" authorId="0" shapeId="0">
      <text>
        <r>
          <rPr>
            <sz val="9"/>
            <color indexed="81"/>
            <rFont val="Tahoma"/>
            <family val="2"/>
          </rPr>
          <t>Create your own superhero.</t>
        </r>
      </text>
    </comment>
    <comment ref="C74" authorId="0" shapeId="0">
      <text>
        <r>
          <rPr>
            <sz val="9"/>
            <color indexed="81"/>
            <rFont val="Tahoma"/>
            <family val="2"/>
          </rPr>
          <t>On a campout with your den or family, cook two different recipes that do not require pots and pans. If your chartered organization does not permit Cub Scout camping, you may substitute a family campout or a daylong outdoor activity with your den or pack.
Number may be entered</t>
        </r>
      </text>
    </comment>
    <comment ref="C75" authorId="0" shapeId="0">
      <text>
        <r>
          <rPr>
            <sz val="9"/>
            <color indexed="81"/>
            <rFont val="Tahoma"/>
            <family val="2"/>
          </rPr>
          <t>With the help of an adult, demonstrate one way to light a fire without using matches.</t>
        </r>
      </text>
    </comment>
    <comment ref="C76" authorId="0" shapeId="0">
      <text>
        <r>
          <rPr>
            <sz val="9"/>
            <color indexed="81"/>
            <rFont val="Tahoma"/>
            <family val="2"/>
          </rPr>
          <t>Using tree limbs or branches that have already fallen or been cut, build a shelter that will protect you overnight.</t>
        </r>
      </text>
    </comment>
    <comment ref="C77" authorId="0" shapeId="0">
      <text>
        <r>
          <rPr>
            <sz val="9"/>
            <color indexed="81"/>
            <rFont val="Tahoma"/>
            <family val="2"/>
          </rPr>
          <t>Learn what items should be in an outdoor survival kit that you can carry in a small bag or box that easily fits in a day pack. Assemble your own small survival kit, and explain to your den leader why the items you chose are important for survival.</t>
        </r>
      </text>
    </comment>
    <comment ref="C78" authorId="0" shapeId="0">
      <text>
        <r>
          <rPr>
            <sz val="9"/>
            <color indexed="81"/>
            <rFont val="Tahoma"/>
            <family val="2"/>
          </rPr>
          <t>With your den, demonstrate two different ways to treat drinking water to remove impurities.</t>
        </r>
      </text>
    </comment>
    <comment ref="C79" authorId="0" shapeId="0">
      <text>
        <r>
          <rPr>
            <sz val="9"/>
            <color indexed="81"/>
            <rFont val="Tahoma"/>
            <family val="2"/>
          </rPr>
          <t>Discuss what to do if you become lost in the woods. Tell what the letters “S-T-O-P” stand for. Tell what the universal emergency signal is. Describe three ways to signal for help. Demonstrate one of them. Describe what you can do you do to help rescuers find you.</t>
        </r>
      </text>
    </comment>
    <comment ref="C80" authorId="0" shapeId="0">
      <text>
        <r>
          <rPr>
            <sz val="9"/>
            <color indexed="81"/>
            <rFont val="Tahoma"/>
            <family val="2"/>
          </rPr>
          <t>Make a list of four qualities you think a leader should have in an emergency and why they are important to have. Pick two of them, and act them out for your den. Describe how each relates to a point of the Scout Law. Describe how working on this adventure gave you a better understanding of the Boy Scout motto.</t>
        </r>
      </text>
    </comment>
    <comment ref="C84" authorId="0" shapeId="0">
      <text>
        <r>
          <rPr>
            <sz val="9"/>
            <color indexed="81"/>
            <rFont val="Tahoma"/>
            <family val="2"/>
          </rPr>
          <t>Explain the meaning of the word “geology.”</t>
        </r>
      </text>
    </comment>
    <comment ref="C85" authorId="0" shapeId="0">
      <text>
        <r>
          <rPr>
            <sz val="9"/>
            <color indexed="81"/>
            <rFont val="Tahoma"/>
            <family val="2"/>
          </rPr>
          <t>Explain why this kind of science is an important part of your world.</t>
        </r>
      </text>
    </comment>
    <comment ref="C86" authorId="0" shapeId="0">
      <text>
        <r>
          <rPr>
            <sz val="9"/>
            <color indexed="81"/>
            <rFont val="Tahoma"/>
            <family val="2"/>
          </rPr>
          <t>Look for different kinds of rocks or minerals while on a rock hunt with your family or your den.</t>
        </r>
      </text>
    </comment>
    <comment ref="C87" authorId="0" shapeId="0">
      <text>
        <r>
          <rPr>
            <sz val="9"/>
            <color indexed="81"/>
            <rFont val="Tahoma"/>
            <family val="2"/>
          </rPr>
          <t>Identify the rocks you see on your rock hunt. Use the chart in your handbook that shows the three kinds of rocks and describes minerals to determine which types of rocks you have collected.</t>
        </r>
      </text>
    </comment>
    <comment ref="C88" authorId="0" shapeId="0">
      <text>
        <r>
          <rPr>
            <sz val="9"/>
            <color indexed="81"/>
            <rFont val="Tahoma"/>
            <family val="2"/>
          </rPr>
          <t>With a magnifying glass, take a closer look at your collection. Determine any differences between your specimens.</t>
        </r>
      </text>
    </comment>
    <comment ref="C89" authorId="0" shapeId="0">
      <text>
        <r>
          <rPr>
            <sz val="9"/>
            <color indexed="81"/>
            <rFont val="Tahoma"/>
            <family val="2"/>
          </rPr>
          <t>Share what you see with your family or den.</t>
        </r>
      </text>
    </comment>
    <comment ref="C90" authorId="0" shapeId="0">
      <text>
        <r>
          <rPr>
            <sz val="9"/>
            <color indexed="81"/>
            <rFont val="Tahoma"/>
            <family val="2"/>
          </rPr>
          <t>With your family or den, make a mineral test kit, and test rocks according to the Mohs scale of mineral hardness.</t>
        </r>
      </text>
    </comment>
    <comment ref="C91" authorId="0" shapeId="0">
      <text>
        <r>
          <rPr>
            <sz val="9"/>
            <color indexed="81"/>
            <rFont val="Tahoma"/>
            <family val="2"/>
          </rPr>
          <t>Record the results in your handbook.</t>
        </r>
      </text>
    </comment>
    <comment ref="C92" authorId="0" shapeId="0">
      <text>
        <r>
          <rPr>
            <sz val="9"/>
            <color indexed="81"/>
            <rFont val="Tahoma"/>
            <family val="2"/>
          </rPr>
          <t>With your family or den, identify on a road map of your state some geological features in your area.</t>
        </r>
      </text>
    </comment>
    <comment ref="C93" authorId="0" shapeId="0">
      <text>
        <r>
          <rPr>
            <sz val="9"/>
            <color indexed="81"/>
            <rFont val="Tahoma"/>
            <family val="2"/>
          </rPr>
          <t>Identify some of the geological building materials used in building your home.`</t>
        </r>
      </text>
    </comment>
    <comment ref="C94" authorId="0" shapeId="0">
      <text>
        <r>
          <rPr>
            <sz val="9"/>
            <color indexed="81"/>
            <rFont val="Tahoma"/>
            <family val="2"/>
          </rPr>
          <t>Identify some of the geological materials used around your community.</t>
        </r>
      </text>
    </comment>
    <comment ref="C98" authorId="0" shapeId="0">
      <text>
        <r>
          <rPr>
            <sz val="9"/>
            <color indexed="81"/>
            <rFont val="Tahoma"/>
            <family val="2"/>
          </rPr>
          <t>Pick one type of engineer. With the help of the Internet, your local library, or a local engineer you may know or locate, discover and record in your book three things that describe what that engineer does. (Be sure to have your Webelos den leader, parent, or guardian’s permission to use the Internet.) Share your findings with your Webelos den.
Number may be entered</t>
        </r>
      </text>
    </comment>
    <comment ref="C99" authorId="0" shapeId="0">
      <text>
        <r>
          <rPr>
            <sz val="9"/>
            <color indexed="81"/>
            <rFont val="Tahoma"/>
            <family val="2"/>
          </rPr>
          <t>Examine a set of blueprints. Using these as a model, construct your own set of blueprints or plans to design a project.</t>
        </r>
      </text>
    </comment>
    <comment ref="C100" authorId="0" shapeId="0">
      <text>
        <r>
          <rPr>
            <sz val="9"/>
            <color indexed="81"/>
            <rFont val="Tahoma"/>
            <family val="2"/>
          </rPr>
          <t>Using the blueprints or plans from your own design, construct your project. Your project may be something useful or something fun.</t>
        </r>
      </text>
    </comment>
    <comment ref="C101" authorId="0" shapeId="0">
      <text>
        <r>
          <rPr>
            <sz val="9"/>
            <color indexed="81"/>
            <rFont val="Tahoma"/>
            <family val="2"/>
          </rPr>
          <t>Share your project with your Webelos den and your pack by displaying the project at a pack meeting.</t>
        </r>
      </text>
    </comment>
    <comment ref="C102" authorId="0" shapeId="0">
      <text>
        <r>
          <rPr>
            <sz val="9"/>
            <color indexed="81"/>
            <rFont val="Tahoma"/>
            <family val="2"/>
          </rPr>
          <t>Explore other fields of engineering and how they have helped form our past, present, and future.</t>
        </r>
      </text>
    </comment>
    <comment ref="C103" authorId="0" shapeId="0">
      <text>
        <r>
          <rPr>
            <sz val="9"/>
            <color indexed="81"/>
            <rFont val="Tahoma"/>
            <family val="2"/>
          </rPr>
          <t>Pick and do two projects using the engineering skills you have learned. Share your projects with your den, and also exhibit them at a pack meeting.
Number may be entered</t>
        </r>
      </text>
    </comment>
    <comment ref="C108" authorId="0" shapeId="0">
      <text>
        <r>
          <rPr>
            <sz val="9"/>
            <color indexed="81"/>
            <rFont val="Tahoma"/>
            <family val="2"/>
          </rPr>
          <t>Be ready. With the help of an adult in your family, do the following:</t>
        </r>
      </text>
    </comment>
    <comment ref="C109" authorId="0" shapeId="0">
      <text>
        <r>
          <rPr>
            <sz val="9"/>
            <color indexed="81"/>
            <rFont val="Tahoma"/>
            <family val="2"/>
          </rPr>
          <t>Locate the electrical panel in your home. Determine if the electrical panel has fuses or breakers.</t>
        </r>
      </text>
    </comment>
    <comment ref="C110" authorId="0" shapeId="0">
      <text>
        <r>
          <rPr>
            <sz val="9"/>
            <color indexed="81"/>
            <rFont val="Tahoma"/>
            <family val="2"/>
          </rPr>
          <t>Determine what sort of heat is used to heat your home.</t>
        </r>
      </text>
    </comment>
    <comment ref="C111" authorId="0" shapeId="0">
      <text>
        <r>
          <rPr>
            <sz val="9"/>
            <color indexed="81"/>
            <rFont val="Tahoma"/>
            <family val="2"/>
          </rPr>
          <t>Learn what you would do to shut off the water for a sink, a toilet, a washing machine, or a water heater. If there is a main shut-off valve for your home, show where it is located.</t>
        </r>
      </text>
    </comment>
    <comment ref="C112" authorId="0" shapeId="0">
      <text>
        <r>
          <rPr>
            <sz val="9"/>
            <color indexed="81"/>
            <rFont val="Tahoma"/>
            <family val="2"/>
          </rPr>
          <t>Describe to your Webelos den leader how to fix or make safe the following circumstances with help from an adult:</t>
        </r>
      </text>
    </comment>
    <comment ref="C113" authorId="0" shapeId="0">
      <text>
        <r>
          <rPr>
            <sz val="9"/>
            <color indexed="81"/>
            <rFont val="Tahoma"/>
            <family val="2"/>
          </rPr>
          <t>A toilet is overflowing.</t>
        </r>
      </text>
    </comment>
    <comment ref="C114" authorId="0" shapeId="0">
      <text>
        <r>
          <rPr>
            <sz val="9"/>
            <color indexed="81"/>
            <rFont val="Tahoma"/>
            <family val="2"/>
          </rPr>
          <t>The kitchen sink is clogged.</t>
        </r>
      </text>
    </comment>
    <comment ref="C115" authorId="0" shapeId="0">
      <text>
        <r>
          <rPr>
            <sz val="9"/>
            <color indexed="81"/>
            <rFont val="Tahoma"/>
            <family val="2"/>
          </rPr>
          <t>A circuit breaker tripped, causing some of the lights to go out.</t>
        </r>
      </text>
    </comment>
    <comment ref="C116" authorId="0" shapeId="0">
      <text>
        <r>
          <rPr>
            <sz val="9"/>
            <color indexed="81"/>
            <rFont val="Tahoma"/>
            <family val="2"/>
          </rPr>
          <t>Show how to change a light bulb in a lamp or fixture. Determine the type of light bulb and how to properly dispose of it.</t>
        </r>
      </text>
    </comment>
    <comment ref="C117" authorId="0" shapeId="0">
      <text>
        <r>
          <rPr>
            <sz val="9"/>
            <color indexed="81"/>
            <rFont val="Tahoma"/>
            <family val="2"/>
          </rPr>
          <t>Fix a squeaky door or cabinet hinge.</t>
        </r>
      </text>
    </comment>
    <comment ref="C118" authorId="0" shapeId="0">
      <text>
        <r>
          <rPr>
            <sz val="9"/>
            <color indexed="81"/>
            <rFont val="Tahoma"/>
            <family val="2"/>
          </rPr>
          <t>Tighten a loose handle or knob on a cabinet or a piece of furniture.</t>
        </r>
      </text>
    </comment>
    <comment ref="C119" authorId="0" shapeId="0">
      <text>
        <r>
          <rPr>
            <sz val="9"/>
            <color indexed="81"/>
            <rFont val="Tahoma"/>
            <family val="2"/>
          </rPr>
          <t>Demonstrate how to stop a toilet from running.</t>
        </r>
      </text>
    </comment>
    <comment ref="C120" authorId="0" shapeId="0">
      <text>
        <r>
          <rPr>
            <sz val="9"/>
            <color indexed="81"/>
            <rFont val="Tahoma"/>
            <family val="2"/>
          </rPr>
          <t>Replace a furnace filter.</t>
        </r>
      </text>
    </comment>
    <comment ref="C121" authorId="0" shapeId="0">
      <text>
        <r>
          <rPr>
            <sz val="9"/>
            <color indexed="81"/>
            <rFont val="Tahoma"/>
            <family val="2"/>
          </rPr>
          <t>Wash a car.</t>
        </r>
      </text>
    </comment>
    <comment ref="C122" authorId="0" shapeId="0">
      <text>
        <r>
          <rPr>
            <sz val="9"/>
            <color indexed="81"/>
            <rFont val="Tahoma"/>
            <family val="2"/>
          </rPr>
          <t>Check the oil level and tire pressure in a car.</t>
        </r>
      </text>
    </comment>
    <comment ref="C123" authorId="0" shapeId="0">
      <text>
        <r>
          <rPr>
            <sz val="9"/>
            <color indexed="81"/>
            <rFont val="Tahoma"/>
            <family val="2"/>
          </rPr>
          <t>Show how to replace a bulb in a taillight, turn signal, or parking light, or replace a headlight in a car.</t>
        </r>
      </text>
    </comment>
    <comment ref="C124" authorId="0" shapeId="0">
      <text>
        <r>
          <rPr>
            <sz val="9"/>
            <color indexed="81"/>
            <rFont val="Tahoma"/>
            <family val="2"/>
          </rPr>
          <t>Help an adult change a tire on a car.</t>
        </r>
      </text>
    </comment>
    <comment ref="C125" authorId="0" shapeId="0">
      <text>
        <r>
          <rPr>
            <sz val="9"/>
            <color indexed="81"/>
            <rFont val="Tahoma"/>
            <family val="2"/>
          </rPr>
          <t>Make a repair to a bicycle, such as adjusting or lubricating the chain, inflating the tires, fixing a flat, or adjusting the seat or handlebars.</t>
        </r>
      </text>
    </comment>
    <comment ref="C126" authorId="0" shapeId="0">
      <text>
        <r>
          <rPr>
            <sz val="9"/>
            <color indexed="81"/>
            <rFont val="Tahoma"/>
            <family val="2"/>
          </rPr>
          <t>Replace the wheels on a skateboard, a scooter, or a pair of inline skates.</t>
        </r>
      </text>
    </comment>
    <comment ref="C127" authorId="0" shapeId="0">
      <text>
        <r>
          <rPr>
            <sz val="9"/>
            <color indexed="81"/>
            <rFont val="Tahoma"/>
            <family val="2"/>
          </rPr>
          <t>Help an adult prepare and paint a room.</t>
        </r>
      </text>
    </comment>
    <comment ref="C128" authorId="0" shapeId="0">
      <text>
        <r>
          <rPr>
            <sz val="9"/>
            <color indexed="81"/>
            <rFont val="Tahoma"/>
            <family val="2"/>
          </rPr>
          <t>Help an adult replace or repair a wall or floor tile.</t>
        </r>
      </text>
    </comment>
    <comment ref="C129" authorId="0" shapeId="0">
      <text>
        <r>
          <rPr>
            <sz val="9"/>
            <color indexed="81"/>
            <rFont val="Tahoma"/>
            <family val="2"/>
          </rPr>
          <t>Help an adult install or repair a window or door lock.</t>
        </r>
      </text>
    </comment>
    <comment ref="C130" authorId="0" shapeId="0">
      <text>
        <r>
          <rPr>
            <sz val="9"/>
            <color indexed="81"/>
            <rFont val="Tahoma"/>
            <family val="2"/>
          </rPr>
          <t>Help an adult fix a slow or clogged sink drain.</t>
        </r>
      </text>
    </comment>
    <comment ref="C131" authorId="0" shapeId="0">
      <text>
        <r>
          <rPr>
            <sz val="9"/>
            <color indexed="81"/>
            <rFont val="Tahoma"/>
            <family val="2"/>
          </rPr>
          <t>Help an adult install or repair a mailbox.</t>
        </r>
      </text>
    </comment>
    <comment ref="C132" authorId="0" shapeId="0">
      <text>
        <r>
          <rPr>
            <sz val="9"/>
            <color indexed="81"/>
            <rFont val="Tahoma"/>
            <family val="2"/>
          </rPr>
          <t>Change the battery in a smoke detector or a carbon monoxide detector, and test its operation.</t>
        </r>
      </text>
    </comment>
    <comment ref="C133" authorId="0" shapeId="0">
      <text>
        <r>
          <rPr>
            <sz val="9"/>
            <color indexed="81"/>
            <rFont val="Tahoma"/>
            <family val="2"/>
          </rPr>
          <t>Help an adult fix a leaky faucet.</t>
        </r>
      </text>
    </comment>
    <comment ref="C134" authorId="0" shapeId="0">
      <text>
        <r>
          <rPr>
            <sz val="9"/>
            <color indexed="81"/>
            <rFont val="Tahoma"/>
            <family val="2"/>
          </rPr>
          <t>Find wall studs, and help an adult hang a curtain rod or a picture.</t>
        </r>
      </text>
    </comment>
    <comment ref="C135" authorId="0" shapeId="0">
      <text>
        <r>
          <rPr>
            <sz val="9"/>
            <color indexed="81"/>
            <rFont val="Tahoma"/>
            <family val="2"/>
          </rPr>
          <t>Take an old item, such as a small piece of furniture, a broken toy, or a picture frame, and rebuild and/or refinish it. Show your work to an adult or your Webelos leader.</t>
        </r>
      </text>
    </comment>
    <comment ref="C136" authorId="0" shapeId="0">
      <text>
        <r>
          <rPr>
            <sz val="9"/>
            <color indexed="81"/>
            <rFont val="Tahoma"/>
            <family val="2"/>
          </rPr>
          <t>Do a Fix-It project agreed upon with your parent.</t>
        </r>
      </text>
    </comment>
    <comment ref="C140" authorId="0" shapeId="0">
      <text>
        <r>
          <rPr>
            <sz val="9"/>
            <color indexed="81"/>
            <rFont val="Tahoma"/>
            <family val="2"/>
          </rPr>
          <t>Decide on the elements for your game.</t>
        </r>
      </text>
    </comment>
    <comment ref="C141" authorId="0" shapeId="0">
      <text>
        <r>
          <rPr>
            <sz val="9"/>
            <color indexed="81"/>
            <rFont val="Tahoma"/>
            <family val="2"/>
          </rPr>
          <t>List at least five of the online safety rules that you put into practice while using the
Internet on your computer or smartphone. Skip this if your Cyber Chip is current.
Numbers may be entered</t>
        </r>
      </text>
    </comment>
    <comment ref="C142" authorId="0" shapeId="0">
      <text>
        <r>
          <rPr>
            <sz val="9"/>
            <color indexed="81"/>
            <rFont val="Tahoma"/>
            <family val="2"/>
          </rPr>
          <t>Create your game.</t>
        </r>
      </text>
    </comment>
    <comment ref="C143" authorId="0" shapeId="0">
      <text>
        <r>
          <rPr>
            <sz val="9"/>
            <color indexed="81"/>
            <rFont val="Tahoma"/>
            <family val="2"/>
          </rPr>
          <t>Teach an adult or another Scout how to play your game.</t>
        </r>
      </text>
    </comment>
    <comment ref="C147" authorId="0" shapeId="0">
      <text>
        <r>
          <rPr>
            <sz val="9"/>
            <color indexed="81"/>
            <rFont val="Tahoma"/>
            <family val="2"/>
          </rPr>
          <t>Collect and care for an “insect, amphibian, or reptile zoo.” You might have crickets, ants, grasshoppers, a lizard, or a toad. Study them for a while and then let them go. Share your experience with your Webelos den.</t>
        </r>
      </text>
    </comment>
    <comment ref="C148" authorId="0" shapeId="0">
      <text>
        <r>
          <rPr>
            <sz val="9"/>
            <color indexed="81"/>
            <rFont val="Tahoma"/>
            <family val="2"/>
          </rPr>
          <t>Set up an aquarium or terrarium. Keep it for at least a month. Share your experience with your Webelos den by showing them photos or drawings of your project or by having them visit to see your project.</t>
        </r>
      </text>
    </comment>
    <comment ref="C149" authorId="0" shapeId="0">
      <text>
        <r>
          <rPr>
            <sz val="9"/>
            <color indexed="81"/>
            <rFont val="Tahoma"/>
            <family val="2"/>
          </rPr>
          <t>Watch for birds in your yard, neighborhood, or town for one week. Identify the birds you see, and write down where and when you saw them.</t>
        </r>
      </text>
    </comment>
    <comment ref="C150" authorId="0" shapeId="0">
      <text>
        <r>
          <rPr>
            <sz val="9"/>
            <color indexed="81"/>
            <rFont val="Tahoma"/>
            <family val="2"/>
          </rPr>
          <t>Learn about the bird flyways closest to your home. Find out which birds use these flyways.</t>
        </r>
      </text>
    </comment>
    <comment ref="C151" authorId="0" shapeId="0">
      <text>
        <r>
          <rPr>
            <sz val="9"/>
            <color indexed="81"/>
            <rFont val="Tahoma"/>
            <family val="2"/>
          </rPr>
          <t>Watch at least four wild creatures (reptiles, amphibians, arachnids, fish, insects, or mammals) in the wild. Describe the kind of place (forest, field, marsh, yard, or park) where you saw them. Tell what they were doing.</t>
        </r>
      </text>
    </comment>
    <comment ref="C152" authorId="0" shapeId="0">
      <text>
        <r>
          <rPr>
            <sz val="9"/>
            <color indexed="81"/>
            <rFont val="Tahoma"/>
            <family val="2"/>
          </rPr>
          <t>Identify an insect, reptile, bird, or wild animal that is found only in your area of the country. Tell why it survives in your area.</t>
        </r>
      </text>
    </comment>
    <comment ref="C154" authorId="0" shapeId="0">
      <text>
        <r>
          <rPr>
            <sz val="9"/>
            <color indexed="81"/>
            <rFont val="Tahoma"/>
            <family val="2"/>
          </rPr>
          <t>A producer, a consumer, and a decomposer in the food chain of an ecosystem.</t>
        </r>
      </text>
    </comment>
    <comment ref="C155" authorId="0" shapeId="0">
      <text>
        <r>
          <rPr>
            <sz val="9"/>
            <color indexed="81"/>
            <rFont val="Tahoma"/>
            <family val="2"/>
          </rPr>
          <t>One way humans have changed the balance of nature.</t>
        </r>
      </text>
    </comment>
    <comment ref="C156" authorId="0" shapeId="0">
      <text>
        <r>
          <rPr>
            <sz val="9"/>
            <color indexed="81"/>
            <rFont val="Tahoma"/>
            <family val="2"/>
          </rPr>
          <t>How you can help protect the balance of nature.</t>
        </r>
      </text>
    </comment>
    <comment ref="C157" authorId="0" shapeId="0">
      <text>
        <r>
          <rPr>
            <sz val="9"/>
            <color indexed="81"/>
            <rFont val="Tahoma"/>
            <family val="2"/>
          </rPr>
          <t>Learn about aquatic ecosystems and wetlands in your area. Talk with your Webelos den leader or family about the important role aquatic ecosystems and wetlands play in supporting life cycles of wildlife and humans, and list three ways you can help.</t>
        </r>
      </text>
    </comment>
    <comment ref="C159" authorId="0" shapeId="0">
      <text>
        <r>
          <rPr>
            <sz val="9"/>
            <color indexed="81"/>
            <rFont val="Tahoma"/>
            <family val="2"/>
          </rPr>
          <t>Visit a museum of natural history, a nature center, or a zoo with your family, Webelos den, or pack. Tell what you saw.</t>
        </r>
      </text>
    </comment>
    <comment ref="C160" authorId="0" shapeId="0">
      <text>
        <r>
          <rPr>
            <sz val="9"/>
            <color indexed="81"/>
            <rFont val="Tahoma"/>
            <family val="2"/>
          </rPr>
          <t>Create a video of a wild creature doing something interesting, and share it with your family and den.</t>
        </r>
      </text>
    </comment>
    <comment ref="C164" authorId="0" shapeId="0">
      <text>
        <r>
          <rPr>
            <sz val="9"/>
            <color indexed="81"/>
            <rFont val="Tahoma"/>
            <family val="2"/>
          </rPr>
          <t>Identify two different groups of trees and the parts of a tree.
Numbers may be entered</t>
        </r>
      </text>
    </comment>
    <comment ref="C165" authorId="0" shapeId="0">
      <text>
        <r>
          <rPr>
            <sz val="9"/>
            <color indexed="81"/>
            <rFont val="Tahoma"/>
            <family val="2"/>
          </rPr>
          <t>Identify four trees common to the area where you live. Tell whether they are native to your area. Tell how both wildlife and humans use them.
Numbers may be entered</t>
        </r>
      </text>
    </comment>
    <comment ref="C166" authorId="0" shapeId="0">
      <text>
        <r>
          <rPr>
            <sz val="9"/>
            <color indexed="81"/>
            <rFont val="Tahoma"/>
            <family val="2"/>
          </rPr>
          <t>Identify four plants common to the area where you live. Tell which animals use them and for what purpose.
Numbers may be entered</t>
        </r>
      </text>
    </comment>
    <comment ref="C167" authorId="0" shapeId="0">
      <text>
        <r>
          <rPr>
            <sz val="9"/>
            <color indexed="81"/>
            <rFont val="Tahoma"/>
            <family val="2"/>
          </rPr>
          <t>Develop a plan to care for and then plant at least one plant or tree, either indoors in a pot or outdoors. Tell how this plant or tree helps the environment in which it is planted and what the plant or tree will be used for.</t>
        </r>
      </text>
    </comment>
    <comment ref="C168" authorId="0" shapeId="0">
      <text>
        <r>
          <rPr>
            <sz val="9"/>
            <color indexed="81"/>
            <rFont val="Tahoma"/>
            <family val="2"/>
          </rPr>
          <t>Make a list of items in your home that are made from wood and share it with your den. Or with your den, take a walk and identify useful things made from wood.</t>
        </r>
      </text>
    </comment>
    <comment ref="C169" authorId="0" shapeId="0">
      <text>
        <r>
          <rPr>
            <sz val="9"/>
            <color indexed="81"/>
            <rFont val="Tahoma"/>
            <family val="2"/>
          </rPr>
          <t>Explain how the growth rings of a tree trunk tell its life story. Describe different types of tree bark and explain what the bark does for the tree.</t>
        </r>
      </text>
    </comment>
    <comment ref="C170" authorId="0" shapeId="0">
      <text>
        <r>
          <rPr>
            <sz val="9"/>
            <color indexed="81"/>
            <rFont val="Tahoma"/>
            <family val="2"/>
          </rPr>
          <t>Visit a nature center, nursery, tree farm, or park, and speak with someone knowledgeable about trees and plants that are native to your area. Explain how plants and trees are important to our ecosystem and how they improve our environment.</t>
        </r>
      </text>
    </comment>
    <comment ref="C174" authorId="0" shapeId="0">
      <text>
        <r>
          <rPr>
            <sz val="9"/>
            <color indexed="81"/>
            <rFont val="Tahoma"/>
            <family val="2"/>
          </rPr>
          <t>Create a record of the history of Scouting and your place in that history.</t>
        </r>
      </text>
    </comment>
    <comment ref="C175" authorId="0" shapeId="0">
      <text>
        <r>
          <rPr>
            <sz val="9"/>
            <color indexed="81"/>
            <rFont val="Tahoma"/>
            <family val="2"/>
          </rPr>
          <t>With the help of your den leader, parent, or guardian and with your choice of media, go on a virtual journey to the past and create a timeline.</t>
        </r>
      </text>
    </comment>
    <comment ref="C176" authorId="0" shapeId="0">
      <text>
        <r>
          <rPr>
            <sz val="9"/>
            <color indexed="81"/>
            <rFont val="Tahoma"/>
            <family val="2"/>
          </rPr>
          <t>Create your own time capsule.</t>
        </r>
      </text>
    </comment>
    <comment ref="C180" authorId="0" shapeId="0">
      <text>
        <r>
          <rPr>
            <sz val="9"/>
            <color indexed="81"/>
            <rFont val="Tahoma"/>
            <family val="2"/>
          </rPr>
          <t>Attend a live musical performance.</t>
        </r>
      </text>
    </comment>
    <comment ref="C181" authorId="0" shapeId="0">
      <text>
        <r>
          <rPr>
            <sz val="9"/>
            <color indexed="81"/>
            <rFont val="Tahoma"/>
            <family val="2"/>
          </rPr>
          <t>Visit a facility that uses a sound mixer, and learn how it is used.</t>
        </r>
      </text>
    </comment>
    <comment ref="C182" authorId="0" shapeId="0">
      <text>
        <r>
          <rPr>
            <sz val="9"/>
            <color indexed="81"/>
            <rFont val="Tahoma"/>
            <family val="2"/>
          </rPr>
          <t>Make a musical instrument. Play it for your family, den, or pack.</t>
        </r>
      </text>
    </comment>
    <comment ref="C183" authorId="0" shapeId="0">
      <text>
        <r>
          <rPr>
            <sz val="9"/>
            <color indexed="81"/>
            <rFont val="Tahoma"/>
            <family val="2"/>
          </rPr>
          <t>Form a “band” with your den. Each member creates his own homemade musical instrument. Perform for your pack at a pack meeting.</t>
        </r>
      </text>
    </comment>
    <comment ref="C184" authorId="0" shapeId="0">
      <text>
        <r>
          <rPr>
            <sz val="9"/>
            <color indexed="81"/>
            <rFont val="Tahoma"/>
            <family val="2"/>
          </rPr>
          <t>Play two tunes on any band or orchestra instrument.</t>
        </r>
      </text>
    </comment>
    <comment ref="C185" authorId="0" shapeId="0">
      <text>
        <r>
          <rPr>
            <sz val="9"/>
            <color indexed="81"/>
            <rFont val="Tahoma"/>
            <family val="2"/>
          </rPr>
          <t>Teach your den the words and melody of a song. Perform the song with your den at your den or pack meeting.</t>
        </r>
      </text>
    </comment>
    <comment ref="C186" authorId="0" shapeId="0">
      <text>
        <r>
          <rPr>
            <sz val="9"/>
            <color indexed="81"/>
            <rFont val="Tahoma"/>
            <family val="2"/>
          </rPr>
          <t>Create original words for a song. Perform it at your den or pack meeting.</t>
        </r>
      </text>
    </comment>
    <comment ref="C187" authorId="0" shapeId="0">
      <text>
        <r>
          <rPr>
            <sz val="9"/>
            <color indexed="81"/>
            <rFont val="Tahoma"/>
            <family val="2"/>
          </rPr>
          <t>Collaborate with your den to compose a den theme song. Perform it at your pack meeting.</t>
        </r>
      </text>
    </comment>
    <comment ref="C188" authorId="0" shapeId="0">
      <text>
        <r>
          <rPr>
            <sz val="9"/>
            <color indexed="81"/>
            <rFont val="Tahoma"/>
            <family val="2"/>
          </rPr>
          <t>Write a song with words and music that expresses your feelings about an issue, a person, something you are learning, a point of the Scout Law, etc. Perform it at your den or pack meeting, alone or with a group.</t>
        </r>
      </text>
    </comment>
    <comment ref="C189" authorId="0" shapeId="0">
      <text>
        <r>
          <rPr>
            <sz val="9"/>
            <color indexed="81"/>
            <rFont val="Tahoma"/>
            <family val="2"/>
          </rPr>
          <t>Perform a musical number by yourself or with your Webelos den in front of an audience.</t>
        </r>
      </text>
    </comment>
    <comment ref="C193" authorId="0" shapeId="0">
      <text>
        <r>
          <rPr>
            <sz val="9"/>
            <color indexed="81"/>
            <rFont val="Tahoma"/>
            <family val="2"/>
          </rPr>
          <t>Write a story outline describing a real or imaginary Scouting adventure. Create a pictured storyboard that shows your story.</t>
        </r>
      </text>
    </comment>
    <comment ref="C194" authorId="0" shapeId="0">
      <text>
        <r>
          <rPr>
            <sz val="9"/>
            <color indexed="81"/>
            <rFont val="Tahoma"/>
            <family val="2"/>
          </rPr>
          <t>Create either an animated or live action movie about yourself. Your movie should depict how you live by the Scout Oath and Law.</t>
        </r>
      </text>
    </comment>
    <comment ref="C195" authorId="0" shapeId="0">
      <text>
        <r>
          <rPr>
            <sz val="9"/>
            <color indexed="81"/>
            <rFont val="Tahoma"/>
            <family val="2"/>
          </rPr>
          <t>Share your movie with your family, den, or pack.</t>
        </r>
      </text>
    </comment>
    <comment ref="C199" authorId="0" shapeId="0">
      <text>
        <r>
          <rPr>
            <sz val="9"/>
            <color indexed="81"/>
            <rFont val="Tahoma"/>
            <family val="2"/>
          </rPr>
          <t>Interview a grandparent, another family elder, or a family friend about what life was like when he or she was growing up. Share his or her story with another family member.</t>
        </r>
      </text>
    </comment>
    <comment ref="C200" authorId="0" shapeId="0">
      <text>
        <r>
          <rPr>
            <sz val="9"/>
            <color indexed="81"/>
            <rFont val="Tahoma"/>
            <family val="2"/>
          </rPr>
          <t>Create a family tree of three generations</t>
        </r>
      </text>
    </comment>
    <comment ref="C201" authorId="0" shapeId="0">
      <text>
        <r>
          <rPr>
            <sz val="9"/>
            <color indexed="81"/>
            <rFont val="Tahoma"/>
            <family val="2"/>
          </rPr>
          <t>Make a poster or Web page that shows the places that some of your family members came from</t>
        </r>
      </text>
    </comment>
    <comment ref="C202" authorId="0" shapeId="0">
      <text>
        <r>
          <rPr>
            <sz val="9"/>
            <color indexed="81"/>
            <rFont val="Tahoma"/>
            <family val="2"/>
          </rPr>
          <t>Choose a special celebration or holiday that some of your family members participate in, and create either a poster, picture, or photo slideshow of it</t>
        </r>
      </text>
    </comment>
    <comment ref="C203" authorId="0" shapeId="0">
      <text>
        <r>
          <rPr>
            <sz val="9"/>
            <color indexed="81"/>
            <rFont val="Tahoma"/>
            <family val="2"/>
          </rPr>
          <t>Show your understanding of your duty to family by creating a chart listing the jobs that you and other family members have at home. Choose three of the jobs you are responsible for, and chart them for two weeks.</t>
        </r>
      </text>
    </comment>
    <comment ref="C204" authorId="0" shapeId="0">
      <text>
        <r>
          <rPr>
            <sz val="9"/>
            <color indexed="81"/>
            <rFont val="Tahoma"/>
            <family val="2"/>
          </rPr>
          <t>Select a job that belongs to another family member, and help that person complete it.
Some examples would be to create a grocery shopping list for the week, to take out trash for a week, to do the laundry for your family one time, to prepare meals for your family for one day, or to complete some yard work</t>
        </r>
      </text>
    </comment>
    <comment ref="C205" authorId="0" shapeId="0">
      <text>
        <r>
          <rPr>
            <sz val="9"/>
            <color indexed="81"/>
            <rFont val="Tahoma"/>
            <family val="2"/>
          </rPr>
          <t>With the help of an adult, inspect your home and its surroundings. Make a list of hazards or security problems you find. Correct one problem you found, and tell what you did.</t>
        </r>
      </text>
    </comment>
    <comment ref="C206" authorId="0" shapeId="0">
      <text>
        <r>
          <rPr>
            <sz val="9"/>
            <color indexed="81"/>
            <rFont val="Tahoma"/>
            <family val="2"/>
          </rPr>
          <t>Hold a family meeting to plan an exciting family activity. The activity could include:
a. A family reunion
b. A family night
c. A family outing</t>
        </r>
      </text>
    </comment>
    <comment ref="C207" authorId="0" shapeId="0">
      <text>
        <r>
          <rPr>
            <sz val="9"/>
            <color indexed="81"/>
            <rFont val="Tahoma"/>
            <family val="2"/>
          </rPr>
          <t>Create a list of community service or conservation projects that you and your family can do together, and present it to your family. Select one project, plan it, and complete it with your family.</t>
        </r>
      </text>
    </comment>
    <comment ref="C211" authorId="0" shapeId="0">
      <text>
        <r>
          <rPr>
            <sz val="9"/>
            <color indexed="81"/>
            <rFont val="Tahoma"/>
            <family val="2"/>
          </rPr>
          <t>Show the signals used by officials in one of these sports: football, basketball, baseball, soccer, or hockey.</t>
        </r>
      </text>
    </comment>
    <comment ref="C212" authorId="0" shapeId="0">
      <text>
        <r>
          <rPr>
            <sz val="9"/>
            <color indexed="81"/>
            <rFont val="Tahoma"/>
            <family val="2"/>
          </rPr>
          <t>Participate in two sports, either as an individual or part of a team.
Number may be entered</t>
        </r>
      </text>
    </comment>
    <comment ref="C213" authorId="0" shapeId="0">
      <text>
        <r>
          <rPr>
            <sz val="9"/>
            <color indexed="81"/>
            <rFont val="Tahoma"/>
            <family val="2"/>
          </rPr>
          <t>Explain what good sportsmanship means.</t>
        </r>
      </text>
    </comment>
    <comment ref="C214" authorId="0" shapeId="0">
      <text>
        <r>
          <rPr>
            <sz val="9"/>
            <color indexed="81"/>
            <rFont val="Tahoma"/>
            <family val="2"/>
          </rPr>
          <t>Role-play a situation that demonstrates good sportsmanship.</t>
        </r>
      </text>
    </comment>
    <comment ref="C215" authorId="0" shapeId="0">
      <text>
        <r>
          <rPr>
            <sz val="9"/>
            <color indexed="81"/>
            <rFont val="Tahoma"/>
            <family val="2"/>
          </rPr>
          <t>Give an example of a time when you experienced or saw someone showing good sportsmanship.</t>
        </r>
      </text>
    </comment>
  </commentList>
</comments>
</file>

<file path=xl/comments4.xml><?xml version="1.0" encoding="utf-8"?>
<comments xmlns="http://schemas.openxmlformats.org/spreadsheetml/2006/main">
  <authors>
    <author>Oradat, Chris A</author>
  </authors>
  <commentList>
    <comment ref="C6" authorId="0" shapeId="0">
      <text>
        <r>
          <rPr>
            <sz val="9"/>
            <color indexed="81"/>
            <rFont val="Tahoma"/>
            <family val="2"/>
          </rPr>
          <t>Learn rescue techniques</t>
        </r>
      </text>
    </comment>
    <comment ref="C7" authorId="0" shapeId="0">
      <text>
        <r>
          <rPr>
            <sz val="9"/>
            <color indexed="81"/>
            <rFont val="Tahoma"/>
            <family val="2"/>
          </rPr>
          <t>Build a family emergency kit, with an adult family member participating in the project</t>
        </r>
      </text>
    </comment>
    <comment ref="C8" authorId="0" shapeId="0">
      <text>
        <r>
          <rPr>
            <sz val="9"/>
            <color indexed="81"/>
            <rFont val="Tahoma"/>
            <family val="2"/>
          </rPr>
          <t>Take a first-aid course</t>
        </r>
      </text>
    </comment>
    <comment ref="C9" authorId="0" shapeId="0">
      <text>
        <r>
          <rPr>
            <sz val="9"/>
            <color indexed="81"/>
            <rFont val="Tahoma"/>
            <family val="2"/>
          </rPr>
          <t>Learn to survive extreme weather situations</t>
        </r>
      </text>
    </comment>
    <comment ref="C10" authorId="0" shapeId="0">
      <text>
        <r>
          <rPr>
            <sz val="9"/>
            <color indexed="81"/>
            <rFont val="Tahoma"/>
            <family val="2"/>
          </rPr>
          <t>Learn about stranger awareness, Internet safety, or safety at home</t>
        </r>
      </text>
    </comment>
    <comment ref="C11" authorId="0" shapeId="0">
      <text>
        <r>
          <rPr>
            <sz val="9"/>
            <color indexed="81"/>
            <rFont val="Tahoma"/>
            <family val="2"/>
          </rPr>
          <t>Give a presentation to your den on preparing for emergencies</t>
        </r>
      </text>
    </comment>
    <comment ref="C17" authorId="0" shapeId="0">
      <text>
        <r>
          <rPr>
            <sz val="9"/>
            <color indexed="81"/>
            <rFont val="Tahoma"/>
            <family val="2"/>
          </rPr>
          <t>Participate in a nature hike in your local area.  This can be on an organized, marked trail,  or just a hike to observe nature in your area.</t>
        </r>
      </text>
    </comment>
    <comment ref="C18" authorId="0" shapeId="0">
      <text>
        <r>
          <rPr>
            <sz val="9"/>
            <color indexed="81"/>
            <rFont val="Tahoma"/>
            <family val="2"/>
          </rPr>
          <t>Participate in an outdoor activity such as a picnic or a fun day in a park.</t>
        </r>
      </text>
    </comment>
    <comment ref="C19" authorId="0" shapeId="0">
      <text>
        <r>
          <rPr>
            <sz val="9"/>
            <color indexed="81"/>
            <rFont val="Tahoma"/>
            <family val="2"/>
          </rPr>
          <t>Explain the buddy system, and tell what to do if lost. Explain the importance of
cooperation.</t>
        </r>
      </text>
    </comment>
    <comment ref="C20" authorId="0" shapeId="0">
      <text>
        <r>
          <rPr>
            <sz val="9"/>
            <color indexed="81"/>
            <rFont val="Tahoma"/>
            <family val="2"/>
          </rPr>
          <t>Attend a pack overnighter. Be responsible by being prepared for the event.</t>
        </r>
      </text>
    </comment>
    <comment ref="C21" authorId="0" shapeId="0">
      <text>
        <r>
          <rPr>
            <sz val="9"/>
            <color indexed="81"/>
            <rFont val="Tahoma"/>
            <family val="2"/>
          </rPr>
          <t>Complete an outdoor service project in your community.</t>
        </r>
      </text>
    </comment>
    <comment ref="C22" authorId="0" shapeId="0">
      <text>
        <r>
          <rPr>
            <sz val="9"/>
            <color indexed="81"/>
            <rFont val="Tahoma"/>
            <family val="2"/>
          </rPr>
          <t>Complete a nature / conservation project in your area.  This project should involve improving, beautifying, or supporting natural habitats.  Discuss how this project helped you to respect nature.</t>
        </r>
      </text>
    </comment>
    <comment ref="C23" authorId="0" shapeId="0">
      <text>
        <r>
          <rPr>
            <sz val="9"/>
            <color indexed="81"/>
            <rFont val="Tahoma"/>
            <family val="2"/>
          </rPr>
          <t>Participate in your pack's earning the Summertime Pack Award.</t>
        </r>
      </text>
    </comment>
    <comment ref="C24" authorId="0" shapeId="0">
      <text>
        <r>
          <rPr>
            <sz val="9"/>
            <color indexed="81"/>
            <rFont val="Tahoma"/>
            <family val="2"/>
          </rPr>
          <t>Participate in a nature observation activity.  Describe or illustrate and display your observations at a den or pack meeting.</t>
        </r>
      </text>
    </comment>
    <comment ref="C25" authorId="0" shapeId="0">
      <text>
        <r>
          <rPr>
            <sz val="9"/>
            <color indexed="81"/>
            <rFont val="Tahoma"/>
            <family val="2"/>
          </rPr>
          <t>Participate in an outdoor aquatics activity.  This can be an organized swim meet or just a den, pack, or family swim.</t>
        </r>
      </text>
    </comment>
    <comment ref="C26" authorId="0" shapeId="0">
      <text>
        <r>
          <rPr>
            <sz val="9"/>
            <color indexed="81"/>
            <rFont val="Tahoma"/>
            <family val="2"/>
          </rPr>
          <t>Participate in an outdoor campfire program.  Perform in a skit, sing a song, or take part in a ceremony.</t>
        </r>
      </text>
    </comment>
    <comment ref="C27" authorId="0" shapeId="0">
      <text>
        <r>
          <rPr>
            <sz val="9"/>
            <color indexed="81"/>
            <rFont val="Tahoma"/>
            <family val="2"/>
          </rPr>
          <t>Participate in an outdoor sporting event.</t>
        </r>
      </text>
    </comment>
    <comment ref="C28" authorId="0" shapeId="0">
      <text>
        <r>
          <rPr>
            <sz val="9"/>
            <color indexed="81"/>
            <rFont val="Tahoma"/>
            <family val="2"/>
          </rPr>
          <t>Participate in an outdoor Scouts Own or other worship service.</t>
        </r>
      </text>
    </comment>
    <comment ref="C29" authorId="0" shapeId="0">
      <text>
        <r>
          <rPr>
            <sz val="9"/>
            <color indexed="81"/>
            <rFont val="Tahoma"/>
            <family val="2"/>
          </rPr>
          <t>Explore a local city, county, state, or national park.  Discuss with your den how a good citizen obeys park rules.</t>
        </r>
      </text>
    </comment>
    <comment ref="C30" authorId="0" shapeId="0">
      <text>
        <r>
          <rPr>
            <sz val="9"/>
            <color indexed="81"/>
            <rFont val="Tahoma"/>
            <family val="2"/>
          </rPr>
          <t>Invent an outside game, and play it outside with friends for 30 minutes.</t>
        </r>
      </text>
    </comment>
  </commentList>
</comments>
</file>

<file path=xl/comments5.xml><?xml version="1.0" encoding="utf-8"?>
<comments xmlns="http://schemas.openxmlformats.org/spreadsheetml/2006/main">
  <authors>
    <author>Oradat, Chris A</author>
    <author>Chris Oradat</author>
  </authors>
  <commentList>
    <comment ref="C6" authorId="0" shapeId="0">
      <text>
        <r>
          <rPr>
            <sz val="9"/>
            <color indexed="81"/>
            <rFont val="Tahoma"/>
            <family val="2"/>
          </rPr>
          <t xml:space="preserve">Do either a combination of reading and watching (about one hour total) about anything related to science, just read, or just watch an episode or episodes of a show about anything related to science. </t>
        </r>
      </text>
    </comment>
    <comment ref="C7" authorId="0" shapeId="0">
      <text>
        <r>
          <rPr>
            <sz val="9"/>
            <color indexed="81"/>
            <rFont val="Tahoma"/>
            <family val="2"/>
          </rPr>
          <t>Make a list of at least two questions or ideas from what you watched/read</t>
        </r>
      </text>
    </comment>
    <comment ref="C8" authorId="0" shapeId="0">
      <text>
        <r>
          <rPr>
            <sz val="9"/>
            <color indexed="81"/>
            <rFont val="Tahoma"/>
            <family val="2"/>
          </rPr>
          <t>Discuss two of the questions or ideas with your counselor.</t>
        </r>
      </text>
    </comment>
    <comment ref="C9"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Camper
Earth Rocks!
Maestro!</t>
        </r>
      </text>
    </comment>
    <comment ref="C10" authorId="0" shapeId="0">
      <text>
        <r>
          <rPr>
            <sz val="9"/>
            <color indexed="81"/>
            <rFont val="Tahoma"/>
            <family val="2"/>
          </rPr>
          <t>With your counselor, choose a question you would like to investigate.
Here are some examples only (you may get other ideas from your adventure activities):
1) Why do rockets have fins? Is there any connection between the feathers on arrows and fins on rockets?
2) Why do some cars have spoilers? How do spoilers work?
3) If there is a creek or stream in your neighborhood, where does it go? Does your stream flow to the Atlantic or the Pacific ocean?
4) Is the creek or stream in your neighborhood or park polluted?
5) What other activity can you think of that involves some kind of scientific questions or investigation?</t>
        </r>
      </text>
    </comment>
    <comment ref="C11" authorId="0" shapeId="0">
      <text>
        <r>
          <rPr>
            <sz val="9"/>
            <color indexed="81"/>
            <rFont val="Tahoma"/>
            <family val="2"/>
          </rPr>
          <t>With your counselor, use the scientific method/process to investigate your question. Keep records of your question, the information you found, how you investigated, and what you found out about your question.</t>
        </r>
      </text>
    </comment>
    <comment ref="C12" authorId="0" shapeId="0">
      <text>
        <r>
          <rPr>
            <sz val="9"/>
            <color indexed="81"/>
            <rFont val="Tahoma"/>
            <family val="2"/>
          </rPr>
          <t>Discuss your investigation and findings with your counselor.</t>
        </r>
      </text>
    </comment>
    <comment ref="C13" authorId="0" shapeId="0">
      <text>
        <r>
          <rPr>
            <sz val="9"/>
            <color indexed="81"/>
            <rFont val="Tahoma"/>
            <family val="2"/>
          </rPr>
          <t>Visit a place where science is being done, used, or explained, such as one of the following: zoo, aquarium, water treatment plant, observatory, science museum, weather station, fish hatchery, or any other location where science is being done, used, or explained.</t>
        </r>
      </text>
    </comment>
    <comment ref="C14" authorId="0" shapeId="0">
      <text>
        <r>
          <rPr>
            <sz val="9"/>
            <color indexed="81"/>
            <rFont val="Tahoma"/>
            <family val="2"/>
          </rPr>
          <t>During your visit, talk to someone in charge about science.</t>
        </r>
      </text>
    </comment>
    <comment ref="C15" authorId="0" shapeId="0">
      <text>
        <r>
          <rPr>
            <sz val="9"/>
            <color indexed="81"/>
            <rFont val="Tahoma"/>
            <family val="2"/>
          </rPr>
          <t>Discuss with your counselor the science done, used, or explained at the place you visited.</t>
        </r>
      </text>
    </comment>
    <comment ref="C16" authorId="0" shapeId="0">
      <text>
        <r>
          <rPr>
            <sz val="9"/>
            <color indexed="81"/>
            <rFont val="Tahoma"/>
            <family val="2"/>
          </rPr>
          <t>Discuss with your counselor how science affects your everyday life.</t>
        </r>
      </text>
    </comment>
    <comment ref="C19" authorId="0" shapeId="0">
      <text>
        <r>
          <rPr>
            <sz val="9"/>
            <color indexed="81"/>
            <rFont val="Tahoma"/>
            <family val="2"/>
          </rPr>
          <t xml:space="preserve">Do either a combination of reading and watching (about one hour total) about anything related to the Earth, the weather, geology, volcanoes, or oceanography. You may also read, or just watch an episode or episodes of a show about anything related to the Earth, the weather, geology, volcanoes, or oceanography </t>
        </r>
      </text>
    </comment>
    <comment ref="C20" authorId="0" shapeId="0">
      <text>
        <r>
          <rPr>
            <sz val="9"/>
            <color indexed="81"/>
            <rFont val="Tahoma"/>
            <family val="2"/>
          </rPr>
          <t>Make a list of at least two questions or ideas from what you watched/read</t>
        </r>
      </text>
    </comment>
    <comment ref="C21" authorId="0" shapeId="0">
      <text>
        <r>
          <rPr>
            <sz val="9"/>
            <color indexed="81"/>
            <rFont val="Tahoma"/>
            <family val="2"/>
          </rPr>
          <t>Discuss two of the questions or ideas with your counselor.</t>
        </r>
      </text>
    </comment>
    <comment ref="C22"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Earth Rocks!</t>
        </r>
      </text>
    </comment>
    <comment ref="C27" authorId="1" shapeId="0">
      <text>
        <r>
          <rPr>
            <sz val="9"/>
            <color indexed="81"/>
            <rFont val="Tahoma"/>
            <family val="2"/>
          </rPr>
          <t>Build or draw a volcano model. If you build a working model, make sure you follow all safety precautions including wearing protective glasses for your volcano’s eruption. If you draw a volcano, be sure to draw a cross section and explain the characteristics of different types of volcanoes.</t>
        </r>
      </text>
    </comment>
    <comment ref="C28" authorId="0" shapeId="0">
      <text>
        <r>
          <rPr>
            <sz val="9"/>
            <color indexed="81"/>
            <rFont val="Tahoma"/>
            <family val="2"/>
          </rPr>
          <t>Share your model and what you have learned with your counselor.</t>
        </r>
      </text>
    </comment>
    <comment ref="C29" authorId="0" shapeId="0">
      <text>
        <r>
          <rPr>
            <sz val="9"/>
            <color indexed="81"/>
            <rFont val="Tahoma"/>
            <family val="2"/>
          </rPr>
          <t>What minerals are common in your state? Make a collection of three to five common minerals and explain how they are used.</t>
        </r>
      </text>
    </comment>
    <comment ref="C30" authorId="0" shapeId="0">
      <text>
        <r>
          <rPr>
            <sz val="9"/>
            <color indexed="81"/>
            <rFont val="Tahoma"/>
            <family val="2"/>
          </rPr>
          <t>Are these minerals found in sedimentary, igneous, or metamorphic rocks?</t>
        </r>
      </text>
    </comment>
    <comment ref="C31" authorId="0" shapeId="0">
      <text>
        <r>
          <rPr>
            <sz val="9"/>
            <color indexed="81"/>
            <rFont val="Tahoma"/>
            <family val="2"/>
          </rPr>
          <t>Explain or demonstrate the difference in formation of the three major types of rocks. Which types of rocks are common in your area?</t>
        </r>
      </text>
    </comment>
    <comment ref="C32" authorId="0" shapeId="0">
      <text>
        <r>
          <rPr>
            <sz val="9"/>
            <color indexed="81"/>
            <rFont val="Tahoma"/>
            <family val="2"/>
          </rPr>
          <t xml:space="preserve">Share your collection and what you have learned with your counselor. </t>
        </r>
      </text>
    </comment>
    <comment ref="C33" authorId="0" shapeId="0">
      <text>
        <r>
          <rPr>
            <sz val="9"/>
            <color indexed="81"/>
            <rFont val="Tahoma"/>
            <family val="2"/>
          </rPr>
          <t>Make three weather instruments out of materials around your home. (Examples include a rain gauge, weather vane, barometer, anemometer, and weather journal.) Use these and another method that is readily available (i.e., thermometer, eyes, older person’s joints, etc.) for a total of four methods to monitor and predict the weather for one week. Keep a log of your findings. Which instrument provided the most accurate information?</t>
        </r>
      </text>
    </comment>
    <comment ref="C34" authorId="0" shapeId="0">
      <text>
        <r>
          <rPr>
            <sz val="9"/>
            <color indexed="81"/>
            <rFont val="Tahoma"/>
            <family val="2"/>
          </rPr>
          <t>Keep a weather journal for a week. Include your predictions and the predictions of a local meteorologist. Do your predictions match those of the local meteorologist? Do your predictions match the weather that occurred? How can the predictions become more accurate?</t>
        </r>
      </text>
    </comment>
    <comment ref="C36" authorId="0" shapeId="0">
      <text>
        <r>
          <rPr>
            <sz val="9"/>
            <color indexed="81"/>
            <rFont val="Tahoma"/>
            <family val="2"/>
          </rPr>
          <t>Choose TWO of the following animal habitats and complete the activity and questions. At least one habitat should be close to your home (within 50 miles). Visit at least one of the habitats. Once you have completed the activity and questions, discuss the habitats and the activities with your counselor:</t>
        </r>
      </text>
    </comment>
    <comment ref="C37" authorId="0" shapeId="0">
      <text>
        <r>
          <rPr>
            <sz val="9"/>
            <color indexed="81"/>
            <rFont val="Tahoma"/>
            <family val="2"/>
          </rPr>
          <t>Draw or model a food web with at least five consumers and two producers that live in the prairie habitat. What is the difference between consumers and producers? Predators and prey? What would happen if one of the animals in the food web disappeared?</t>
        </r>
      </text>
    </comment>
    <comment ref="C38" authorId="0" shapeId="0">
      <text>
        <r>
          <rPr>
            <sz val="9"/>
            <color indexed="81"/>
            <rFont val="Tahoma"/>
            <family val="2"/>
          </rPr>
          <t>Research the two main categories of trees in the temperate forest (coniferous and deciduous). Why are their leaves different? How are their seeds different? Put a twig from a coniferous tree (cone-bearing tree with needles) in a cup of water and tightly fasten a clear plastic bag around the needles. Put a twig from a deciduous tree (leafy tree that loses its leaves in the fall) in a cup of water and tightly fasten a clear plastic bag around the leaves. Observe what happens and draw pictures of your observations. Think of an explanation for what occurred and discuss your explanation with your counselor.</t>
        </r>
      </text>
    </comment>
    <comment ref="C39" authorId="0" shapeId="0">
      <text>
        <r>
          <rPr>
            <sz val="9"/>
            <color indexed="81"/>
            <rFont val="Tahoma"/>
            <family val="2"/>
          </rPr>
          <t>With a parent’s permission and guidance, visit an aquatic habitat near your home. Examples include a stream, river, lake, pond, ocean, and wetland (a marsh or swamp). Draw or photograph the area. What are the most common types of plants growing there? What animals did you see? Did you see, hear, or smell any evidence of other animals? (Your evidence might include things like bird calls, splashes of fish or frogs jumping, tracks, feathers, or bones.) How do aquatic ecosystems affect your life? How have humans affected the ecosystem? (Look for signs of humans such as trash and bridges or walkways.) How do you think humans have affected the ecosystem in ways you cannot see? (Think about fertilizer and pesticides washing off your lawn and flowing into a stream. How would this affect creatures that live in the water?) What can you do to improve the quality of the ecosystem?</t>
        </r>
      </text>
    </comment>
    <comment ref="C40" authorId="0" shapeId="0">
      <text>
        <r>
          <rPr>
            <sz val="9"/>
            <color indexed="81"/>
            <rFont val="Tahoma"/>
            <family val="2"/>
          </rPr>
          <t>Describe the three main levels of the rain forest (canopy, understory, and forest floor). Make a drawing or model showing examples of animals and plants that live at each level. Choose an animal or plant from each level and explain how it is adapted to its particular place in the rain forest.</t>
        </r>
      </text>
    </comment>
    <comment ref="C41" authorId="0" shapeId="0">
      <text>
        <r>
          <rPr>
            <sz val="9"/>
            <color indexed="81"/>
            <rFont val="Tahoma"/>
            <family val="2"/>
          </rPr>
          <t>Choose a desert animal or plant. Make a model of it, draw it, or describe it. Explain how it is particularly well adapted to survive in a place where there is very little water. How would the desert be different if this plant or animal were not there?</t>
        </r>
      </text>
    </comment>
    <comment ref="C42" authorId="0" shapeId="0">
      <text>
        <r>
          <rPr>
            <sz val="9"/>
            <color indexed="81"/>
            <rFont val="Tahoma"/>
            <family val="2"/>
          </rPr>
          <t xml:space="preserve">Research an animal that can be found in the polar ice habitat. Draw or make a model of the animal and name three characteristics that make it well adapted for life in the very cold and snowy environment. </t>
        </r>
      </text>
    </comment>
    <comment ref="C43" authorId="0" shapeId="0">
      <text>
        <r>
          <rPr>
            <sz val="9"/>
            <color indexed="81"/>
            <rFont val="Tahoma"/>
            <family val="2"/>
          </rPr>
          <t>Explain how a tide pool is formed and describe several animals that are found in tide pools. Make a model or draw a diagram of a tide pool at a high intertidal zone and a low intertidal zone. Include animals found in tide pools and explain how they adapt to their constantly changing environment.</t>
        </r>
      </text>
    </comment>
    <comment ref="C45" authorId="0" shapeId="0">
      <text>
        <r>
          <rPr>
            <sz val="9"/>
            <color indexed="81"/>
            <rFont val="Tahoma"/>
            <family val="2"/>
          </rPr>
          <t>Visit a place where earth science is being done, used, explained, or investigated, such as one of the following: cave, quarry or mine, geology museum or the gem or geology section of a museum, gem and mineral show, university geology department, TV or radio station meteorology department, weather station, volcano or volcano research station, or any other location where earth science is being done, used, explained, or investigated.</t>
        </r>
      </text>
    </comment>
    <comment ref="C46" authorId="0" shapeId="0">
      <text>
        <r>
          <rPr>
            <sz val="9"/>
            <color indexed="81"/>
            <rFont val="Tahoma"/>
            <family val="2"/>
          </rPr>
          <t>During your visit, talk to someone in charge about how people at the site use or investigate a particular area of science. How could this investigation make the world better?</t>
        </r>
      </text>
    </comment>
    <comment ref="C47" authorId="0" shapeId="0">
      <text>
        <r>
          <rPr>
            <sz val="9"/>
            <color indexed="81"/>
            <rFont val="Tahoma"/>
            <family val="2"/>
          </rPr>
          <t>Discuss with your counselor the science being done, used, explained, or investigated at the place you visited.</t>
        </r>
      </text>
    </comment>
    <comment ref="C48" authorId="0" shapeId="0">
      <text>
        <r>
          <rPr>
            <sz val="9"/>
            <color indexed="81"/>
            <rFont val="Tahoma"/>
            <family val="2"/>
          </rPr>
          <t>Explore a career associated with earth science. Find out what subjects you would need to study as you get older. What kind of education would you need in the future to help explore Earth? What types of people other than geologists explore Earth? Discuss with your counselor what is needed to have a career in earth science.</t>
        </r>
      </text>
    </comment>
    <comment ref="C51" authorId="0" shapeId="0">
      <text>
        <r>
          <rPr>
            <sz val="9"/>
            <color indexed="81"/>
            <rFont val="Tahoma"/>
            <family val="2"/>
          </rPr>
          <t xml:space="preserve">Do either a combination of reading and watching (about one hour total) about wildlife, endangered species, invasive species, food chains, biodiversity, ecosystems, or wildlife habitats.  You may also just read, or just watch an episode or episodes of a show about wildlife, endangered species, invasive species, food chains, biodiversity, ecosystems, or wildlife habitats. </t>
        </r>
      </text>
    </comment>
    <comment ref="C52" authorId="0" shapeId="0">
      <text>
        <r>
          <rPr>
            <sz val="9"/>
            <color indexed="81"/>
            <rFont val="Tahoma"/>
            <family val="2"/>
          </rPr>
          <t>Make a list of at least two questions or ideas from what you watched/read</t>
        </r>
      </text>
    </comment>
    <comment ref="C53" authorId="0" shapeId="0">
      <text>
        <r>
          <rPr>
            <sz val="9"/>
            <color indexed="81"/>
            <rFont val="Tahoma"/>
            <family val="2"/>
          </rPr>
          <t>Discuss two of the questions or ideas with your counselor.</t>
        </r>
      </text>
    </comment>
    <comment ref="C54"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Into the Wild
Into the Woods</t>
        </r>
      </text>
    </comment>
    <comment ref="C55" authorId="0" shapeId="0">
      <text>
        <r>
          <rPr>
            <sz val="9"/>
            <color indexed="81"/>
            <rFont val="Tahoma"/>
            <family val="2"/>
          </rPr>
          <t>What is wildlife? Wildlife refers to animals that are not normally domesticated (raised by humans).</t>
        </r>
      </text>
    </comment>
    <comment ref="C56" authorId="0" shapeId="0">
      <text>
        <r>
          <rPr>
            <sz val="9"/>
            <color indexed="81"/>
            <rFont val="Tahoma"/>
            <family val="2"/>
          </rPr>
          <t>Explain the relationships among producer, prey, predator, and food chain. (You may draw and label a food chain to help you answer this question.)</t>
        </r>
      </text>
    </comment>
    <comment ref="C57" authorId="0" shapeId="0">
      <text>
        <r>
          <rPr>
            <sz val="9"/>
            <color indexed="81"/>
            <rFont val="Tahoma"/>
            <family val="2"/>
          </rPr>
          <t>Draw (or find) pictures of your favorite native plant, native reptile or fish, native bird, and native mammal that live in an ecosystem near you. Why do you like these? How do they fit into the ecosystem?</t>
        </r>
      </text>
    </comment>
    <comment ref="C60" authorId="0" shapeId="0">
      <text>
        <r>
          <rPr>
            <sz val="9"/>
            <color indexed="81"/>
            <rFont val="Tahoma"/>
            <family val="2"/>
          </rPr>
          <t>Make a list, drawing, or photo collection of three to five animals and plants that are endangered.</t>
        </r>
      </text>
    </comment>
    <comment ref="C61" authorId="0" shapeId="0">
      <text>
        <r>
          <rPr>
            <sz val="9"/>
            <color indexed="81"/>
            <rFont val="Tahoma"/>
            <family val="2"/>
          </rPr>
          <t>Design a display (a poster, PowerPoint presentation, or other type of display) to show at least 10 of the threatened, endangered, or extinct species in your state. (You may use your drawings or photo collection in your display.)</t>
        </r>
      </text>
    </comment>
    <comment ref="C62" authorId="0" shapeId="0">
      <text>
        <r>
          <rPr>
            <sz val="9"/>
            <color indexed="81"/>
            <rFont val="Tahoma"/>
            <family val="2"/>
          </rPr>
          <t>Discuss with your counselor the differences between threatened, endangered, and extinct species. Discuss how threatened animals or plants could become endangered or extinct. How might the loss of these animals or plants affect the ecosystem and food chain? What can be done to preserve these species?</t>
        </r>
      </text>
    </comment>
    <comment ref="C63" authorId="0" shapeId="0">
      <text>
        <r>
          <rPr>
            <sz val="9"/>
            <color indexed="81"/>
            <rFont val="Tahoma"/>
            <family val="2"/>
          </rPr>
          <t>Make a list, drawing, or photo collection of at least five mammals, plants, fish, birds, insects, or any other organisms that are invasive in your state or region of the country.</t>
        </r>
      </text>
    </comment>
    <comment ref="C64" authorId="0" shapeId="0">
      <text>
        <r>
          <rPr>
            <sz val="9"/>
            <color indexed="81"/>
            <rFont val="Tahoma"/>
            <family val="2"/>
          </rPr>
          <t>Design a presentation (a poster, PowerPoint presentation, or other display) including at least one of the invasive species from your list. Explain where they came from, how they got to your area, what damage they are causing, and what is being done to get rid of them. Share your presentation with your counselor and your family or your den.</t>
        </r>
      </text>
    </comment>
    <comment ref="C65" authorId="0" shapeId="0">
      <text>
        <r>
          <rPr>
            <sz val="9"/>
            <color indexed="81"/>
            <rFont val="Tahoma"/>
            <family val="2"/>
          </rPr>
          <t>Discuss with your counselor what an invasive species is, how invasive animals or plants cause problems for native species, and how these invasive species could affect an ecosystem and food chain.</t>
        </r>
      </text>
    </comment>
    <comment ref="C66" authorId="0" shapeId="0">
      <text>
        <r>
          <rPr>
            <sz val="9"/>
            <color indexed="81"/>
            <rFont val="Tahoma"/>
            <family val="2"/>
          </rPr>
          <t>Visit an ecosystem near where you live and investigate the types of animals and plants that live in that ecosystem.</t>
        </r>
      </text>
    </comment>
    <comment ref="C67" authorId="0" shapeId="0">
      <text>
        <r>
          <rPr>
            <sz val="9"/>
            <color indexed="81"/>
            <rFont val="Tahoma"/>
            <family val="2"/>
          </rPr>
          <t>Draw a food web of the animals and plants that live in this ecosystem. Mark the herbivores, omnivores, and carnivores. Include at least one decomposer or scavenger.</t>
        </r>
      </text>
    </comment>
    <comment ref="C68" authorId="0" shapeId="0">
      <text>
        <r>
          <rPr>
            <sz val="9"/>
            <color indexed="81"/>
            <rFont val="Tahoma"/>
            <family val="2"/>
          </rPr>
          <t>Discuss with your counselor (using your food web drawing) how the animals or plants in the food web fit into a food chain. Which animals are predators and which can be prey? How does each plant and animal obtain its energy? Describe the energy source for all the plants and animals.</t>
        </r>
      </text>
    </comment>
    <comment ref="C69" authorId="0" shapeId="0">
      <text>
        <r>
          <rPr>
            <sz val="9"/>
            <color indexed="81"/>
            <rFont val="Tahoma"/>
            <family val="2"/>
          </rPr>
          <t>Create a diorama representing the habitat of this creature. Include representations of everything it needs to survive; its home, nest, or den; and possible threats. You may use a variety of different materials within your diorama (usually constructed in a shoebox or similar container).</t>
        </r>
      </text>
    </comment>
    <comment ref="C70" authorId="0" shapeId="0">
      <text>
        <r>
          <rPr>
            <sz val="9"/>
            <color indexed="81"/>
            <rFont val="Tahoma"/>
            <family val="2"/>
          </rPr>
          <t>Explain to your counselor what your animal must have in its habitat in order to survive.</t>
        </r>
      </text>
    </comment>
    <comment ref="C71" authorId="0" shapeId="0">
      <text>
        <r>
          <rPr>
            <sz val="9"/>
            <color indexed="81"/>
            <rFont val="Tahoma"/>
            <family val="2"/>
          </rPr>
          <t>Make a bird feeder and set it up in a place where you may observe visitors. The feeder could be complex or as simple as a pinecone covered with peanut butter and rolled in birdseed and then tied with a string to an appropriate location, like a tree branch.</t>
        </r>
      </text>
    </comment>
    <comment ref="C72" authorId="0" shapeId="0">
      <text>
        <r>
          <rPr>
            <sz val="9"/>
            <color indexed="81"/>
            <rFont val="Tahoma"/>
            <family val="2"/>
          </rPr>
          <t>Fill the feeder with birdseed. (Make sure that your feeder does not remain empty once you have started feeding birds.)</t>
        </r>
      </text>
    </comment>
    <comment ref="C74" authorId="0" shapeId="0">
      <text>
        <r>
          <rPr>
            <sz val="9"/>
            <color indexed="81"/>
            <rFont val="Tahoma"/>
            <family val="2"/>
          </rPr>
          <t>Watch and record the visitors to your feeder for two or three weeks. (It may take a while for visitors to discover your food source.)</t>
        </r>
      </text>
    </comment>
    <comment ref="C75" authorId="0" shapeId="0">
      <text>
        <r>
          <rPr>
            <sz val="9"/>
            <color indexed="81"/>
            <rFont val="Tahoma"/>
            <family val="2"/>
          </rPr>
          <t>Identify your visitors using a field guide, and keep a list of what visits your feeder. (Visitors are not always birds! Sometimes deer, rabbits, chipmunks, squirrels, and raccoons visit bird feeders—or the area under the feeder! The kinds of nonbird visitors will depend on where you live. You may want to investigate how to collect the tracks of any nighttime visitors.)</t>
        </r>
      </text>
    </comment>
    <comment ref="C76" authorId="0" shapeId="0">
      <text>
        <r>
          <rPr>
            <sz val="9"/>
            <color indexed="81"/>
            <rFont val="Tahoma"/>
            <family val="2"/>
          </rPr>
          <t>Discuss with your counselor what you learned about your wild neighbors.</t>
        </r>
      </text>
    </comment>
    <comment ref="C77" authorId="0" shapeId="0">
      <text>
        <r>
          <rPr>
            <sz val="9"/>
            <color indexed="81"/>
            <rFont val="Tahoma"/>
            <family val="2"/>
          </rPr>
          <t>Earn the Cub Scout Outdoor Ethics Awareness Award OR the Cub Scout World Conservation Award (if you have not already earned them for another Nova award).</t>
        </r>
      </text>
    </comment>
    <comment ref="C78" authorId="0" shapeId="0">
      <text>
        <r>
          <rPr>
            <sz val="9"/>
            <color indexed="81"/>
            <rFont val="Tahoma"/>
            <family val="2"/>
          </rPr>
          <t>Visit a place where you can observe wildlife. Examples include parks (national, state, and local), zoos, wetlands, nature preserves, and national forests.</t>
        </r>
      </text>
    </comment>
    <comment ref="C79" authorId="0" shapeId="0">
      <text>
        <r>
          <rPr>
            <sz val="9"/>
            <color indexed="81"/>
            <rFont val="Tahoma"/>
            <family val="2"/>
          </rPr>
          <t>The native species, invasive species, and endangered or threatened species that live there. If you visit a zoo, talk to someone about the ecosystems for different zoo animals and whether any of the zoo animals are invasive in different areas of the world. (For example, pythons are often found in zoos, but they are an invasive species in Florida.)</t>
        </r>
      </text>
    </comment>
    <comment ref="C80" authorId="0" shapeId="0">
      <text>
        <r>
          <rPr>
            <sz val="9"/>
            <color indexed="81"/>
            <rFont val="Tahoma"/>
            <family val="2"/>
          </rPr>
          <t>The subjects studied in school that enable him or her to work with wildlife. Examples of experts to talk to include forest ranger, wildlife biologist, botanist, park ranger, naturalist, game warden, zookeeper, docent, or another adult whose career involves wildlife.</t>
        </r>
      </text>
    </comment>
    <comment ref="C81" authorId="0" shapeId="0">
      <text>
        <r>
          <rPr>
            <sz val="9"/>
            <color indexed="81"/>
            <rFont val="Tahoma"/>
            <family val="2"/>
          </rPr>
          <t xml:space="preserve">Discuss with your counselor what you learned during your visit. </t>
        </r>
      </text>
    </comment>
    <comment ref="C84" authorId="0" shapeId="0">
      <text>
        <r>
          <rPr>
            <sz val="9"/>
            <color indexed="81"/>
            <rFont val="Tahoma"/>
            <family val="2"/>
          </rPr>
          <t>The problems with invasive species and habitat destruction</t>
        </r>
      </text>
    </comment>
    <comment ref="C87" authorId="0" shapeId="0">
      <text>
        <r>
          <rPr>
            <sz val="9"/>
            <color indexed="81"/>
            <rFont val="Tahoma"/>
            <family val="2"/>
          </rPr>
          <t>Do either a combination of reading and watching (about one hour total) about the planets, space, space exploration, NASA, or astronomy.  You may also just read, or just watch an episode or episodes of a show about the planets, space, space exploration, NASA, or astronomy.</t>
        </r>
      </text>
    </comment>
    <comment ref="C88" authorId="0" shapeId="0">
      <text>
        <r>
          <rPr>
            <sz val="9"/>
            <color indexed="81"/>
            <rFont val="Tahoma"/>
            <family val="2"/>
          </rPr>
          <t>Make a list of at least two questions or ideas from what you watched/read</t>
        </r>
      </text>
    </comment>
    <comment ref="C89" authorId="0" shapeId="0">
      <text>
        <r>
          <rPr>
            <sz val="9"/>
            <color indexed="81"/>
            <rFont val="Tahoma"/>
            <family val="2"/>
          </rPr>
          <t>Discuss two of the questions or ideas with your counselor.</t>
        </r>
      </text>
    </comment>
    <comment ref="C90"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Engineering
Game Design</t>
        </r>
      </text>
    </comment>
    <comment ref="C92" authorId="0" shapeId="0">
      <text>
        <r>
          <rPr>
            <sz val="9"/>
            <color indexed="81"/>
            <rFont val="Tahoma"/>
            <family val="2"/>
          </rPr>
          <t>Choose a clear night to investigate the stars. A fun time to watch stars is during a meteor shower. You may check http://earthsky.org/astronomy-essentials with your parent’s or guardian’s permission to find good times to watch meteors.</t>
        </r>
      </text>
    </comment>
    <comment ref="C93" authorId="0" shapeId="0">
      <text>
        <r>
          <rPr>
            <sz val="9"/>
            <color indexed="81"/>
            <rFont val="Tahoma"/>
            <family val="2"/>
          </rPr>
          <t>Find five different constellations and draw them. With your parent’s or guardian’s permission, you may use a free smartphone application such as Google Sky Map for Android phones or Night Sky for iPhones to help identify stars and constellations.</t>
        </r>
      </text>
    </comment>
    <comment ref="C94" authorId="0" shapeId="0">
      <text>
        <r>
          <rPr>
            <sz val="9"/>
            <color indexed="81"/>
            <rFont val="Tahoma"/>
            <family val="2"/>
          </rPr>
          <t>Share your drawings with your counselor. Discuss whether you would always be able to see those constellations in the same place.</t>
        </r>
      </text>
    </comment>
    <comment ref="C95" authorId="0" shapeId="0">
      <text>
        <r>
          <rPr>
            <sz val="9"/>
            <color indexed="81"/>
            <rFont val="Tahoma"/>
            <family val="2"/>
          </rPr>
          <t xml:space="preserve">Explain how “revolution,” or “orbit,” compares with “rotation” when talking about planets and the solar system. Show these by walking and spinning around your counselor. </t>
        </r>
      </text>
    </comment>
    <comment ref="C96" authorId="0" shapeId="0">
      <text>
        <r>
          <rPr>
            <sz val="9"/>
            <color indexed="81"/>
            <rFont val="Tahoma"/>
            <family val="2"/>
          </rPr>
          <t>Choose three planets to investigate (you may include the dwarf planet Pluto). Compare these planets to Earth. Find out how long the planet takes to go around the sun (the planet’s year) and how long the planet takes to spin on its axis (the planet’s day). Include at least TWO of these: distance from the sun, diameter, atmosphere, temperature, number of moons.</t>
        </r>
      </text>
    </comment>
    <comment ref="C98" authorId="0" shapeId="0">
      <text>
        <r>
          <rPr>
            <sz val="9"/>
            <color indexed="81"/>
            <rFont val="Tahoma"/>
            <family val="2"/>
          </rPr>
          <t>Using materials you have on hand (plastic building blocks, food containers, recycled materials, etc.), design a model Mars rover that would be useful to explore the rocky planet’s surface. Share your model with your counselor and explain the data the rover would collect</t>
        </r>
      </text>
    </comment>
    <comment ref="C102" authorId="0" shapeId="0">
      <text>
        <r>
          <rPr>
            <sz val="9"/>
            <color indexed="81"/>
            <rFont val="Tahoma"/>
            <family val="2"/>
          </rPr>
          <t>Design on paper an inhabited base located on Mars or the moon. Consider the following: the energy source, how the base will be constructed, the life-support system, food, entertainment, the purpose and function, and other things you think would be important. Then draw or build a model of your base using recycled materials.</t>
        </r>
      </text>
    </comment>
    <comment ref="C103" authorId="0" shapeId="0">
      <text>
        <r>
          <rPr>
            <sz val="9"/>
            <color indexed="81"/>
            <rFont val="Tahoma"/>
            <family val="2"/>
          </rPr>
          <t>Discuss with your counselor what people would need to survive on Mars or the moon.</t>
        </r>
      </text>
    </comment>
    <comment ref="C104" authorId="0" shapeId="0">
      <text>
        <r>
          <rPr>
            <sz val="9"/>
            <color indexed="81"/>
            <rFont val="Tahoma"/>
            <family val="2"/>
          </rPr>
          <t>Become an asteroid mapper. Obtain your parent’s or guardian’s permission and map an asteroid as part of the Jet Propulsion Laboratory and the California Institute of Technology’s Dawn project: http://dawn.jpl.nasa.gov/DawnCommunity/asteroid_mappers.asp . Then discuss with your counselor your mapping activities, why mapping asteroids is important, and what you learned about space and asteroids.</t>
        </r>
      </text>
    </comment>
    <comment ref="C105" authorId="0" shapeId="0">
      <text>
        <r>
          <rPr>
            <sz val="9"/>
            <color indexed="81"/>
            <rFont val="Tahoma"/>
            <family val="2"/>
          </rPr>
          <t>Investigate and make models or diagrams of solar and lunar eclipses. (Example: You may wish to use balls of different sizes and a flashlight to represent the sun.)</t>
        </r>
      </text>
    </comment>
    <comment ref="C106" authorId="0" shapeId="0">
      <text>
        <r>
          <rPr>
            <sz val="9"/>
            <color indexed="81"/>
            <rFont val="Tahoma"/>
            <family val="2"/>
          </rPr>
          <t xml:space="preserve">Using your model or diagram, discuss eclipses with your counselor, and explain the difference between a solar eclipse and a lunar eclipse. </t>
        </r>
      </text>
    </comment>
    <comment ref="C108" authorId="0" shapeId="0">
      <text>
        <r>
          <rPr>
            <sz val="9"/>
            <color indexed="81"/>
            <rFont val="Tahoma"/>
            <family val="2"/>
          </rPr>
          <t>Visit a place where space science is being done, used, explained, or investigated, such as one of the following: observatory, planetarium, air and space museum, star lab, astronomy club, NASA, or any other location where space science is being done, used, explained, or investigated.</t>
        </r>
      </text>
    </comment>
    <comment ref="C109" authorId="0" shapeId="0">
      <text>
        <r>
          <rPr>
            <sz val="9"/>
            <color indexed="81"/>
            <rFont val="Tahoma"/>
            <family val="2"/>
          </rPr>
          <t>During your visit, talk to someone in charge about how people at the location use or investigate space science. Find out how this investigation could make the world a better place.</t>
        </r>
      </text>
    </comment>
    <comment ref="C110" authorId="0" shapeId="0">
      <text>
        <r>
          <rPr>
            <sz val="9"/>
            <color indexed="81"/>
            <rFont val="Tahoma"/>
            <family val="2"/>
          </rPr>
          <t>Discuss with your counselor the science being done, used, explained, or investigated at the place you visited.</t>
        </r>
      </text>
    </comment>
    <comment ref="C111" authorId="0" shapeId="0">
      <text>
        <r>
          <rPr>
            <sz val="9"/>
            <color indexed="81"/>
            <rFont val="Tahoma"/>
            <family val="2"/>
          </rPr>
          <t>Explore a career associated with space exploration. Find out what subjects you would need to study as you get older. Find out whether you must be an astronaut to explore space, and what other opportunities exist for people interested in space exploration.</t>
        </r>
      </text>
    </comment>
    <comment ref="C115" authorId="0" shapeId="0">
      <text>
        <r>
          <rPr>
            <sz val="9"/>
            <color indexed="81"/>
            <rFont val="Tahoma"/>
            <family val="2"/>
          </rPr>
          <t>Do either a combination of reading and watching (about one hour total) about the planets, space, space exploration, NASA, or astronomy.  You may also just read, or just watch an episode or episodes of a show about the planets, space, space exploration, NASA, or astronomy.</t>
        </r>
      </text>
    </comment>
    <comment ref="C116" authorId="0" shapeId="0">
      <text>
        <r>
          <rPr>
            <sz val="9"/>
            <color indexed="81"/>
            <rFont val="Tahoma"/>
            <family val="2"/>
          </rPr>
          <t>Make a list of at least two questions or ideas from what you watched/read</t>
        </r>
      </text>
    </comment>
    <comment ref="C117" authorId="0" shapeId="0">
      <text>
        <r>
          <rPr>
            <sz val="9"/>
            <color indexed="81"/>
            <rFont val="Tahoma"/>
            <family val="2"/>
          </rPr>
          <t>Discuss two of the questions or ideas with your counselor.</t>
        </r>
      </text>
    </comment>
    <comment ref="C118"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Build It
Fix It
Movie Making</t>
        </r>
      </text>
    </comment>
    <comment ref="C126" authorId="1" shapeId="0">
      <text>
        <r>
          <rPr>
            <sz val="9"/>
            <color indexed="81"/>
            <rFont val="Tahoma"/>
            <family val="2"/>
          </rPr>
          <t>Visit a place where technology is being designed, used, or explained, such as one of the following: an amusement park, a police or fire station, a radio or television station, a newspaper office, a factory or store, or any other location where technology is being designed, used, or explained.</t>
        </r>
      </text>
    </comment>
    <comment ref="C127" authorId="1" shapeId="0">
      <text>
        <r>
          <rPr>
            <sz val="9"/>
            <color indexed="81"/>
            <rFont val="Tahoma"/>
            <family val="2"/>
          </rPr>
          <t>During your visit, talk to someone in charge about the technologies used where you are visiting</t>
        </r>
      </text>
    </comment>
    <comment ref="C128" authorId="1" shapeId="0">
      <text>
        <r>
          <rPr>
            <sz val="9"/>
            <color indexed="81"/>
            <rFont val="Tahoma"/>
            <family val="2"/>
          </rPr>
          <t>During your visit, talk to someone in charge about why the organization is using these technologies</t>
        </r>
      </text>
    </comment>
    <comment ref="C129" authorId="1" shapeId="0">
      <text>
        <r>
          <rPr>
            <sz val="9"/>
            <color indexed="81"/>
            <rFont val="Tahoma"/>
            <family val="2"/>
          </rPr>
          <t>Discuss with your counselor the technology that is designed, used, or explained at the place you visited.</t>
        </r>
      </text>
    </comment>
    <comment ref="C130" authorId="1" shapeId="0">
      <text>
        <r>
          <rPr>
            <sz val="9"/>
            <color indexed="81"/>
            <rFont val="Tahoma"/>
            <family val="2"/>
          </rPr>
          <t>Discuss with your counselor how technology affects your everyday life.</t>
        </r>
      </text>
    </comment>
    <comment ref="C133" authorId="0" shapeId="0">
      <text>
        <r>
          <rPr>
            <sz val="9"/>
            <color indexed="81"/>
            <rFont val="Tahoma"/>
            <family val="2"/>
          </rPr>
          <t>Do either a combination of reading and watching (about one hour total) anything related to motion or machines.  You may also just read, or just watch an episode or episodes of a show related to motion or machines.</t>
        </r>
      </text>
    </comment>
    <comment ref="C134" authorId="0" shapeId="0">
      <text>
        <r>
          <rPr>
            <sz val="9"/>
            <color indexed="81"/>
            <rFont val="Tahoma"/>
            <family val="2"/>
          </rPr>
          <t>Make a list of at least two questions or ideas from what you watched/read</t>
        </r>
      </text>
    </comment>
    <comment ref="C135" authorId="0" shapeId="0">
      <text>
        <r>
          <rPr>
            <sz val="9"/>
            <color indexed="81"/>
            <rFont val="Tahoma"/>
            <family val="2"/>
          </rPr>
          <t>Discuss two of the questions or ideas with your counselor.</t>
        </r>
      </text>
    </comment>
    <comment ref="C136"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Adventures in Science
Engineer
Sportsman</t>
        </r>
      </text>
    </comment>
    <comment ref="C152" authorId="0" shapeId="0">
      <text>
        <r>
          <rPr>
            <sz val="9"/>
            <color indexed="81"/>
            <rFont val="Tahoma"/>
            <family val="2"/>
          </rPr>
          <t>Do either a combination of reading and watching (about one hour total) anything related to math or physics.  You may also just read, or just watch an episode or episodes of a show related to math or physics.</t>
        </r>
      </text>
    </comment>
    <comment ref="C153" authorId="0" shapeId="0">
      <text>
        <r>
          <rPr>
            <sz val="9"/>
            <color indexed="81"/>
            <rFont val="Tahoma"/>
            <family val="2"/>
          </rPr>
          <t>Make a list of at least two questions or ideas from what you watched/read</t>
        </r>
      </text>
    </comment>
    <comment ref="C154" authorId="0" shapeId="0">
      <text>
        <r>
          <rPr>
            <sz val="9"/>
            <color indexed="81"/>
            <rFont val="Tahoma"/>
            <family val="2"/>
          </rPr>
          <t>Discuss two of the questions or ideas with your counselor.</t>
        </r>
      </text>
    </comment>
    <comment ref="C155" authorId="0" shapeId="0">
      <text>
        <r>
          <rPr>
            <sz val="9"/>
            <color indexed="81"/>
            <rFont val="Tahoma"/>
            <family val="2"/>
          </rPr>
          <t xml:space="preserve">Complete the </t>
        </r>
        <r>
          <rPr>
            <b/>
            <sz val="9"/>
            <color indexed="81"/>
            <rFont val="Tahoma"/>
            <family val="2"/>
          </rPr>
          <t>Game Design</t>
        </r>
        <r>
          <rPr>
            <sz val="9"/>
            <color indexed="81"/>
            <rFont val="Tahoma"/>
            <family val="2"/>
          </rPr>
          <t xml:space="preserve"> adventure. Discuss with your counselor what kind of science, technology, engineering, or math was used in the adventure. </t>
        </r>
      </text>
    </comment>
    <comment ref="C156" authorId="0" shapeId="0">
      <text>
        <r>
          <rPr>
            <sz val="9"/>
            <color indexed="81"/>
            <rFont val="Tahoma"/>
            <family val="2"/>
          </rPr>
          <t>Explore TWO options from A or B or C and complete ALL the requirements for those options. Keep your work to share with your counselor. The necessary information to make your calculations can be found in a book or on the Internet. (See the Helpful Links box for ideas.) You may work with your counselor on these calculations.</t>
        </r>
      </text>
    </comment>
    <comment ref="C157" authorId="0" shapeId="0">
      <text>
        <r>
          <rPr>
            <sz val="9"/>
            <color indexed="81"/>
            <rFont val="Tahoma"/>
            <family val="2"/>
          </rPr>
          <t>Choose TWO of the following places and calculate how much you would weigh there.</t>
        </r>
      </text>
    </comment>
    <comment ref="C165" authorId="0" shapeId="0">
      <text>
        <r>
          <rPr>
            <sz val="9"/>
            <color indexed="81"/>
            <rFont val="Tahoma"/>
            <family val="2"/>
          </rPr>
          <t>Calculate the volume of air in your bedroom. Make sure your measurements have the same units—all feet or all inches—and show your work.</t>
        </r>
      </text>
    </comment>
    <comment ref="C177" authorId="0" shapeId="0">
      <text>
        <r>
          <rPr>
            <sz val="9"/>
            <color indexed="81"/>
            <rFont val="Tahoma"/>
            <family val="2"/>
          </rPr>
          <t xml:space="preserve">Complete ONE adventure from the following list. (Choose one that you have not already earned.) Discuss with your counselor what kind of science, technology, engineering, or math was used in the adventure. 
</t>
        </r>
        <r>
          <rPr>
            <b/>
            <sz val="9"/>
            <color indexed="81"/>
            <rFont val="Tahoma"/>
            <family val="2"/>
          </rPr>
          <t>Build It
Building a Better World
Castaway
First Responder
Into the Wild
Into the Woods</t>
        </r>
      </text>
    </comment>
    <comment ref="C178" authorId="0" shapeId="0">
      <text>
        <r>
          <rPr>
            <sz val="9"/>
            <color indexed="81"/>
            <rFont val="Tahoma"/>
            <family val="2"/>
          </rPr>
          <t>Find interesting facts about Dr. Charles H. Townes using resources in your school or local library or on the Internet (with your parent’s or guardian’s permission and guidance). Then discuss what you learned with your mentor, including answers to the following questions: What very important award did Dr. Townes earn? What was Dr. Townes’ most famous invention?</t>
        </r>
      </text>
    </comment>
    <comment ref="C179" authorId="0" shapeId="0">
      <text>
        <r>
          <rPr>
            <sz val="9"/>
            <color indexed="81"/>
            <rFont val="Tahoma"/>
            <family val="2"/>
          </rPr>
          <t xml:space="preserve">Find out about five other famous scientists, technology innovators, engineers, or mathematicians approved by your mentor. Discuss what you learned with your mentor. </t>
        </r>
      </text>
    </comment>
    <comment ref="C180" authorId="0" shapeId="0">
      <text>
        <r>
          <rPr>
            <sz val="9"/>
            <color indexed="81"/>
            <rFont val="Tahoma"/>
            <family val="2"/>
          </rPr>
          <t>Speak with your teacher(s) at school (or your parents if you are home-schooled) OR one of your Cub Scout leaders about your interest in earning the Webelos Scout Supernova award. Ask them why they think math and science are important in your education. Discuss what you learn with your mentor.</t>
        </r>
      </text>
    </comment>
    <comment ref="C181" authorId="0" shapeId="0">
      <text>
        <r>
          <rPr>
            <sz val="9"/>
            <color indexed="81"/>
            <rFont val="Tahoma"/>
            <family val="2"/>
          </rPr>
          <t>Participate in a science project or experiment in your classroom or school OR do a special science project approved by your teacher. Discuss this activity with your mentor.</t>
        </r>
      </text>
    </comment>
    <comment ref="C183" authorId="0" shapeId="0">
      <text>
        <r>
          <rPr>
            <sz val="9"/>
            <color indexed="81"/>
            <rFont val="Tahoma"/>
            <family val="2"/>
          </rPr>
          <t>Visit with someone who works in a STEM-related career. Discuss what you learned with your mentor.</t>
        </r>
      </text>
    </comment>
    <comment ref="C184" authorId="0" shapeId="0">
      <text>
        <r>
          <rPr>
            <sz val="9"/>
            <color indexed="81"/>
            <rFont val="Tahoma"/>
            <family val="2"/>
          </rPr>
          <t>Learn about a career that depends on knowledge about science, technology, engineering, or mathematics. Discuss what you learned with your mentor.</t>
        </r>
      </text>
    </comment>
    <comment ref="C185" authorId="0" shapeId="0">
      <text>
        <r>
          <rPr>
            <sz val="9"/>
            <color indexed="81"/>
            <rFont val="Tahoma"/>
            <family val="2"/>
          </rPr>
          <t>Learn about the scientific method (or scientific process). Discuss this with your mentor, and include a simple demonstration to show what you learned.</t>
        </r>
      </text>
    </comment>
    <comment ref="C186" authorId="0" shapeId="0">
      <text>
        <r>
          <rPr>
            <sz val="9"/>
            <color indexed="81"/>
            <rFont val="Tahoma"/>
            <family val="2"/>
          </rPr>
          <t>Participate in a Nova- or other STEM-related activity in your Webelos Scout den or pack meeting that is conducted by a Boy Scout or Venturer who is working on his or her Supernova award. If this is not possible, participate in another Nova- or STEM-related activity in your den or pack meeting.</t>
        </r>
      </text>
    </comment>
    <comment ref="C187" authorId="0" shapeId="0">
      <text>
        <r>
          <rPr>
            <sz val="9"/>
            <color indexed="81"/>
            <rFont val="Tahoma"/>
            <family val="2"/>
          </rPr>
          <t>Submit an application for the Cub Scout Supernova award to the district STEM or advancement committee for approval.</t>
        </r>
      </text>
    </comment>
  </commentList>
</comments>
</file>

<file path=xl/comments6.xml><?xml version="1.0" encoding="utf-8"?>
<comments xmlns="http://schemas.openxmlformats.org/spreadsheetml/2006/main">
  <authors>
    <author>Oradat, Chris A</author>
  </authors>
  <commentList>
    <comment ref="C6" authorId="0" shapeId="0">
      <text>
        <r>
          <rPr>
            <sz val="9"/>
            <color indexed="81"/>
            <rFont val="Tahoma"/>
            <family val="2"/>
          </rPr>
          <t>Explain what you should do if you find a gun. Recite the four safety reminders.</t>
        </r>
      </text>
    </comment>
    <comment ref="C7" authorId="0" shapeId="0">
      <text>
        <r>
          <rPr>
            <sz val="9"/>
            <color indexed="81"/>
            <rFont val="Tahoma"/>
            <family val="2"/>
          </rPr>
          <t>On an approved range in your city or state, explain how to use the safety mechanism, and demonstrate how to properly load, fire, and secure the BB gun.</t>
        </r>
      </text>
    </comment>
    <comment ref="C8" authorId="0" shapeId="0">
      <text>
        <r>
          <rPr>
            <sz val="9"/>
            <color indexed="81"/>
            <rFont val="Tahoma"/>
            <family val="2"/>
          </rPr>
          <t>On an approved range, demonstrate to qualified leadership good shooting techniques, including eye dominance, shooting shoulder, breathing, sight alignment, trigger squeeze, and follow-through.</t>
        </r>
      </text>
    </comment>
    <comment ref="C9" authorId="0" shapeId="0">
      <text>
        <r>
          <rPr>
            <sz val="9"/>
            <color indexed="81"/>
            <rFont val="Tahoma"/>
            <family val="2"/>
          </rPr>
          <t>On an approved range, show how to put away and properly store BB gun shooting equipment after use.</t>
        </r>
      </text>
    </comment>
    <comment ref="C13" authorId="0" shapeId="0">
      <text>
        <r>
          <rPr>
            <sz val="9"/>
            <color indexed="81"/>
            <rFont val="Tahoma"/>
            <family val="2"/>
          </rPr>
          <t>Demonstrate one of the positions associated with shooting BB guns.</t>
        </r>
      </text>
    </comment>
    <comment ref="C14" authorId="0" shapeId="0">
      <text>
        <r>
          <rPr>
            <sz val="9"/>
            <color indexed="81"/>
            <rFont val="Tahoma"/>
            <family val="2"/>
          </rPr>
          <t>On an approved range, fire five BBs at the "WEBELOS SCOUT” target. Score your target; then repeat three times and do your best to improve your score each time. (Fire a total of 20 BBs.)</t>
        </r>
      </text>
    </comment>
    <comment ref="C15" authorId="0" shapeId="0">
      <text>
        <r>
          <rPr>
            <sz val="9"/>
            <color indexed="81"/>
            <rFont val="Tahoma"/>
            <family val="2"/>
          </rPr>
          <t>Demonstrate proper range commands, and explain how and when to use them.</t>
        </r>
      </text>
    </comment>
    <comment ref="C16" authorId="0" shapeId="0">
      <text>
        <r>
          <rPr>
            <sz val="9"/>
            <color indexed="81"/>
            <rFont val="Tahoma"/>
            <family val="2"/>
          </rPr>
          <t>Tell five facts about the history of BB guns.</t>
        </r>
      </text>
    </comment>
    <comment ref="C19" authorId="0" shapeId="0">
      <text>
        <r>
          <rPr>
            <sz val="9"/>
            <color indexed="81"/>
            <rFont val="Tahoma"/>
            <family val="2"/>
          </rPr>
          <t>Demonstrate how to follow archery range safety rules and whistle commands.</t>
        </r>
      </text>
    </comment>
    <comment ref="C20" authorId="0" shapeId="0">
      <text>
        <r>
          <rPr>
            <sz val="9"/>
            <color indexed="81"/>
            <rFont val="Tahoma"/>
            <family val="2"/>
          </rPr>
          <t>Identify and name a recurve bow and/or compound bow.</t>
        </r>
      </text>
    </comment>
    <comment ref="C21" authorId="0" shapeId="0">
      <text>
        <r>
          <rPr>
            <sz val="9"/>
            <color indexed="81"/>
            <rFont val="Tahoma"/>
            <family val="2"/>
          </rPr>
          <t>Explain and demonstrate how to apply and use arm guards, finger tabs, and quivers.</t>
        </r>
      </text>
    </comment>
    <comment ref="C22" authorId="0" shapeId="0">
      <text>
        <r>
          <rPr>
            <sz val="9"/>
            <color indexed="81"/>
            <rFont val="Tahoma"/>
            <family val="2"/>
          </rPr>
          <t>On an approved range, demonstrate how to safely and effectively shoot a bow and arrow, including how to establish a correct stance, nock the arrow, hook and grip the bow, raise the bow, draw, anchor, hold, aim, and release/follow through.</t>
        </r>
      </text>
    </comment>
    <comment ref="C23" authorId="0" shapeId="0">
      <text>
        <r>
          <rPr>
            <sz val="9"/>
            <color indexed="81"/>
            <rFont val="Tahoma"/>
            <family val="2"/>
          </rPr>
          <t>On an approved range, demonstrate how to safely retrieve arrows after the range is clear and the command to retrieve arrows has been provided.</t>
        </r>
      </text>
    </comment>
    <comment ref="C27" authorId="0" shapeId="0">
      <text>
        <r>
          <rPr>
            <sz val="9"/>
            <color indexed="81"/>
            <rFont val="Tahoma"/>
            <family val="2"/>
          </rPr>
          <t>Identify three parts of the arrow and four major parts of the bow you will be shooting.</t>
        </r>
      </text>
    </comment>
    <comment ref="C28" authorId="0" shapeId="0">
      <text>
        <r>
          <rPr>
            <sz val="9"/>
            <color indexed="81"/>
            <rFont val="Tahoma"/>
            <family val="2"/>
          </rPr>
          <t>Shoot five arrows at a target on an approved range; then repeat three times and do your best to improve your score each time. (Shoot a total of 20 arrows.)</t>
        </r>
      </text>
    </comment>
    <comment ref="C29" authorId="0" shapeId="0">
      <text>
        <r>
          <rPr>
            <sz val="9"/>
            <color indexed="81"/>
            <rFont val="Tahoma"/>
            <family val="2"/>
          </rPr>
          <t>Demonstrate proper range commands, and explain how and when to use them.</t>
        </r>
      </text>
    </comment>
    <comment ref="C30" authorId="0" shapeId="0">
      <text>
        <r>
          <rPr>
            <sz val="9"/>
            <color indexed="81"/>
            <rFont val="Tahoma"/>
            <family val="2"/>
          </rPr>
          <t>Tell five facts about archery in history or literature.</t>
        </r>
      </text>
    </comment>
    <comment ref="C33" authorId="0" shapeId="0">
      <text>
        <r>
          <rPr>
            <sz val="9"/>
            <color indexed="81"/>
            <rFont val="Tahoma"/>
            <family val="2"/>
          </rPr>
          <t>On an approved range, demonstrate to qualified leadership good shooting techniques, including eye dominance, breathing, sight alignment, and follow-through.</t>
        </r>
      </text>
    </comment>
    <comment ref="C34" authorId="0" shapeId="0">
      <text>
        <r>
          <rPr>
            <sz val="9"/>
            <color indexed="81"/>
            <rFont val="Tahoma"/>
            <family val="2"/>
          </rPr>
          <t>On an approved range, explain the parts of a slingshot and demonstrate how to properly use them.</t>
        </r>
      </text>
    </comment>
    <comment ref="C35" authorId="0" shapeId="0">
      <text>
        <r>
          <rPr>
            <sz val="9"/>
            <color indexed="81"/>
            <rFont val="Tahoma"/>
            <family val="2"/>
          </rPr>
          <t>Explain the different types of ammunition that may be used with a slingshot and those that may not be used.</t>
        </r>
      </text>
    </comment>
    <comment ref="C36" authorId="0" shapeId="0">
      <text>
        <r>
          <rPr>
            <sz val="9"/>
            <color indexed="81"/>
            <rFont val="Tahoma"/>
            <family val="2"/>
          </rPr>
          <t>Explain the different types of targets that may be used with a slingshot and those that may not be used.</t>
        </r>
      </text>
    </comment>
    <comment ref="C40" authorId="0" shapeId="0">
      <text>
        <r>
          <rPr>
            <sz val="9"/>
            <color indexed="81"/>
            <rFont val="Tahoma"/>
            <family val="2"/>
          </rPr>
          <t>On an approved range, shoot five shots at a target; then repeat three times and do your best to improve your score each time. (Shoot a total of 20 shots.)</t>
        </r>
      </text>
    </comment>
    <comment ref="C41" authorId="0" shapeId="0">
      <text>
        <r>
          <rPr>
            <sz val="9"/>
            <color indexed="81"/>
            <rFont val="Tahoma"/>
            <family val="2"/>
          </rPr>
          <t>Demonstrate proper range commands, and explain how and when to use them.</t>
        </r>
      </text>
    </comment>
    <comment ref="C42" authorId="0" shapeId="0">
      <text>
        <r>
          <rPr>
            <sz val="9"/>
            <color indexed="81"/>
            <rFont val="Tahoma"/>
            <family val="2"/>
          </rPr>
          <t>On an approved range, try shooting with your non-dominant hand.</t>
        </r>
      </text>
    </comment>
  </commentList>
</comments>
</file>

<file path=xl/sharedStrings.xml><?xml version="1.0" encoding="utf-8"?>
<sst xmlns="http://schemas.openxmlformats.org/spreadsheetml/2006/main" count="2410" uniqueCount="876">
  <si>
    <t xml:space="preserve">WebelosTrax 1.20 </t>
  </si>
  <si>
    <t>- Fixed the percentage calculations for all CC (Character Connection) requirements to only count 1 part for the entire requirement instead of counting it as 3 separate requirements.</t>
  </si>
  <si>
    <t>Troubleshooting &amp; Frequently Asked Questions</t>
  </si>
  <si>
    <t>First, most issues can be solved by carefully reading these instructions.  I encourage you to re-read this entire page before you do anything else.  If that doesn't help, then the home site has a troubleshooting and FAQ page:</t>
  </si>
  <si>
    <t>http://trax.boy-scouts.net/faq.htm</t>
  </si>
  <si>
    <t xml:space="preserve">WebelosTrax 1.21 </t>
  </si>
  <si>
    <t>- Corrected summary sheet to only show completions.</t>
  </si>
  <si>
    <t xml:space="preserve">WebelosTrax 1.22 </t>
  </si>
  <si>
    <t>- Modified formulas to make spreadsheet work on both Microsoft Excel and OpenOffice Calc.</t>
  </si>
  <si>
    <t>2.  You have my permission to post this spreadsheet on any server willing to host it.  I will, however, ask that if you DO post this spreadsheet on a server somewhere, that you occasionally check back to the home site to make sure you have the latest version available.</t>
  </si>
  <si>
    <r>
      <t xml:space="preserve">First, I wouldn't recommend unprotecting the spreadsheet.  It has been locked for your protection.  Basically, it has been locked to keep you from messing up the formulas.  It's designed as such that if you are getting a message telling you that a cell is protected, then you are trying to type in the wrong box.  But if you must know, the password is:  </t>
    </r>
    <r>
      <rPr>
        <b/>
        <sz val="10"/>
        <rFont val="Arial"/>
        <family val="2"/>
      </rPr>
      <t>webelos</t>
    </r>
    <r>
      <rPr>
        <sz val="10"/>
        <rFont val="Arial"/>
        <family val="2"/>
      </rPr>
      <t xml:space="preserve"> (if you're using OpenOffice Calc, the sheet is locked, but there is no password).</t>
    </r>
  </si>
  <si>
    <t>- Removed Archery &amp; BB Gun beltloops from spreadsheet, because those beltloops cannot be counted toward individual sports requirements for sportsman.</t>
  </si>
  <si>
    <t>Pack Dues</t>
  </si>
  <si>
    <t>Boy's Life</t>
  </si>
  <si>
    <t>Insurance</t>
  </si>
  <si>
    <t>National Dues</t>
  </si>
  <si>
    <t xml:space="preserve">Pack: </t>
  </si>
  <si>
    <t xml:space="preserve">Den: </t>
  </si>
  <si>
    <r>
      <t xml:space="preserve">Enter a </t>
    </r>
    <r>
      <rPr>
        <b/>
        <sz val="10"/>
        <rFont val="Arial"/>
        <family val="2"/>
      </rPr>
      <t>P</t>
    </r>
    <r>
      <rPr>
        <sz val="10"/>
        <rFont val="Arial"/>
        <family val="2"/>
      </rPr>
      <t xml:space="preserve"> to indicate Paid</t>
    </r>
  </si>
  <si>
    <t>- Added a Recharter page</t>
  </si>
  <si>
    <t xml:space="preserve">Enter amount for National Dues: </t>
  </si>
  <si>
    <t xml:space="preserve">Enter amount for Boy's Life: </t>
  </si>
  <si>
    <t xml:space="preserve">Enter amount for Pack Dues: </t>
  </si>
  <si>
    <t xml:space="preserve">Enter amount for Insurance: </t>
  </si>
  <si>
    <t>Recharter    Recharter    Recharter</t>
  </si>
  <si>
    <t xml:space="preserve">If neither of these has helped, then please e-mail me and ask.  However, I ask that you please exhaust the above resources before you e-mail me.  I get several e-mails per day asking for help, and to be honest, if they ask a question which I've already covered in these instructions and/or the FAQ page, I'm very likely to ignore the e-mail.  Please read before you e-mail me. </t>
  </si>
  <si>
    <r>
      <t xml:space="preserve">- Changed Partial Listings to Basic Percentage Calculations.  This will allow you to find out how close or far away Scouts are from receiving each award (a very special thanks to </t>
    </r>
    <r>
      <rPr>
        <b/>
        <sz val="10"/>
        <rFont val="Arial"/>
        <family val="2"/>
      </rPr>
      <t>Troy Teeples</t>
    </r>
    <r>
      <rPr>
        <sz val="10"/>
        <rFont val="Arial"/>
        <family val="2"/>
      </rPr>
      <t xml:space="preserve"> for this).</t>
    </r>
  </si>
  <si>
    <t>Learn about bird flyways</t>
  </si>
  <si>
    <t>Webelos Badge</t>
  </si>
  <si>
    <t>Arrow of Light</t>
  </si>
  <si>
    <t>Parent sign off Parent Guide</t>
  </si>
  <si>
    <t>Active member of den for 3 months</t>
  </si>
  <si>
    <t xml:space="preserve">Webelos Badge    Webelos Badge    Webelos Badge    Webelos Badge    Webelos Badge    </t>
  </si>
  <si>
    <t># = Percent Badge or Pin Partially Complete</t>
  </si>
  <si>
    <t xml:space="preserve">WebelosTrax 1.19 </t>
  </si>
  <si>
    <t>Status: (#)Percent or (C)omplete</t>
  </si>
  <si>
    <t>- Removed the Troubleshooting page and referenced the FAQ page on the home site.</t>
  </si>
  <si>
    <t>Webelos Rank</t>
  </si>
  <si>
    <t>Be active in den for 6 months</t>
  </si>
  <si>
    <t>Activity Pins</t>
  </si>
  <si>
    <t>Arrow of Light    Arrow of Light    Arrow of Light    Arrow of Light    Arrow of Light</t>
  </si>
  <si>
    <t>Next, please enter your Den number or Patrol Name in this box:</t>
  </si>
  <si>
    <t>How to enter credit on the various pages:</t>
  </si>
  <si>
    <t>The WebelosBadge page:</t>
  </si>
  <si>
    <t>The Bobcat page:</t>
  </si>
  <si>
    <t>The Bobcat page is here as a convenience for you.  If you have a new boy that just joined scouts, you can keep up with his progress towards Bobcat through this spreadsheet.  You will notice, however, that the Bobcat page does not interact in any way with the other pages in this spreadsheet.  It is simply there as a convenience to you.</t>
  </si>
  <si>
    <t>The Summary page:</t>
  </si>
  <si>
    <r>
      <t xml:space="preserve">The </t>
    </r>
    <r>
      <rPr>
        <b/>
        <sz val="10"/>
        <rFont val="Arial"/>
        <family val="2"/>
      </rPr>
      <t>Summary</t>
    </r>
    <r>
      <rPr>
        <sz val="10"/>
        <rFont val="Arial"/>
        <family val="2"/>
      </rPr>
      <t xml:space="preserve"> page is for keeping track, at a glance, of where you are awards-wise.  You can see what the boys have earned and what you have already awarded them.  If you enter dates, you can see when you gave them that award.  That also means you can see what awards you still owe them.</t>
    </r>
  </si>
  <si>
    <t>The Individual Scout pages:</t>
  </si>
  <si>
    <t>WebelosTrax 1.1</t>
  </si>
  <si>
    <t>- Fixed credit computation errors for Outdoorsman &amp; Showman Pins</t>
  </si>
  <si>
    <t>- Fixed incorrect Geography Beltloop reference on Traveler Pin</t>
  </si>
  <si>
    <t>- Fixed incorrect cell references on Summary page for Compass Points &amp; emblem for Scouts 2 thru 15</t>
  </si>
  <si>
    <t>- Fixed credit formula on WebelosBadge Page</t>
  </si>
  <si>
    <t>- Fixed cell error on ArrowOfLight page.</t>
  </si>
  <si>
    <t>WebelosTrax 1.2</t>
  </si>
  <si>
    <t>- Fixed name error for the Communicator pin (incorrectly named Communication) on the individual Scout pages and the Summary page.</t>
  </si>
  <si>
    <t>- Fixed incorrect cell reference on individual Scout sheets for credit for the Communicator pin.</t>
  </si>
  <si>
    <t>WebelosTrax 1.3</t>
  </si>
  <si>
    <t>- Added Conditional Formatting on Summary page to make unissued awards stand out more.</t>
  </si>
  <si>
    <t>- Added a Troubleshooting FAQ page.</t>
  </si>
  <si>
    <t>- Added page to record additional awards, such as World Conservation, Leave No Trace, etc.</t>
  </si>
  <si>
    <t>WebelosTrax 1.4</t>
  </si>
  <si>
    <t>- Reorganized the Activity Pins into groups.</t>
  </si>
  <si>
    <t>- Added Total Pin Count rows to the Summary Sheet &amp; the Individual Scout sheets</t>
  </si>
  <si>
    <t>- Changed Pack 615 mirror site to Trax website.</t>
  </si>
  <si>
    <t xml:space="preserve">     The Trax Website:  </t>
  </si>
  <si>
    <t>http://trax.boy-scouts.net</t>
  </si>
  <si>
    <t>WebelosTrax 1.5</t>
  </si>
  <si>
    <t>- Deleted Additional Awards Page, due to release of CubPatchesTrax.</t>
  </si>
  <si>
    <t>Key</t>
  </si>
  <si>
    <r>
      <t>C</t>
    </r>
    <r>
      <rPr>
        <sz val="10"/>
        <rFont val="Arial"/>
        <family val="2"/>
      </rPr>
      <t xml:space="preserve"> = Badge or Pin Complete</t>
    </r>
  </si>
  <si>
    <r>
      <t>A</t>
    </r>
    <r>
      <rPr>
        <sz val="10"/>
        <rFont val="Arial"/>
        <family val="2"/>
      </rPr>
      <t xml:space="preserve"> = Individual Requirement Completed</t>
    </r>
  </si>
  <si>
    <t>WebelosTrax 1.17</t>
  </si>
  <si>
    <t>- Fixed formatting print issues on the Activity Pins page.</t>
  </si>
  <si>
    <t>- Added a Key on the Individual Scout pages</t>
  </si>
  <si>
    <t>- Fixed incorrect cell references on the Individual Scout sheets for the Webelos badge.</t>
  </si>
  <si>
    <t>WebelosTrax 1.6</t>
  </si>
  <si>
    <t>- Fixed incorrect total pins calculation on the Summary page.</t>
  </si>
  <si>
    <t>WebelosTrax 1.7</t>
  </si>
  <si>
    <t>- Added Date Stamp to WebelosBadge thru Summary pages</t>
  </si>
  <si>
    <t>- Fixed incorrect AOL and individual achievement references on Individual Scout pages for Scouts 13 thru 15</t>
  </si>
  <si>
    <t>- Erased erroneous cell reference in Cell G98 on all Individual Scout pages.</t>
  </si>
  <si>
    <t>WebelosTrax 1.8</t>
  </si>
  <si>
    <t>WebelosTrax 1.9</t>
  </si>
  <si>
    <t>- Added "Explain the Scout Law" to requirement 7b on the WebelosBadge page and the Individual Scout pages.</t>
  </si>
  <si>
    <t>WebelosTrax 1.10</t>
  </si>
  <si>
    <t>- Fixed the computational error on the Webelos Badge.</t>
  </si>
  <si>
    <t>- Added missing requirement 10 to Athlete Pin</t>
  </si>
  <si>
    <t>- Added Physical Fitness Sports Pin to accommodate Req. 10 for Athlete Pin.</t>
  </si>
  <si>
    <t>WebelosTrax 1.11</t>
  </si>
  <si>
    <t>- Fixed incorrect Compass Emblem and Compass Point references on all individual Scout pages (special thanks to Mark Gould of Pack 457 for finding, correcting, documenting, and sending me this correction).</t>
  </si>
  <si>
    <t>WebelosTrax 1.12</t>
  </si>
  <si>
    <t>- Added Parent Contact Info Sheet &amp; Attendance Sheet</t>
  </si>
  <si>
    <t>Primary Adult</t>
  </si>
  <si>
    <t>Second Adult</t>
  </si>
  <si>
    <t xml:space="preserve">Relationship: </t>
  </si>
  <si>
    <t xml:space="preserve">Name: </t>
  </si>
  <si>
    <t xml:space="preserve">Address: </t>
  </si>
  <si>
    <t xml:space="preserve">City, State  ZIP: </t>
  </si>
  <si>
    <t xml:space="preserve">Home Phone: </t>
  </si>
  <si>
    <t xml:space="preserve">Work Phone: </t>
  </si>
  <si>
    <t xml:space="preserve">Cell Phone: </t>
  </si>
  <si>
    <t xml:space="preserve">Home e-mail: </t>
  </si>
  <si>
    <t xml:space="preserve">Work e-mail: </t>
  </si>
  <si>
    <t>Attendance</t>
  </si>
  <si>
    <r>
      <t xml:space="preserve">   Enter </t>
    </r>
    <r>
      <rPr>
        <b/>
        <sz val="10"/>
        <rFont val="Arial"/>
        <family val="2"/>
      </rPr>
      <t>A</t>
    </r>
    <r>
      <rPr>
        <sz val="10"/>
        <rFont val="Arial"/>
        <family val="2"/>
      </rPr>
      <t xml:space="preserve"> to indicated Attendance at the Event.</t>
    </r>
  </si>
  <si>
    <t>Date</t>
  </si>
  <si>
    <t>- Created comment fields on the Webelos page, the Activity Pins page, the Beltloops page, the SportsPins page, and the ArrowOfLight page to add full descriptions of all requirements.</t>
  </si>
  <si>
    <t>- Added descriptors on this page for the Beltloops and SportsPins sections.</t>
  </si>
  <si>
    <t>Event Attended (Den Meeting, Field Trip, Day Camp, etc)</t>
  </si>
  <si>
    <t>- Corrected protection problem of Date field on Attendance page</t>
  </si>
  <si>
    <t>WebelosTrax 1.13</t>
  </si>
  <si>
    <r>
      <t xml:space="preserve">You will </t>
    </r>
    <r>
      <rPr>
        <b/>
        <sz val="10"/>
        <rFont val="Arial"/>
        <family val="2"/>
      </rPr>
      <t>never</t>
    </r>
    <r>
      <rPr>
        <sz val="10"/>
        <rFont val="Arial"/>
        <family val="2"/>
      </rPr>
      <t xml:space="preserve"> enter </t>
    </r>
    <r>
      <rPr>
        <b/>
        <sz val="10"/>
        <rFont val="Arial"/>
        <family val="2"/>
      </rPr>
      <t>any</t>
    </r>
    <r>
      <rPr>
        <sz val="10"/>
        <rFont val="Arial"/>
        <family val="2"/>
      </rPr>
      <t xml:space="preserve"> information on the individual scout pages.  The </t>
    </r>
    <r>
      <rPr>
        <b/>
        <sz val="10"/>
        <rFont val="Arial"/>
        <family val="2"/>
      </rPr>
      <t>Individual Scout</t>
    </r>
    <r>
      <rPr>
        <sz val="10"/>
        <rFont val="Arial"/>
        <family val="2"/>
      </rPr>
      <t xml:space="preserve"> pages are for you to occasionally print out and hand to the parents.  You can use them to let a parent know what their son has and has not completed.  You can also use that page to make homework assignments for boys that are behind the other boys in the den.</t>
    </r>
  </si>
  <si>
    <t>- Fixed some minor spelling errors.</t>
  </si>
  <si>
    <t>WebelosTrax 1.14</t>
  </si>
  <si>
    <t>- Redesigned structure of Showman to count automatically additional requirements beyond the "one each" requirement</t>
  </si>
  <si>
    <t>- Redesigned the Arrow of Light requirements to reorder the activity pin requirements, and to remove unnecessarily listed requirements to avoid confusion.</t>
  </si>
  <si>
    <t>- Corrected calculation error of Physical Fitness Sports Pin</t>
  </si>
  <si>
    <t>- Fixed incorrect title in header on Parent Contact Info sheet</t>
  </si>
  <si>
    <t>WebelosTrax 1.15</t>
  </si>
  <si>
    <t>WebelosTrax 1.16</t>
  </si>
  <si>
    <t>- Corrected additional calculation error of Physical Fitness Sports Pin</t>
  </si>
  <si>
    <t>- Fixed incorrect title in header on Attendance sheet</t>
  </si>
  <si>
    <t xml:space="preserve">Scout's Full Name: </t>
  </si>
  <si>
    <t xml:space="preserve">Birthday: </t>
  </si>
  <si>
    <t>- Added graphic icons of all Activity Pins on the Activity Pins page.</t>
  </si>
  <si>
    <t>- Added Full Name &amp; Birthday fields on Parent Contact Info sheet</t>
  </si>
  <si>
    <t>- Moved Badminton Beltloop from Team Sport list to Individual Sport list.</t>
  </si>
  <si>
    <t>Webelos Badge    Webelos Badge    Webelos Badge    Webelos Badge    Webelos</t>
  </si>
  <si>
    <t>WebelosTrax 1.0</t>
  </si>
  <si>
    <t>The ArrowOfLight page:</t>
  </si>
  <si>
    <t>WebelosTrax 1.18</t>
  </si>
  <si>
    <t>Pack</t>
  </si>
  <si>
    <t>Den</t>
  </si>
  <si>
    <t xml:space="preserve"> </t>
  </si>
  <si>
    <r>
      <t xml:space="preserve">   Enter </t>
    </r>
    <r>
      <rPr>
        <b/>
        <sz val="10"/>
        <rFont val="Arial"/>
        <family val="2"/>
      </rPr>
      <t>A</t>
    </r>
    <r>
      <rPr>
        <sz val="10"/>
        <rFont val="Arial"/>
        <family val="2"/>
      </rPr>
      <t xml:space="preserve"> for achievement credit</t>
    </r>
  </si>
  <si>
    <t>First, please enter your Pack Number in the box:</t>
  </si>
  <si>
    <t>How to enter Scout Names in the spreadsheet:</t>
  </si>
  <si>
    <r>
      <t>Instructions and FAQs</t>
    </r>
    <r>
      <rPr>
        <b/>
        <sz val="10"/>
        <rFont val="Arial"/>
        <family val="2"/>
      </rPr>
      <t>:</t>
    </r>
  </si>
  <si>
    <t>What's the password?</t>
  </si>
  <si>
    <t>Awards</t>
  </si>
  <si>
    <t>What about sharing and editing this sheet?</t>
  </si>
  <si>
    <t>1.  You have my permission to share this spreadsheet, absolutely free of charge, to any scouter anywhere.</t>
  </si>
  <si>
    <t>3.  You have my permission to modify this sheet in any way to suit your own needs, however, if you do, please don't post your modified version anywhere on the internet.</t>
  </si>
  <si>
    <t>4.  You have my permission to e-mail me with suggestions for improvements you'd like to see, but please don't be offended if I don't use your suggestions.</t>
  </si>
  <si>
    <t>Earned</t>
  </si>
  <si>
    <t>Awarded</t>
  </si>
  <si>
    <t>How can you contact me?</t>
  </si>
  <si>
    <t>Show &amp; explain Cub Scout Sign</t>
  </si>
  <si>
    <t>Show &amp; explain Cub Handshake</t>
  </si>
  <si>
    <t>Say &amp; explain Cub Scout Motto</t>
  </si>
  <si>
    <t>Give &amp; explain Cub Scout Salute</t>
  </si>
  <si>
    <t>Complete booklet exercises</t>
  </si>
  <si>
    <t>Version History</t>
  </si>
  <si>
    <t>- Initial release of the software package.</t>
  </si>
  <si>
    <t>Summary
Page</t>
  </si>
  <si>
    <t>- Changed link references on Additional page.</t>
  </si>
  <si>
    <t>Clay sculpture</t>
  </si>
  <si>
    <t>Signals used by officials</t>
  </si>
  <si>
    <t>Vertical jump</t>
  </si>
  <si>
    <t>Scouting Adventure</t>
  </si>
  <si>
    <t>Importance of Boating skills</t>
  </si>
  <si>
    <t>Order of rescue</t>
  </si>
  <si>
    <t>Attempt Swimmer test</t>
  </si>
  <si>
    <t>Front surface dive</t>
  </si>
  <si>
    <t>Demonstrate 2 strokes</t>
  </si>
  <si>
    <t>Talk swimming expert</t>
  </si>
  <si>
    <t>PFD exercise</t>
  </si>
  <si>
    <t>Paddle canoe</t>
  </si>
  <si>
    <t>Visit museum</t>
  </si>
  <si>
    <t>Create 2 self-portrits, different tech</t>
  </si>
  <si>
    <t>3a</t>
  </si>
  <si>
    <t>Draw original picture outdoors</t>
  </si>
  <si>
    <t>3b</t>
  </si>
  <si>
    <t>3c</t>
  </si>
  <si>
    <t>Clay object, fired / baked / dried</t>
  </si>
  <si>
    <t>3d</t>
  </si>
  <si>
    <t>Freestanding sculpture</t>
  </si>
  <si>
    <t>3e</t>
  </si>
  <si>
    <t>Origami / Kirigami</t>
  </si>
  <si>
    <t>3f</t>
  </si>
  <si>
    <t>Computer illustration</t>
  </si>
  <si>
    <t>3g</t>
  </si>
  <si>
    <t>Original logo / design on object</t>
  </si>
  <si>
    <t>3h</t>
  </si>
  <si>
    <t>3i</t>
  </si>
  <si>
    <t>4a</t>
  </si>
  <si>
    <t>4b</t>
  </si>
  <si>
    <t>Warm up &amp; Cool Down</t>
  </si>
  <si>
    <t>2a</t>
  </si>
  <si>
    <t>20-yard dash</t>
  </si>
  <si>
    <t>2b</t>
  </si>
  <si>
    <t>2c</t>
  </si>
  <si>
    <t>Lift 5-lb weight</t>
  </si>
  <si>
    <t>2d</t>
  </si>
  <si>
    <t>Push-ups</t>
  </si>
  <si>
    <t>2e</t>
  </si>
  <si>
    <t>Curls</t>
  </si>
  <si>
    <t>2f</t>
  </si>
  <si>
    <t>Jump Rope</t>
  </si>
  <si>
    <t>Exercise plan (3 activities; 30 days)</t>
  </si>
  <si>
    <t>Time obstacle course, 2 weeks</t>
  </si>
  <si>
    <t>Lead fitness game</t>
  </si>
  <si>
    <t>Try new sport</t>
  </si>
  <si>
    <t>Flag History/Display/Ceremony</t>
  </si>
  <si>
    <t>Citizen rights and duties</t>
  </si>
  <si>
    <t>Discuss "rule of law"</t>
  </si>
  <si>
    <t>Meet government leader</t>
  </si>
  <si>
    <t>Energy use in community</t>
  </si>
  <si>
    <t>Plan activity</t>
  </si>
  <si>
    <t>Do one of following:</t>
  </si>
  <si>
    <t>Scouting in another country</t>
  </si>
  <si>
    <t>World Friendship Fund</t>
  </si>
  <si>
    <t>Brother den in another country</t>
  </si>
  <si>
    <t>Connect with Scout in another country</t>
  </si>
  <si>
    <t>What is first aid</t>
  </si>
  <si>
    <t>Show first aid for hurry cases:</t>
  </si>
  <si>
    <t>Serious bleeding</t>
  </si>
  <si>
    <t>Heart attack / cardiac arrest</t>
  </si>
  <si>
    <t>Stopped breathing</t>
  </si>
  <si>
    <t>Stroke</t>
  </si>
  <si>
    <t>Poisoning</t>
  </si>
  <si>
    <t>Show how to help choking victim</t>
  </si>
  <si>
    <t>Show how to treat for shock</t>
  </si>
  <si>
    <t>5a</t>
  </si>
  <si>
    <t>Cuts &amp; scratches</t>
  </si>
  <si>
    <t>5b</t>
  </si>
  <si>
    <t>Burns &amp; scalds</t>
  </si>
  <si>
    <t>5c</t>
  </si>
  <si>
    <t>Sunburn</t>
  </si>
  <si>
    <t>5d</t>
  </si>
  <si>
    <t>Blisters on hand / foot</t>
  </si>
  <si>
    <t>5e</t>
  </si>
  <si>
    <t>Tick bites</t>
  </si>
  <si>
    <t>5f</t>
  </si>
  <si>
    <t>Bites &amp; stings</t>
  </si>
  <si>
    <t>5g</t>
  </si>
  <si>
    <t>Poisonous snakebite</t>
  </si>
  <si>
    <t>5h</t>
  </si>
  <si>
    <t>Nosebleed</t>
  </si>
  <si>
    <t>5i</t>
  </si>
  <si>
    <t>Frostbite</t>
  </si>
  <si>
    <t>Assemble home first aid kit</t>
  </si>
  <si>
    <t>Create / Practice emergency plan</t>
  </si>
  <si>
    <t>Visit first responder</t>
  </si>
  <si>
    <t>Learn basic tools &amp; safety</t>
  </si>
  <si>
    <t>Build carpentry project</t>
  </si>
  <si>
    <t>List tools / materials for #2</t>
  </si>
  <si>
    <t>Visit / interview construction worker @ site</t>
  </si>
  <si>
    <t>1a</t>
  </si>
  <si>
    <t>Explain "geology"</t>
  </si>
  <si>
    <t>Explain why important</t>
  </si>
  <si>
    <t>1b</t>
  </si>
  <si>
    <t>1c</t>
  </si>
  <si>
    <t>Look rocks/minerals on rock hunt</t>
  </si>
  <si>
    <t>Identify rocks on hunt</t>
  </si>
  <si>
    <t>Use magnifying glass</t>
  </si>
  <si>
    <t>Share results w/den</t>
  </si>
  <si>
    <t>Minerial test kit to Mohs scale of hardness</t>
  </si>
  <si>
    <t>Record results in handbook</t>
  </si>
  <si>
    <t>Identify geological features on map</t>
  </si>
  <si>
    <t>6a</t>
  </si>
  <si>
    <t>Identify geological building materials (home)</t>
  </si>
  <si>
    <t>Identify geological materials (community)</t>
  </si>
  <si>
    <t>6b</t>
  </si>
  <si>
    <t>6c</t>
  </si>
  <si>
    <t>7a</t>
  </si>
  <si>
    <t>(Do All)</t>
  </si>
  <si>
    <t>Visit nature center</t>
  </si>
  <si>
    <t>Care plan and plant a plant/tree</t>
  </si>
  <si>
    <t>List of household things made of wood</t>
  </si>
  <si>
    <t>Explain growth rings &amp; types of tree bark</t>
  </si>
  <si>
    <t>Create a hike plan</t>
  </si>
  <si>
    <t>Assemble a hiking first-aid kit</t>
  </si>
  <si>
    <t>Identify poisonous plants/animals/insects</t>
  </si>
  <si>
    <t>Outdoor Code / Leave No Trace</t>
  </si>
  <si>
    <t>Leader role: Trail/First-aid/Lunch/Service</t>
  </si>
  <si>
    <t>Construct blueprint plans for a design</t>
  </si>
  <si>
    <t>Using plans, construct the project</t>
  </si>
  <si>
    <t>Share project with Den</t>
  </si>
  <si>
    <t>3 things describing a type of engineer</t>
  </si>
  <si>
    <t>Do 2 projects using engieering skills</t>
  </si>
  <si>
    <t>Interview grandparent about childhood life</t>
  </si>
  <si>
    <t>Chart chores for 2 weeks</t>
  </si>
  <si>
    <t>Community/conservation service project</t>
  </si>
  <si>
    <t>Home Inspection</t>
  </si>
  <si>
    <t>Explain good sportsmanship</t>
  </si>
  <si>
    <t>Role-play situation of good sportmanship</t>
  </si>
  <si>
    <t>Give example of good sportsmanship</t>
  </si>
  <si>
    <t>Attend live musical performance</t>
  </si>
  <si>
    <t>Visit facility with sound mixer, &amp; Learn it</t>
  </si>
  <si>
    <t>Make musical instrument &amp; play it.</t>
  </si>
  <si>
    <t>Form a "band" with each home-instrument</t>
  </si>
  <si>
    <t>Play 2 tunes on any band instrument</t>
  </si>
  <si>
    <t>Teach den words to song &amp; perform w/den</t>
  </si>
  <si>
    <t>Create original words for song &amp; perform</t>
  </si>
  <si>
    <t>Compose den theme song &amp; perform</t>
  </si>
  <si>
    <t>Write/Compose song about issue &amp; perform</t>
  </si>
  <si>
    <t>Perform a musical number.</t>
  </si>
  <si>
    <t>Visit museum, discuss 3 questions w/scientist</t>
  </si>
  <si>
    <t>Two circuits; 3 lights &amp; battery</t>
  </si>
  <si>
    <t>Study night sky. Observe over 6 hrs</t>
  </si>
  <si>
    <t>Explore chemical reactions</t>
  </si>
  <si>
    <t>Read bio of scientist. Tell den</t>
  </si>
  <si>
    <t>Put toolbox together; Show safety of 3 tools</t>
  </si>
  <si>
    <t>Help adult with following:</t>
  </si>
  <si>
    <t>Locate electrical panel, fuses or breakers</t>
  </si>
  <si>
    <t>Type of heat used in home</t>
  </si>
  <si>
    <t>Learn how to shut off water sink, toilet, etc.</t>
  </si>
  <si>
    <t>Describe fixing:</t>
  </si>
  <si>
    <t>toilet overflowing</t>
  </si>
  <si>
    <t>kitchen sink is clogged</t>
  </si>
  <si>
    <t>some lights go out</t>
  </si>
  <si>
    <t>Change light &amp; dispose bulb</t>
  </si>
  <si>
    <t>Fix squeaky door or cabinet hinge</t>
  </si>
  <si>
    <t>Tighten loose handle/knob</t>
  </si>
  <si>
    <t>Demonstrate stopping a running toilet</t>
  </si>
  <si>
    <t>Replace furnace filter</t>
  </si>
  <si>
    <t>Wash a car</t>
  </si>
  <si>
    <t>Check oil level &amp; tire pressure in car</t>
  </si>
  <si>
    <t>Change a car tire</t>
  </si>
  <si>
    <t>Replace wheels on skateboard, scooter, or skates</t>
  </si>
  <si>
    <t>Help prepare and paint a room</t>
  </si>
  <si>
    <t>Help replace wall or floor tile</t>
  </si>
  <si>
    <t>Help repair window/door lock</t>
  </si>
  <si>
    <t>Help fix slow or clogged sink</t>
  </si>
  <si>
    <t>Help repair a mailbox</t>
  </si>
  <si>
    <t>Help fix leaky faucet</t>
  </si>
  <si>
    <t>Find wall studs &amp; hang curtain rod</t>
  </si>
  <si>
    <t>Rebuild/refinish old furniture/toy</t>
  </si>
  <si>
    <t>Do project agreed upon with parent</t>
  </si>
  <si>
    <t>Care for insect/etc and tell</t>
  </si>
  <si>
    <t>Setup aquarium (30 days); share experience</t>
  </si>
  <si>
    <t>Watch birds (1 wk) and record</t>
  </si>
  <si>
    <t>Identify animal only locally; tell why</t>
  </si>
  <si>
    <t>Give examples of TWO of following:</t>
  </si>
  <si>
    <t xml:space="preserve">One way humans changed nature balance </t>
  </si>
  <si>
    <t>How to protect balance of nature</t>
  </si>
  <si>
    <t>Learn aquatic ecosystems &amp; discuss</t>
  </si>
  <si>
    <t>Visit museum and discuss with den</t>
  </si>
  <si>
    <t>Plan / conduct campout</t>
  </si>
  <si>
    <t>Setup tent without adult help</t>
  </si>
  <si>
    <t>Discuss emergency actions for:</t>
  </si>
  <si>
    <t>Severe rainstorm causing flooding</t>
  </si>
  <si>
    <t>Severe thunderstorm w/lightning or tornados</t>
  </si>
  <si>
    <t>Fire/Earthquake/other evacuation</t>
  </si>
  <si>
    <t>Build / Light / Extinguish fire</t>
  </si>
  <si>
    <t>Earn religious emblem of faith</t>
  </si>
  <si>
    <t>Discuss how worship helps duty to God</t>
  </si>
  <si>
    <t>Do one thing to be closer to God for 1 month</t>
  </si>
  <si>
    <t>Pray/meditate for one month</t>
  </si>
  <si>
    <t xml:space="preserve">Do an act of service </t>
  </si>
  <si>
    <t>Repeat Oath, Law, Motto, &amp; Slogan</t>
  </si>
  <si>
    <t>Explain Scout Spirit</t>
  </si>
  <si>
    <t>Demonstrate sign, salue, handshake</t>
  </si>
  <si>
    <t>Describe 1st Class badge &amp; significance</t>
  </si>
  <si>
    <t>Demonstrate pocketknife safety</t>
  </si>
  <si>
    <t>Describe troop leadership</t>
  </si>
  <si>
    <t>Describe 4 steps of advancement</t>
  </si>
  <si>
    <t>Describe ranks in Boy Scouts</t>
  </si>
  <si>
    <t>Describe merit badge program</t>
  </si>
  <si>
    <t>Explain patrol method &amp; types</t>
  </si>
  <si>
    <t>Hold an election to choose patrol leader</t>
  </si>
  <si>
    <t>Develop patrol name, emblem, flag, &amp; yell</t>
  </si>
  <si>
    <t>Participate in Boy Scout campout/activity</t>
  </si>
  <si>
    <t>Use patrol method on Boy Scout activity</t>
  </si>
  <si>
    <t>Tie knots: square, 2-half hitches, taut-line</t>
  </si>
  <si>
    <t>Show whip &amp; fuse ends of different ropes</t>
  </si>
  <si>
    <t>Aware and Care</t>
  </si>
  <si>
    <t>Participate in blindness activity</t>
  </si>
  <si>
    <t>Simulates mobility impairment</t>
  </si>
  <si>
    <t>Activity to accept differences</t>
  </si>
  <si>
    <t>Do Good Turn at nursing/retirement facility</t>
  </si>
  <si>
    <t>Disabled visitor &amp; discuss</t>
  </si>
  <si>
    <t>Special Olympics or similar</t>
  </si>
  <si>
    <t>Talk with disabilities worker</t>
  </si>
  <si>
    <t>Scout Oath in Sign Language</t>
  </si>
  <si>
    <t>Learn service dog process</t>
  </si>
  <si>
    <t>Service project for a disability</t>
  </si>
  <si>
    <t>Activity w/disabled members organization</t>
  </si>
  <si>
    <t>Build My Own Hero</t>
  </si>
  <si>
    <t>What is Hero; Invite local hero.</t>
  </si>
  <si>
    <t>Identify how citizens can be local heros.</t>
  </si>
  <si>
    <t>Recognize community Hero</t>
  </si>
  <si>
    <t>Learn about a Scout hero</t>
  </si>
  <si>
    <t>Create your own superhero</t>
  </si>
  <si>
    <t>Cook 2 different recipes w/o pots &amp; pans</t>
  </si>
  <si>
    <t>Use tree limbs &amp; build overnight shelter</t>
  </si>
  <si>
    <t>Assemble survival kit</t>
  </si>
  <si>
    <t>Demonstrate 2 ways to purify water</t>
  </si>
  <si>
    <t>Explain S-T-O-P, universal emerg signs</t>
  </si>
  <si>
    <t>4 Leader qualities &amp; act out 2.</t>
  </si>
  <si>
    <t>Game Design</t>
  </si>
  <si>
    <t>Decide on elements of game</t>
  </si>
  <si>
    <t>List 5 of onlnie safety rules</t>
  </si>
  <si>
    <t>Create game</t>
  </si>
  <si>
    <t>Teach someone else how to play</t>
  </si>
  <si>
    <t>Looking Back, Looking Forward</t>
  </si>
  <si>
    <t>Create history record of scouting</t>
  </si>
  <si>
    <t>Virtual journey to the past &amp; make timeline</t>
  </si>
  <si>
    <t>Create a time capsule</t>
  </si>
  <si>
    <t>Moviemaking</t>
  </si>
  <si>
    <t>Write story outline. Create storyboard.</t>
  </si>
  <si>
    <t>Create movie w/Oath &amp; Law</t>
  </si>
  <si>
    <t>Share movie with family/pack/den.</t>
  </si>
  <si>
    <t>4c</t>
  </si>
  <si>
    <t>4d</t>
  </si>
  <si>
    <t>4e</t>
  </si>
  <si>
    <t>7b</t>
  </si>
  <si>
    <t>7c</t>
  </si>
  <si>
    <t>4f</t>
  </si>
  <si>
    <t>4g</t>
  </si>
  <si>
    <t>4h</t>
  </si>
  <si>
    <t>4i</t>
  </si>
  <si>
    <t>4j</t>
  </si>
  <si>
    <t>4k</t>
  </si>
  <si>
    <t>4l</t>
  </si>
  <si>
    <t>4m</t>
  </si>
  <si>
    <t>4n</t>
  </si>
  <si>
    <t>4o</t>
  </si>
  <si>
    <t>4p</t>
  </si>
  <si>
    <t>4q</t>
  </si>
  <si>
    <t>4r</t>
  </si>
  <si>
    <t>4s</t>
  </si>
  <si>
    <t>4t</t>
  </si>
  <si>
    <t>4u</t>
  </si>
  <si>
    <t>9a</t>
  </si>
  <si>
    <t>9b</t>
  </si>
  <si>
    <t>1d</t>
  </si>
  <si>
    <t>1e</t>
  </si>
  <si>
    <t>2g</t>
  </si>
  <si>
    <t>2h</t>
  </si>
  <si>
    <t>1.Active member of den for 3 months</t>
  </si>
  <si>
    <t>2a.Cast Iron Chef</t>
  </si>
  <si>
    <t>2b.Duty to God and You</t>
  </si>
  <si>
    <t>2c.First Responder</t>
  </si>
  <si>
    <t>2d.Stronger,Faster,Higher</t>
  </si>
  <si>
    <t>2e.Webelos Walkabout</t>
  </si>
  <si>
    <t>3.Complete two elective adventures:</t>
  </si>
  <si>
    <t>1.Active member of den for 6 months</t>
  </si>
  <si>
    <t>2a.Building a Better World</t>
  </si>
  <si>
    <t>2b.Camper</t>
  </si>
  <si>
    <t>2c.Duty to God in Action</t>
  </si>
  <si>
    <t>2d.Scouting Adventure</t>
  </si>
  <si>
    <t>3.Complete three elective adventures:</t>
  </si>
  <si>
    <t>Duty to God in Action</t>
  </si>
  <si>
    <t>Duty to God and You</t>
  </si>
  <si>
    <t>Plan a menu and shop for it on a budget</t>
  </si>
  <si>
    <t>Tie,teach and say when to use a Bowline.</t>
  </si>
  <si>
    <t>Draw picture of "Fair Test" of fertilizer</t>
  </si>
  <si>
    <t>Do experiment of #1 &amp; report</t>
  </si>
  <si>
    <t>Do experiment #1 &amp; change ind. var</t>
  </si>
  <si>
    <t>Build scale model of solar system</t>
  </si>
  <si>
    <t>Build, launch rocket; design "fair test"</t>
  </si>
  <si>
    <t>Playground motion. "Fair Test" weight</t>
  </si>
  <si>
    <t>Learn about a foreign hero</t>
  </si>
  <si>
    <t>Castaway</t>
  </si>
  <si>
    <t>Show one way to light fire w/o matches</t>
  </si>
  <si>
    <t>Explore fields of engineering</t>
  </si>
  <si>
    <r>
      <t xml:space="preserve">Watch </t>
    </r>
    <r>
      <rPr>
        <sz val="8"/>
        <rFont val="Georgia"/>
        <family val="1"/>
      </rPr>
      <t>≥</t>
    </r>
    <r>
      <rPr>
        <sz val="8"/>
        <rFont val="Geneva"/>
      </rPr>
      <t>4 wild creatures; describe habitat</t>
    </r>
  </si>
  <si>
    <t>Hold a family meeting to plan an activity</t>
  </si>
  <si>
    <r>
      <t>E</t>
    </r>
    <r>
      <rPr>
        <sz val="10"/>
        <rFont val="Arial"/>
        <family val="2"/>
      </rPr>
      <t xml:space="preserve"> = Individual Elective Completed</t>
    </r>
  </si>
  <si>
    <t>Adventure Pins Summary</t>
  </si>
  <si>
    <t>Elective Pins Summary</t>
  </si>
  <si>
    <t>Elective Pins</t>
  </si>
  <si>
    <t>Adventures in Science</t>
  </si>
  <si>
    <t>Aquanaut</t>
  </si>
  <si>
    <t>Art Explosion</t>
  </si>
  <si>
    <t>Build It</t>
  </si>
  <si>
    <t>Earth Rocks!</t>
  </si>
  <si>
    <t>Engineer</t>
  </si>
  <si>
    <t>Fix It</t>
  </si>
  <si>
    <t>Into the Wild</t>
  </si>
  <si>
    <t>Into the Woods</t>
  </si>
  <si>
    <t>Maestro!</t>
  </si>
  <si>
    <t>Sportsman</t>
  </si>
  <si>
    <t>Cast Iron Chef</t>
  </si>
  <si>
    <t>First Responder</t>
  </si>
  <si>
    <t>Stronger, Faster, Higher</t>
  </si>
  <si>
    <t>Webelos Walkabout</t>
  </si>
  <si>
    <t>Building a Better World</t>
  </si>
  <si>
    <t>Project Family</t>
  </si>
  <si>
    <t>Bobcat   Bobcat   Bobcat   Bobcat    Bobcat</t>
  </si>
  <si>
    <t>Learn &amp; Say Scout Oath</t>
  </si>
  <si>
    <t>Learn &amp; Say Scout Law</t>
  </si>
  <si>
    <t>About the version 2.0 changes</t>
  </si>
  <si>
    <t>WebelosTrax 2.0</t>
  </si>
  <si>
    <r>
      <t xml:space="preserve">   Enter </t>
    </r>
    <r>
      <rPr>
        <b/>
        <sz val="10"/>
        <rFont val="Arial"/>
        <family val="2"/>
      </rPr>
      <t>C</t>
    </r>
    <r>
      <rPr>
        <sz val="10"/>
        <rFont val="Arial"/>
        <family val="2"/>
      </rPr>
      <t xml:space="preserve"> for credit</t>
    </r>
  </si>
  <si>
    <r>
      <t xml:space="preserve">   Enter </t>
    </r>
    <r>
      <rPr>
        <b/>
        <sz val="10"/>
        <rFont val="Arial"/>
        <family val="2"/>
      </rPr>
      <t>E</t>
    </r>
    <r>
      <rPr>
        <sz val="10"/>
        <rFont val="Arial"/>
        <family val="2"/>
      </rPr>
      <t xml:space="preserve"> for elective credit</t>
    </r>
  </si>
  <si>
    <t>Huge amounts of thanks to Frank Steele for creating these sheets originally.  He has since moved on from Scouting, as has Audra Edmunds who took over after Mr. Steele stepped down.  Thank you both for your hard work over the years.</t>
  </si>
  <si>
    <t>This massive update was started as something for myself as a Bear Den Leader, but grew to rework each badge requirement at the request of my Cub Master.  Thank you to David Wilhite for your assistance during the development of this spreadsheet.</t>
  </si>
  <si>
    <t>trax@oradat.com</t>
  </si>
  <si>
    <t>- Updated to new BSA Program which starts June 1, 2015</t>
  </si>
  <si>
    <t>Discuss Scout Oath &amp; Law to beliefs abt God</t>
  </si>
  <si>
    <t>Make plan of TWO things help w/ duty to God</t>
  </si>
  <si>
    <t>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t>
  </si>
  <si>
    <t>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   Webelos Adventure Pins</t>
  </si>
  <si>
    <t>Replace a bulb in a car</t>
  </si>
  <si>
    <t>Change battery in smoke or CO2 detector</t>
  </si>
  <si>
    <t>Repair bicycle, chain, tires, flat, etc</t>
  </si>
  <si>
    <t>Producer/consumer/decomposer in food chain</t>
  </si>
  <si>
    <t>Create vid of wild creature &amp; share w/den</t>
  </si>
  <si>
    <t>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t>
  </si>
  <si>
    <t>Achievements</t>
  </si>
  <si>
    <t>Electives</t>
  </si>
  <si>
    <r>
      <t xml:space="preserve">The first two electives are applied to the WebelosBadge. The next electives (after the initial two) applied toward the Arrow of Light.  If the Scout has completed the Webelos badge, then the </t>
    </r>
    <r>
      <rPr>
        <b/>
        <sz val="10"/>
        <rFont val="Arial"/>
        <family val="2"/>
      </rPr>
      <t>ArrowOfLight</t>
    </r>
    <r>
      <rPr>
        <sz val="10"/>
        <rFont val="Arial"/>
        <family val="2"/>
      </rPr>
      <t xml:space="preserve"> page will show two electives less than what the Scout has actually completed (to a max of 3).  </t>
    </r>
  </si>
  <si>
    <t>(Do All and only four of 3)</t>
  </si>
  <si>
    <t>(Do 1-3, eight of 4)</t>
  </si>
  <si>
    <t>(Do Six)</t>
  </si>
  <si>
    <t>State water activity safety precautions</t>
  </si>
  <si>
    <t>WebelosTrax 2.1</t>
  </si>
  <si>
    <t>- Made it so the Pack and Den Numbers are not '0' by default</t>
  </si>
  <si>
    <t>- Added completed percentages to Badge and Scout Summary pages</t>
  </si>
  <si>
    <t>Attendance    Attendance    Attendance    Attendance    Attendance    Attendance    Attendance    Attendance    Attendance    Attendance    Attendance    Attendance    Attendance    Attendance    Attendance    Attendance    Attendance    Attendance    Attendance</t>
  </si>
  <si>
    <t>Attendance    Attendance    Attendance    Attendance    Attendance    Attendance    Attendance    Attendance    Attendance    Attendance    Attendance    Attendance    Attendance    Attendance    Attendance    Attendance    Attendance    Attendance</t>
  </si>
  <si>
    <t>WebelosTrax 2.2</t>
  </si>
  <si>
    <t>WebelosTrax 2.3</t>
  </si>
  <si>
    <t>- What revision numbering issue?</t>
  </si>
  <si>
    <t>WebelosTrax 2.4</t>
  </si>
  <si>
    <t>- Fixed formula for the Webelos Badge completion</t>
  </si>
  <si>
    <t>- Fixed a few minor spelling errors</t>
  </si>
  <si>
    <t xml:space="preserve">- Corrected one of the requirements for Aquanaut
</t>
  </si>
  <si>
    <t>- Locked the top scout names on the Adventure and Elective pages so they are visible as you scroll down</t>
  </si>
  <si>
    <t>- Added comment balloon with the full text of Aquanaut requirement 10</t>
  </si>
  <si>
    <r>
      <t xml:space="preserve">The </t>
    </r>
    <r>
      <rPr>
        <b/>
        <sz val="10"/>
        <rFont val="Arial"/>
        <family val="2"/>
      </rPr>
      <t>WebelosBadge</t>
    </r>
    <r>
      <rPr>
        <sz val="10"/>
        <rFont val="Arial"/>
        <family val="2"/>
      </rPr>
      <t xml:space="preserve"> page is for keeping up with the boy's progress towards the Webelos rank.  Credit for the required activities pins will be updated on this page when those badges are completed on the </t>
    </r>
    <r>
      <rPr>
        <b/>
        <sz val="10"/>
        <rFont val="Arial"/>
        <family val="2"/>
      </rPr>
      <t xml:space="preserve">AdventurePins </t>
    </r>
    <r>
      <rPr>
        <sz val="10"/>
        <rFont val="Arial"/>
        <family val="2"/>
      </rPr>
      <t>and</t>
    </r>
    <r>
      <rPr>
        <b/>
        <sz val="10"/>
        <rFont val="Arial"/>
        <family val="2"/>
      </rPr>
      <t xml:space="preserve"> Electives</t>
    </r>
    <r>
      <rPr>
        <sz val="10"/>
        <rFont val="Arial"/>
        <family val="2"/>
      </rPr>
      <t xml:space="preserve"> pages.  You will also notice I have broken up many of the "compound" requirements for the Webelos badge to give you greater granularity in awarding credit for each thing accomplished, instead of trying to remember when the boy completes "all parts" to that particular requirement.</t>
    </r>
  </si>
  <si>
    <r>
      <t xml:space="preserve">Any box that is shaded gray is a formula that is calculated somewhere else and placed in that box at the appropriate time. 
To enter credit on the </t>
    </r>
    <r>
      <rPr>
        <b/>
        <sz val="10"/>
        <rFont val="Arial"/>
        <family val="2"/>
      </rPr>
      <t>AdventurePins,</t>
    </r>
    <r>
      <rPr>
        <sz val="10"/>
        <rFont val="Arial"/>
        <family val="2"/>
      </rPr>
      <t xml:space="preserve"> or </t>
    </r>
    <r>
      <rPr>
        <b/>
        <sz val="10"/>
        <rFont val="Arial"/>
        <family val="2"/>
      </rPr>
      <t>Bobcat</t>
    </r>
    <r>
      <rPr>
        <sz val="10"/>
        <rFont val="Arial"/>
        <family val="2"/>
      </rPr>
      <t xml:space="preserve"> pages, simply enter an </t>
    </r>
    <r>
      <rPr>
        <b/>
        <u/>
        <sz val="10"/>
        <rFont val="Arial"/>
        <family val="2"/>
      </rPr>
      <t>A</t>
    </r>
    <r>
      <rPr>
        <sz val="10"/>
        <rFont val="Arial"/>
        <family val="2"/>
      </rPr>
      <t xml:space="preserve"> as a boy completes each requirement.  
On the </t>
    </r>
    <r>
      <rPr>
        <b/>
        <sz val="10"/>
        <rFont val="Arial"/>
        <family val="2"/>
      </rPr>
      <t>WebelosBadge</t>
    </r>
    <r>
      <rPr>
        <sz val="10"/>
        <rFont val="Arial"/>
        <family val="2"/>
      </rPr>
      <t xml:space="preserve"> and </t>
    </r>
    <r>
      <rPr>
        <b/>
        <sz val="10"/>
        <rFont val="Arial"/>
        <family val="2"/>
      </rPr>
      <t xml:space="preserve">ArrowOfLight </t>
    </r>
    <r>
      <rPr>
        <sz val="10"/>
        <rFont val="Arial"/>
        <family val="2"/>
      </rPr>
      <t xml:space="preserve">pages, enter a </t>
    </r>
    <r>
      <rPr>
        <b/>
        <u/>
        <sz val="10"/>
        <rFont val="Arial"/>
        <family val="2"/>
      </rPr>
      <t>C</t>
    </r>
    <r>
      <rPr>
        <sz val="10"/>
        <rFont val="Arial"/>
        <family val="2"/>
      </rPr>
      <t xml:space="preserve"> for Credit.
On the </t>
    </r>
    <r>
      <rPr>
        <b/>
        <sz val="10"/>
        <rFont val="Arial"/>
        <family val="2"/>
      </rPr>
      <t>Electives</t>
    </r>
    <r>
      <rPr>
        <sz val="10"/>
        <rFont val="Arial"/>
        <family val="2"/>
      </rPr>
      <t xml:space="preserve"> page, enter an </t>
    </r>
    <r>
      <rPr>
        <b/>
        <u/>
        <sz val="10"/>
        <rFont val="Arial"/>
        <family val="2"/>
      </rPr>
      <t>E</t>
    </r>
    <r>
      <rPr>
        <sz val="10"/>
        <rFont val="Arial"/>
        <family val="2"/>
      </rPr>
      <t xml:space="preserve"> as a boy completes each elective.</t>
    </r>
  </si>
  <si>
    <r>
      <t xml:space="preserve">The </t>
    </r>
    <r>
      <rPr>
        <b/>
        <sz val="10"/>
        <rFont val="Arial"/>
        <family val="2"/>
      </rPr>
      <t>ArrowOfLight</t>
    </r>
    <r>
      <rPr>
        <sz val="10"/>
        <rFont val="Arial"/>
        <family val="2"/>
      </rPr>
      <t xml:space="preserve"> page is for keeping up with the boy's progress towards the Arrow of Light.  Credit for the required activities pins will be updated on this page when those badges are completed on the AdventurePins page.  You will also notice I have broken up many of the "compound" requirements for the Webelos badge to give you greater granularity in awarding credit for each thing accomplished, instead of trying to remember when the boy completes "all parts" to that particular requirement</t>
    </r>
  </si>
  <si>
    <t>- Fixed incorrect cell reference on AdventurePins sheet for Math beltloop credit for the Traveler pin.</t>
  </si>
  <si>
    <t>- Changed formulas on the Individual Scout sheets for aesthetics.</t>
  </si>
  <si>
    <t>- Fixed incorrect Summary Pages references for all Individual Scout pages</t>
  </si>
  <si>
    <t>- Fixed incorrect label for Handyman #11 on AdventurePins page.</t>
  </si>
  <si>
    <t>Double-Click on the Tabs at the bottom of the page that say "Scout 1", "Scout 2", etc.  That will highlight the text.  Simply type the boy's name on the tab.  That will cause his name to proliferate throughout the spreadsheet.  If you're using OpenOffice Calc, you'll need to unprotect the sheet, right-click on the tab, choose rename and change the name, then re-protect the sheet.  Calc won't update until the sheet is reloaded</t>
  </si>
  <si>
    <t>Earn the Cyber Chip for your age</t>
  </si>
  <si>
    <t>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    Parent Information</t>
  </si>
  <si>
    <t>WebelosTrax 2.5</t>
  </si>
  <si>
    <t>- Made formulas input agnostic</t>
  </si>
  <si>
    <t>- Support for 20 Scouts WHAAAAAAAAAAAAAAAAAAAAAAAAAAAAAAAAAAT!??</t>
  </si>
  <si>
    <t>- Corrected formula error with Fix It Elective</t>
  </si>
  <si>
    <t>WebelosTrax 2.6</t>
  </si>
  <si>
    <t>- Fixed calculation error on AOL summary page</t>
  </si>
  <si>
    <t>WebelosTrax 2.7</t>
  </si>
  <si>
    <t>- Corrected formula for Scouting Adventure</t>
  </si>
  <si>
    <t>Prepare a balanced meal for family</t>
  </si>
  <si>
    <t>(Do 1 and 2)</t>
  </si>
  <si>
    <t>(Do 1 and two others)</t>
  </si>
  <si>
    <t>Discuss duty to God</t>
  </si>
  <si>
    <t>(Do 1 and five others)</t>
  </si>
  <si>
    <t>Demonstrate treatment for five:</t>
  </si>
  <si>
    <t>d</t>
  </si>
  <si>
    <t>(Do 1-3 and one other)</t>
  </si>
  <si>
    <t>(Do 1-4 and one other)</t>
  </si>
  <si>
    <t>Hike 3 miles and plan lunch</t>
  </si>
  <si>
    <t>6d</t>
  </si>
  <si>
    <t>6e</t>
  </si>
  <si>
    <t>(Do 1-5 and one of 6)</t>
  </si>
  <si>
    <t>Option A</t>
  </si>
  <si>
    <t>Option B</t>
  </si>
  <si>
    <t>Plan / conduct outdoor activity</t>
  </si>
  <si>
    <t>(Do all of A or B)</t>
  </si>
  <si>
    <t>(Do 1 -2 and two others)</t>
  </si>
  <si>
    <t>Repeat Pledge of Allegance &amp; explain</t>
  </si>
  <si>
    <t>(Do 1-4 and two others)</t>
  </si>
  <si>
    <t>(Do 1-2 and two of 3)</t>
  </si>
  <si>
    <t>(Do 1-3, two of 4)</t>
  </si>
  <si>
    <t>(Do 1a and one other and all of 2)</t>
  </si>
  <si>
    <t>(Do 1-2)</t>
  </si>
  <si>
    <t>Identify 2 groups / parts of tree</t>
  </si>
  <si>
    <t>Identify 4 local trees &amp; how used</t>
  </si>
  <si>
    <t>Identify 4 plants &amp; how used</t>
  </si>
  <si>
    <t>(Do One of 1, and two of 2)</t>
  </si>
  <si>
    <t>Family tree of three generations</t>
  </si>
  <si>
    <t>Make a display showing family orign</t>
  </si>
  <si>
    <t>Create display of family celebration</t>
  </si>
  <si>
    <t>Help a family member complete a job</t>
  </si>
  <si>
    <t>Participate 2 sports</t>
  </si>
  <si>
    <t>NOVA Science: Science Everywhere</t>
  </si>
  <si>
    <t>Read or watch 1 hour of science content</t>
  </si>
  <si>
    <t>List at least two questions or ideas</t>
  </si>
  <si>
    <t>Discuss two with your counselor</t>
  </si>
  <si>
    <t>Complete an elective listed in comment</t>
  </si>
  <si>
    <t>Choose a question to investigate</t>
  </si>
  <si>
    <t>Use scientific method to investigate</t>
  </si>
  <si>
    <t>Discuss findings with counselor</t>
  </si>
  <si>
    <t>Visit a place where science is done</t>
  </si>
  <si>
    <t>Talk to someone in charge about science</t>
  </si>
  <si>
    <t>Discuss science done/used/explained</t>
  </si>
  <si>
    <t>Discuss how science affects daily life</t>
  </si>
  <si>
    <t>NOVA Science: Down and Dirty</t>
  </si>
  <si>
    <t>Read or watch 1 hour of Earth science content</t>
  </si>
  <si>
    <t>Investigate All of A, B, C, OR D</t>
  </si>
  <si>
    <t>3a1</t>
  </si>
  <si>
    <t>How are volcanoes are formed</t>
  </si>
  <si>
    <t>3a2</t>
  </si>
  <si>
    <t>Difference between lava and magma</t>
  </si>
  <si>
    <t>3a3</t>
  </si>
  <si>
    <t>How a volcano builds and destroys land</t>
  </si>
  <si>
    <t>3a4</t>
  </si>
  <si>
    <t>Build or draw a volcano model</t>
  </si>
  <si>
    <t>3a5</t>
  </si>
  <si>
    <t>Share model and what you learned</t>
  </si>
  <si>
    <t>3b1</t>
  </si>
  <si>
    <t>Collect 3 to 5 common minerals</t>
  </si>
  <si>
    <t>3b2</t>
  </si>
  <si>
    <t>Types of rock these minerals found in</t>
  </si>
  <si>
    <t>3b3</t>
  </si>
  <si>
    <t>Explain difference of rock types</t>
  </si>
  <si>
    <t>3b4</t>
  </si>
  <si>
    <t>Share collection and what you learned</t>
  </si>
  <si>
    <t>3c1</t>
  </si>
  <si>
    <t>Use 4 ways to monitor / predict weather</t>
  </si>
  <si>
    <t>3c2</t>
  </si>
  <si>
    <t>Analyze predictions for a week</t>
  </si>
  <si>
    <t>3c3</t>
  </si>
  <si>
    <t>Discuss work with counselor</t>
  </si>
  <si>
    <t>Choose 2 habitats and complete activity</t>
  </si>
  <si>
    <t>3d1</t>
  </si>
  <si>
    <t>Prairie</t>
  </si>
  <si>
    <t>3d2</t>
  </si>
  <si>
    <t>Temperate forest</t>
  </si>
  <si>
    <t>3d3</t>
  </si>
  <si>
    <t>Aquatic ecosystem</t>
  </si>
  <si>
    <t>3d4</t>
  </si>
  <si>
    <t>Temperate / Subtropical rain forest</t>
  </si>
  <si>
    <t>3d5</t>
  </si>
  <si>
    <t>Desert</t>
  </si>
  <si>
    <t>3d6</t>
  </si>
  <si>
    <t>Polar ice</t>
  </si>
  <si>
    <t>3d7</t>
  </si>
  <si>
    <t>Tide pools</t>
  </si>
  <si>
    <t>Do A or B</t>
  </si>
  <si>
    <t>Visit a place where earth science is done</t>
  </si>
  <si>
    <t>4a1</t>
  </si>
  <si>
    <t>Talk with someone how science is used</t>
  </si>
  <si>
    <t>4a2</t>
  </si>
  <si>
    <t>Discuss with counselor your visit</t>
  </si>
  <si>
    <t>Explore a career with earth science</t>
  </si>
  <si>
    <t>NOVA Science: Nova WILD!</t>
  </si>
  <si>
    <t>Read or watch 1 hour of wildlife content</t>
  </si>
  <si>
    <t>Explore what is wildlife</t>
  </si>
  <si>
    <t>Explain relationships within food chain</t>
  </si>
  <si>
    <t>Explain your favorite plant / wildlife</t>
  </si>
  <si>
    <t>Discuss what you've learned</t>
  </si>
  <si>
    <t>Do TWO from A-F</t>
  </si>
  <si>
    <t xml:space="preserve">Catalog 3-5 endangered plants/animals </t>
  </si>
  <si>
    <t>Display 10 locally threatened species</t>
  </si>
  <si>
    <t>4a3</t>
  </si>
  <si>
    <t>Discuss threatened v. endangered v. extinct</t>
  </si>
  <si>
    <t>4b1</t>
  </si>
  <si>
    <t>Catalog 5 locally invasive animals</t>
  </si>
  <si>
    <t>4b2</t>
  </si>
  <si>
    <t>Design display about invasive species</t>
  </si>
  <si>
    <t>4b3</t>
  </si>
  <si>
    <t>Discuss invasive species</t>
  </si>
  <si>
    <t>4c1</t>
  </si>
  <si>
    <t>Visit a local ecosystem and investigate</t>
  </si>
  <si>
    <t>4c2</t>
  </si>
  <si>
    <t>Draw food web of plants / animals</t>
  </si>
  <si>
    <t>4c3</t>
  </si>
  <si>
    <t>Discuss food web with counselor</t>
  </si>
  <si>
    <t>4d1</t>
  </si>
  <si>
    <t>Crate diorama of local animal's habitat</t>
  </si>
  <si>
    <t>4d2</t>
  </si>
  <si>
    <t>Explain what animal must have</t>
  </si>
  <si>
    <t>4e1</t>
  </si>
  <si>
    <t>Make and place a bird feeder</t>
  </si>
  <si>
    <t>4e2</t>
  </si>
  <si>
    <t>Fill feeder with birdseed</t>
  </si>
  <si>
    <t>4e3</t>
  </si>
  <si>
    <t>Provide a water source</t>
  </si>
  <si>
    <t>4e4</t>
  </si>
  <si>
    <t>Watch and record feeder for 2 weeks</t>
  </si>
  <si>
    <t>4e5</t>
  </si>
  <si>
    <t>Identify visitors</t>
  </si>
  <si>
    <t>4e6</t>
  </si>
  <si>
    <t>Discuss what you learned</t>
  </si>
  <si>
    <t>Earn Outdoor Ethics or Conservation awards</t>
  </si>
  <si>
    <t>Visit a place to observe wildlife</t>
  </si>
  <si>
    <t>5a1</t>
  </si>
  <si>
    <t>Talk about different species living there</t>
  </si>
  <si>
    <t>5a2</t>
  </si>
  <si>
    <t>Ask expert about what they studied</t>
  </si>
  <si>
    <t>Discuss why wildlife is important</t>
  </si>
  <si>
    <t>Discuss why biodiversity is important</t>
  </si>
  <si>
    <t>Discuss problems with invasive species</t>
  </si>
  <si>
    <t>NOVA Science: Out of This World</t>
  </si>
  <si>
    <t>Read or watch 1 hour of space content</t>
  </si>
  <si>
    <t>Watch the stars</t>
  </si>
  <si>
    <t>Find and draw 5 constellations</t>
  </si>
  <si>
    <t>Discuss with counselor</t>
  </si>
  <si>
    <t>Explain revolution, orbit and rotation</t>
  </si>
  <si>
    <t>Compare 3 planets to the Earth</t>
  </si>
  <si>
    <t>Design a rover and tell what it collects</t>
  </si>
  <si>
    <t>How would rover work</t>
  </si>
  <si>
    <t>How would rover transmit data</t>
  </si>
  <si>
    <t>3c4</t>
  </si>
  <si>
    <t>Why rovers are needed</t>
  </si>
  <si>
    <t>Design a space colony</t>
  </si>
  <si>
    <t>Discuss survival needs</t>
  </si>
  <si>
    <t>Map an asteroid</t>
  </si>
  <si>
    <t>3f1</t>
  </si>
  <si>
    <t>Model solar and lunar eclipse</t>
  </si>
  <si>
    <t>3f2</t>
  </si>
  <si>
    <t>Use your model to discuss</t>
  </si>
  <si>
    <t>Visit a place with space science</t>
  </si>
  <si>
    <t>Explore a career with space science</t>
  </si>
  <si>
    <t>Discuss your findings with counselor</t>
  </si>
  <si>
    <t>NOVA Technology: Tech Talk</t>
  </si>
  <si>
    <t>Read or watch 1 hour of tech content</t>
  </si>
  <si>
    <t>Look up definition of Technology</t>
  </si>
  <si>
    <t>How is tech used in communication</t>
  </si>
  <si>
    <t>How is tech used in business</t>
  </si>
  <si>
    <t>How is tech used in construction</t>
  </si>
  <si>
    <t>How is tech used in sports</t>
  </si>
  <si>
    <t>3b5</t>
  </si>
  <si>
    <t>How is tech used in entertainment</t>
  </si>
  <si>
    <t>Visit a place where tech is used</t>
  </si>
  <si>
    <t>Talk with someone about tech used</t>
  </si>
  <si>
    <t>Ask expert why the tech is used</t>
  </si>
  <si>
    <t>Discuss how tech affects your life</t>
  </si>
  <si>
    <t>NOVA Engineering: Swing!</t>
  </si>
  <si>
    <t>Read or watch 1 hour of mechanical content</t>
  </si>
  <si>
    <t>Make a list of the three kinds of levers</t>
  </si>
  <si>
    <t>Show how each lever work</t>
  </si>
  <si>
    <t>Show how the lever moves something</t>
  </si>
  <si>
    <t>Show the class of each lever</t>
  </si>
  <si>
    <t>Show why we use levers</t>
  </si>
  <si>
    <t>Design ONE of the following</t>
  </si>
  <si>
    <t>A playground fixture using a lever</t>
  </si>
  <si>
    <t>A game / sport using a lever</t>
  </si>
  <si>
    <t>An invention using a lever</t>
  </si>
  <si>
    <t>Visit a place that uses levers</t>
  </si>
  <si>
    <t>Discuss the equipment using levers</t>
  </si>
  <si>
    <t>Discuss how simple machines affect life</t>
  </si>
  <si>
    <t>NOVA Math: 1-2-3 GO!</t>
  </si>
  <si>
    <t>Read or watch 1 hour of Math content</t>
  </si>
  <si>
    <t>Do TWO of A, B or C</t>
  </si>
  <si>
    <t>Choose 2 and calculate your weight there</t>
  </si>
  <si>
    <t>On the sun or moon</t>
  </si>
  <si>
    <t>On Jupiter or Pluto</t>
  </si>
  <si>
    <t>On a planet of your choice</t>
  </si>
  <si>
    <t>Choose one and calculate its height</t>
  </si>
  <si>
    <t>A tree</t>
  </si>
  <si>
    <t>Your house</t>
  </si>
  <si>
    <t>A building of your choice</t>
  </si>
  <si>
    <t>Calculate the volume of air in your room</t>
  </si>
  <si>
    <t>Look up and discuss cryptography</t>
  </si>
  <si>
    <t>Discuss 3 ways codes are made</t>
  </si>
  <si>
    <t>Discuss how codes relate to math</t>
  </si>
  <si>
    <t>Design a code and write a message</t>
  </si>
  <si>
    <t>Share your code with your counselor</t>
  </si>
  <si>
    <t>Discuss how math affects your life</t>
  </si>
  <si>
    <t>Discuss importance of STEM education</t>
  </si>
  <si>
    <t>Participate in a science project</t>
  </si>
  <si>
    <t>Do ONE</t>
  </si>
  <si>
    <t>Visit with someone in a STEM career</t>
  </si>
  <si>
    <t>Learn about a career dependent on STEM</t>
  </si>
  <si>
    <t>Discuss scientific method</t>
  </si>
  <si>
    <t>Participate in a STEM activity with den</t>
  </si>
  <si>
    <t>Submit Supernova application</t>
  </si>
  <si>
    <t>BB Gun: Level 1</t>
  </si>
  <si>
    <t>Explain what to do if you find gun</t>
  </si>
  <si>
    <t>Load, fire, secure gun and safety mech.</t>
  </si>
  <si>
    <t>Demonstrate good shooting techniques</t>
  </si>
  <si>
    <t>Show how to put away and store gun</t>
  </si>
  <si>
    <t>BB Gun: Level 2</t>
  </si>
  <si>
    <t>Earn the Level 1 Emblem for BB Gun</t>
  </si>
  <si>
    <t>S1</t>
  </si>
  <si>
    <t>Demonstrate one shooting position</t>
  </si>
  <si>
    <t>S2</t>
  </si>
  <si>
    <t>Fire 5 BBs in 3 volleys at the Cub target</t>
  </si>
  <si>
    <t>S3</t>
  </si>
  <si>
    <t>Demonstrate/Explain range commands</t>
  </si>
  <si>
    <t>S4</t>
  </si>
  <si>
    <t>5 facts about BB gun history</t>
  </si>
  <si>
    <t>Archery: Level 1</t>
  </si>
  <si>
    <t>Follow archery range rules and whistles</t>
  </si>
  <si>
    <t>Identify recurve and compound bow</t>
  </si>
  <si>
    <t>Demonstrate arm/finger guards &amp; quiver</t>
  </si>
  <si>
    <t>Properly shoot a bow</t>
  </si>
  <si>
    <t>Safely retrieve arrows</t>
  </si>
  <si>
    <t>Archery: Level 2</t>
  </si>
  <si>
    <t>Earn the Level 1 Emblem for Archery</t>
  </si>
  <si>
    <t>5 facts about archery in history/lit</t>
  </si>
  <si>
    <t>Slingshot: Level 1</t>
  </si>
  <si>
    <t>Explain parts of slingshot</t>
  </si>
  <si>
    <t>Explain types of ammo</t>
  </si>
  <si>
    <t>Explain types of targets</t>
  </si>
  <si>
    <t>Slingshot: Level 2</t>
  </si>
  <si>
    <t>Earn the Level 1 Emblem for Slingshot</t>
  </si>
  <si>
    <t>Shoot with your off hand</t>
  </si>
  <si>
    <t>Emergency Preparedness</t>
  </si>
  <si>
    <t>Outdoor Activity Award</t>
  </si>
  <si>
    <t>Attend either summer Day or Resident camp</t>
  </si>
  <si>
    <t>a</t>
  </si>
  <si>
    <t>Participate in nature hike</t>
  </si>
  <si>
    <t>b</t>
  </si>
  <si>
    <t>Participate in outdoor activity</t>
  </si>
  <si>
    <t>c</t>
  </si>
  <si>
    <t>Explain the buddy system</t>
  </si>
  <si>
    <t>Attend a pack overnighter</t>
  </si>
  <si>
    <t>e</t>
  </si>
  <si>
    <t>Complete an oudoor service project</t>
  </si>
  <si>
    <t>f</t>
  </si>
  <si>
    <t>Complete conservation project</t>
  </si>
  <si>
    <t>g</t>
  </si>
  <si>
    <t>Earn the Summertime Pack Award</t>
  </si>
  <si>
    <t>h</t>
  </si>
  <si>
    <t>Participate in nature observation</t>
  </si>
  <si>
    <t>i</t>
  </si>
  <si>
    <t>Participate in outdoor aquatics</t>
  </si>
  <si>
    <t>j</t>
  </si>
  <si>
    <t>Participate in outdoor campfire pgm</t>
  </si>
  <si>
    <t>k</t>
  </si>
  <si>
    <t>Participate in outdoor sporting event</t>
  </si>
  <si>
    <t>l</t>
  </si>
  <si>
    <t>Participate in outdoor worship service</t>
  </si>
  <si>
    <t>m</t>
  </si>
  <si>
    <t>Explore park</t>
  </si>
  <si>
    <t>n</t>
  </si>
  <si>
    <t>Invent and play outside game</t>
  </si>
  <si>
    <t>World Conservation Award</t>
  </si>
  <si>
    <t>Participate in conservation project</t>
  </si>
  <si>
    <t>Other simple awards</t>
  </si>
  <si>
    <t>Conservation Good Turn</t>
  </si>
  <si>
    <t>Do a conservation project</t>
  </si>
  <si>
    <t>Recruiter Strip</t>
  </si>
  <si>
    <t>Invite a friend</t>
  </si>
  <si>
    <t>Religious Knot</t>
  </si>
  <si>
    <t>Earn the Emblem</t>
  </si>
  <si>
    <t>Summertime Pack Award (pin)</t>
  </si>
  <si>
    <t>Attend 3 events over summer</t>
  </si>
  <si>
    <t>Complete the Game Design adventure</t>
  </si>
  <si>
    <t>Dr. Charles H. Townes Supernova Award</t>
  </si>
  <si>
    <t>Complete Adventures in Science</t>
  </si>
  <si>
    <t>Complete Engineer</t>
  </si>
  <si>
    <t>Complete Scouting Adventure</t>
  </si>
  <si>
    <t>Complete 3 adventures listed in comment</t>
  </si>
  <si>
    <t>Discuss facts about Dr. Townes</t>
  </si>
  <si>
    <t>Research 5 famous STEM professionals</t>
  </si>
  <si>
    <t>do seven</t>
  </si>
  <si>
    <t>Complete 1, 3a and 3b of Adv. In Science</t>
  </si>
  <si>
    <t>Webelos Scout Awards    Webelos Scout Awards    Webelos Scout Awards    Webelos Scout Awards</t>
  </si>
  <si>
    <t>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t>
  </si>
  <si>
    <t>Webelos Shooting Awards    Webelos Shooting Awards    Webelos Shooting Awards    Webelos Shooting Awards</t>
  </si>
  <si>
    <t>Learn rescue techniques</t>
  </si>
  <si>
    <t>Build a family emergency kit</t>
  </si>
  <si>
    <t>Take a first-aid course</t>
  </si>
  <si>
    <t>Learn to survive extreme weather</t>
  </si>
  <si>
    <t>Learn about personal safety</t>
  </si>
  <si>
    <t>Give presentation on emergency prep</t>
  </si>
  <si>
    <t>Identify 5 arrow and 6 bow parts</t>
  </si>
  <si>
    <t>Loose 5 arrows in 3 volleys</t>
  </si>
  <si>
    <t>Fire 5 shots in 3 volleys at a target</t>
  </si>
  <si>
    <t>Bobcat</t>
  </si>
  <si>
    <t>4a.Parent's Guide</t>
  </si>
  <si>
    <t>4b. Cyber Chip</t>
  </si>
  <si>
    <t>4a. Parent's Guide</t>
  </si>
  <si>
    <t>Cub Awards</t>
  </si>
  <si>
    <t>NOVA Awards</t>
  </si>
  <si>
    <t>NOVA Awards (cont.)</t>
  </si>
  <si>
    <t>Shooting Awards</t>
  </si>
  <si>
    <t>- Updated for mid-year modifications, shortening most requirements</t>
  </si>
  <si>
    <t>- Added secondary Cub Awards and Shooting Sports tracking.  Also show on Summary tabs</t>
  </si>
  <si>
    <t>- Added NOVA tracking</t>
  </si>
  <si>
    <t>WebelosTrax 2.8</t>
  </si>
  <si>
    <t>WebelosTrax 2.9</t>
  </si>
  <si>
    <t>- Corrected elective calculation on Webelos and AOL pages.  All cells were looking at Scout 1</t>
  </si>
  <si>
    <t>WebelosTrax 2.10</t>
  </si>
  <si>
    <t>- Updated number of required electives for Webelos and AOL to 1 each.  Happy?</t>
  </si>
  <si>
    <t>- Corrected comment on NOVA Math</t>
  </si>
  <si>
    <t>(Do 1, one of 2, all 3 thru 5, and one of 6)</t>
  </si>
  <si>
    <t>- Corrected calculation on Project Family</t>
  </si>
  <si>
    <t>Outdoorsman</t>
  </si>
  <si>
    <t>(Do 1A-C and 2-6)</t>
  </si>
  <si>
    <t>One Elective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</si>
</sst>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409]mmm\-yy;@"/>
    <numFmt numFmtId="165" formatCode="m/d/yy;@"/>
    <numFmt numFmtId="166" formatCode="mm/dd/yy;@"/>
    <numFmt numFmtId="167" formatCode="&quot;$&quot;#,##0.00"/>
  </numFmts>
  <fonts count="24">
    <font>
      <sz val="10"/>
      <name val="Arial"/>
    </font>
    <font>
      <sz val="8"/>
      <name val="Arial"/>
      <family val="2"/>
    </font>
    <font>
      <b/>
      <sz val="10"/>
      <name val="Arial"/>
      <family val="2"/>
    </font>
    <font>
      <sz val="10"/>
      <name val="Arial"/>
      <family val="2"/>
    </font>
    <font>
      <b/>
      <sz val="12"/>
      <name val="Arial"/>
      <family val="2"/>
    </font>
    <font>
      <sz val="10"/>
      <name val="Geneva"/>
    </font>
    <font>
      <b/>
      <sz val="11"/>
      <name val="Arial"/>
      <family val="2"/>
    </font>
    <font>
      <b/>
      <sz val="8"/>
      <name val="Arial"/>
      <family val="2"/>
    </font>
    <font>
      <b/>
      <u/>
      <sz val="10"/>
      <name val="Arial"/>
      <family val="2"/>
    </font>
    <font>
      <sz val="9"/>
      <name val="Arial"/>
      <family val="2"/>
    </font>
    <font>
      <b/>
      <sz val="16"/>
      <name val="Arial"/>
      <family val="2"/>
    </font>
    <font>
      <b/>
      <sz val="14"/>
      <name val="Arial"/>
      <family val="2"/>
    </font>
    <font>
      <u/>
      <sz val="10"/>
      <color indexed="12"/>
      <name val="Arial"/>
      <family val="2"/>
    </font>
    <font>
      <sz val="9"/>
      <name val="Geneva"/>
    </font>
    <font>
      <b/>
      <sz val="9"/>
      <name val="Arial"/>
      <family val="2"/>
    </font>
    <font>
      <sz val="8"/>
      <color indexed="81"/>
      <name val="Tahoma"/>
      <family val="2"/>
    </font>
    <font>
      <sz val="10"/>
      <name val="Arial Narrow"/>
      <family val="2"/>
    </font>
    <font>
      <u/>
      <sz val="10"/>
      <name val="Geneva"/>
    </font>
    <font>
      <sz val="8"/>
      <name val="Geneva"/>
    </font>
    <font>
      <sz val="9"/>
      <color indexed="81"/>
      <name val="Tahoma"/>
      <family val="2"/>
    </font>
    <font>
      <sz val="8"/>
      <name val="Georgia"/>
      <family val="1"/>
    </font>
    <font>
      <sz val="11"/>
      <color theme="1"/>
      <name val="Calibri"/>
      <family val="2"/>
      <scheme val="minor"/>
    </font>
    <font>
      <b/>
      <sz val="9"/>
      <color indexed="81"/>
      <name val="Tahoma"/>
      <family val="2"/>
    </font>
    <font>
      <sz val="10"/>
      <color indexed="10"/>
      <name val="Arial"/>
      <family val="2"/>
    </font>
  </fonts>
  <fills count="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s>
  <borders count="31">
    <border>
      <left/>
      <right/>
      <top/>
      <bottom/>
      <diagonal/>
    </border>
    <border>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bottom/>
      <diagonal/>
    </border>
    <border>
      <left/>
      <right/>
      <top style="medium">
        <color indexed="64"/>
      </top>
      <bottom style="thin">
        <color indexed="64"/>
      </bottom>
      <diagonal/>
    </border>
    <border>
      <left/>
      <right style="medium">
        <color indexed="64"/>
      </right>
      <top style="thin">
        <color indexed="64"/>
      </top>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s>
  <cellStyleXfs count="8">
    <xf numFmtId="0" fontId="0" fillId="0" borderId="0"/>
    <xf numFmtId="0" fontId="12" fillId="0" borderId="0" applyNumberFormat="0" applyFill="0" applyBorder="0" applyAlignment="0" applyProtection="0">
      <alignment vertical="top"/>
      <protection locked="0"/>
    </xf>
    <xf numFmtId="0" fontId="21" fillId="0" borderId="0"/>
    <xf numFmtId="0" fontId="5" fillId="0" borderId="0"/>
    <xf numFmtId="0" fontId="5" fillId="0" borderId="0"/>
    <xf numFmtId="0" fontId="5" fillId="0" borderId="0"/>
    <xf numFmtId="0" fontId="3" fillId="0" borderId="0"/>
    <xf numFmtId="0" fontId="5" fillId="0" borderId="0"/>
  </cellStyleXfs>
  <cellXfs count="430">
    <xf numFmtId="0" fontId="0" fillId="0" borderId="0" xfId="0"/>
    <xf numFmtId="0" fontId="2" fillId="0" borderId="0" xfId="0" applyFont="1"/>
    <xf numFmtId="0" fontId="0" fillId="0" borderId="1" xfId="0" applyBorder="1" applyAlignment="1">
      <alignment horizontal="right"/>
    </xf>
    <xf numFmtId="0" fontId="0" fillId="0" borderId="0" xfId="0" applyBorder="1"/>
    <xf numFmtId="0" fontId="0" fillId="0" borderId="2" xfId="0" applyBorder="1"/>
    <xf numFmtId="0" fontId="4" fillId="0" borderId="3" xfId="0" applyFont="1" applyBorder="1" applyAlignment="1"/>
    <xf numFmtId="0" fontId="2" fillId="0" borderId="0" xfId="0" applyFont="1" applyBorder="1" applyAlignment="1">
      <alignment horizontal="right"/>
    </xf>
    <xf numFmtId="0" fontId="6" fillId="0" borderId="4" xfId="0" applyFont="1" applyBorder="1" applyAlignment="1">
      <alignment horizontal="right"/>
    </xf>
    <xf numFmtId="0" fontId="2" fillId="0" borderId="1" xfId="0" applyFont="1" applyBorder="1" applyAlignment="1">
      <alignment horizontal="left" wrapText="1"/>
    </xf>
    <xf numFmtId="0" fontId="2" fillId="0" borderId="4" xfId="0" applyFont="1" applyBorder="1" applyAlignment="1"/>
    <xf numFmtId="0" fontId="3" fillId="0" borderId="5" xfId="0" applyFont="1" applyBorder="1" applyAlignment="1"/>
    <xf numFmtId="0" fontId="0" fillId="0" borderId="0" xfId="0" applyProtection="1">
      <protection locked="0"/>
    </xf>
    <xf numFmtId="0" fontId="6" fillId="0" borderId="4" xfId="0" applyFont="1" applyBorder="1" applyAlignment="1" applyProtection="1">
      <alignment horizontal="right"/>
    </xf>
    <xf numFmtId="0" fontId="6" fillId="0" borderId="6" xfId="0" applyFont="1" applyBorder="1" applyAlignment="1" applyProtection="1">
      <alignment horizontal="left"/>
    </xf>
    <xf numFmtId="0" fontId="0" fillId="0" borderId="2" xfId="0" applyBorder="1" applyProtection="1"/>
    <xf numFmtId="0" fontId="2" fillId="0" borderId="0" xfId="0" applyFont="1" applyBorder="1" applyAlignment="1" applyProtection="1">
      <alignment horizontal="right"/>
    </xf>
    <xf numFmtId="0" fontId="2" fillId="0" borderId="1" xfId="0" applyFont="1" applyBorder="1" applyAlignment="1" applyProtection="1">
      <alignment horizontal="left" wrapText="1"/>
    </xf>
    <xf numFmtId="0" fontId="0" fillId="0" borderId="0" xfId="0" applyBorder="1" applyProtection="1"/>
    <xf numFmtId="0" fontId="0" fillId="0" borderId="0" xfId="0" applyProtection="1"/>
    <xf numFmtId="0" fontId="0" fillId="0" borderId="0" xfId="0" applyAlignment="1">
      <alignment horizontal="center"/>
    </xf>
    <xf numFmtId="0" fontId="0" fillId="0" borderId="0" xfId="0" applyBorder="1" applyAlignment="1">
      <alignment horizontal="center"/>
    </xf>
    <xf numFmtId="0" fontId="0" fillId="0" borderId="0" xfId="0" applyAlignment="1">
      <alignment wrapText="1"/>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2" fillId="0" borderId="9" xfId="0" applyFont="1" applyBorder="1" applyAlignment="1">
      <alignment horizontal="center"/>
    </xf>
    <xf numFmtId="0" fontId="0" fillId="0" borderId="0" xfId="0" applyAlignment="1">
      <alignment horizontal="center" vertical="center"/>
    </xf>
    <xf numFmtId="0" fontId="0" fillId="0" borderId="10" xfId="0" applyBorder="1" applyAlignment="1">
      <alignment horizontal="center" textRotation="90"/>
    </xf>
    <xf numFmtId="0" fontId="0" fillId="0" borderId="11" xfId="0" applyBorder="1" applyAlignment="1">
      <alignment horizontal="center" textRotation="90"/>
    </xf>
    <xf numFmtId="0" fontId="0" fillId="0" borderId="11" xfId="0" applyBorder="1" applyAlignment="1">
      <alignment horizontal="center" vertical="center"/>
    </xf>
    <xf numFmtId="0" fontId="0" fillId="0" borderId="12" xfId="0" applyBorder="1" applyAlignment="1">
      <alignment horizontal="center" textRotation="90"/>
    </xf>
    <xf numFmtId="164" fontId="0" fillId="0" borderId="10" xfId="0" applyNumberFormat="1" applyBorder="1" applyAlignment="1" applyProtection="1">
      <alignment horizontal="center"/>
      <protection locked="0"/>
    </xf>
    <xf numFmtId="164" fontId="0" fillId="0" borderId="12" xfId="0" applyNumberFormat="1" applyBorder="1" applyAlignment="1" applyProtection="1">
      <alignment horizontal="center"/>
      <protection locked="0"/>
    </xf>
    <xf numFmtId="0" fontId="0" fillId="0" borderId="1" xfId="0" quotePrefix="1" applyBorder="1" applyAlignment="1">
      <alignment horizontal="right"/>
    </xf>
    <xf numFmtId="0" fontId="0" fillId="0" borderId="0" xfId="0" applyAlignment="1"/>
    <xf numFmtId="165" fontId="0" fillId="0" borderId="0" xfId="0" applyNumberFormat="1" applyAlignment="1">
      <alignment horizontal="center"/>
    </xf>
    <xf numFmtId="0" fontId="0" fillId="0" borderId="0" xfId="0" quotePrefix="1"/>
    <xf numFmtId="0" fontId="0" fillId="0" borderId="13" xfId="0" applyBorder="1" applyAlignment="1">
      <alignment horizontal="center"/>
    </xf>
    <xf numFmtId="0" fontId="4" fillId="0" borderId="14" xfId="0" applyFont="1" applyBorder="1" applyAlignment="1">
      <alignment horizontal="center" vertical="center" wrapText="1"/>
    </xf>
    <xf numFmtId="0" fontId="0" fillId="0" borderId="0" xfId="0" applyAlignment="1">
      <alignment horizontal="left" vertical="top" wrapText="1"/>
    </xf>
    <xf numFmtId="0" fontId="0" fillId="0" borderId="0" xfId="0" applyBorder="1" applyAlignment="1" applyProtection="1">
      <alignment horizontal="right"/>
    </xf>
    <xf numFmtId="0" fontId="2" fillId="0" borderId="9" xfId="0" applyFont="1" applyBorder="1" applyAlignment="1" applyProtection="1">
      <alignment horizontal="center"/>
    </xf>
    <xf numFmtId="0" fontId="0" fillId="0" borderId="0" xfId="0" applyAlignment="1" applyProtection="1"/>
    <xf numFmtId="0" fontId="0" fillId="0" borderId="7" xfId="0" applyBorder="1" applyAlignment="1">
      <alignment horizontal="center" vertical="center"/>
    </xf>
    <xf numFmtId="0" fontId="2" fillId="0" borderId="0" xfId="0" applyFont="1" applyAlignment="1"/>
    <xf numFmtId="0" fontId="2" fillId="0" borderId="0" xfId="0" applyFont="1" applyAlignment="1">
      <alignment vertical="top"/>
    </xf>
    <xf numFmtId="0" fontId="0" fillId="0" borderId="7" xfId="0" applyFill="1" applyBorder="1" applyAlignment="1" applyProtection="1">
      <alignment horizontal="center"/>
      <protection locked="0"/>
    </xf>
    <xf numFmtId="0" fontId="2" fillId="0" borderId="0" xfId="0" applyFont="1" applyAlignment="1">
      <alignment horizontal="center"/>
    </xf>
    <xf numFmtId="0" fontId="2" fillId="0" borderId="13" xfId="0" applyFont="1" applyBorder="1"/>
    <xf numFmtId="166" fontId="0" fillId="0" borderId="0" xfId="0" applyNumberFormat="1" applyAlignment="1">
      <alignment horizontal="center"/>
    </xf>
    <xf numFmtId="166" fontId="0" fillId="0" borderId="0" xfId="0" applyNumberFormat="1" applyAlignment="1">
      <alignment horizontal="center" vertical="top"/>
    </xf>
    <xf numFmtId="0" fontId="0" fillId="0" borderId="5" xfId="0" applyBorder="1" applyAlignment="1" applyProtection="1">
      <alignment horizontal="left"/>
      <protection locked="0"/>
    </xf>
    <xf numFmtId="0" fontId="0" fillId="0" borderId="15" xfId="0" applyBorder="1" applyAlignment="1" applyProtection="1">
      <alignment horizontal="left"/>
      <protection locked="0"/>
    </xf>
    <xf numFmtId="0" fontId="2" fillId="0" borderId="0" xfId="0" applyFont="1" applyAlignment="1" applyProtection="1">
      <alignment horizontal="center"/>
    </xf>
    <xf numFmtId="0" fontId="4" fillId="0" borderId="0" xfId="0" applyFont="1"/>
    <xf numFmtId="0" fontId="0" fillId="0" borderId="1" xfId="0" applyBorder="1" applyProtection="1">
      <protection locked="0"/>
    </xf>
    <xf numFmtId="0" fontId="0" fillId="0" borderId="0" xfId="0" applyBorder="1" applyProtection="1">
      <protection locked="0"/>
    </xf>
    <xf numFmtId="0" fontId="2" fillId="0" borderId="16" xfId="0" applyFont="1" applyBorder="1" applyAlignment="1">
      <alignment horizontal="right"/>
    </xf>
    <xf numFmtId="0" fontId="0" fillId="0" borderId="17" xfId="0" applyBorder="1" applyProtection="1">
      <protection locked="0"/>
    </xf>
    <xf numFmtId="0" fontId="0" fillId="0" borderId="16" xfId="0" applyBorder="1" applyProtection="1">
      <protection locked="0"/>
    </xf>
    <xf numFmtId="0" fontId="4" fillId="0" borderId="3" xfId="0" applyFont="1" applyFill="1" applyBorder="1" applyAlignment="1" applyProtection="1">
      <alignment horizontal="center" textRotation="90"/>
    </xf>
    <xf numFmtId="0" fontId="4" fillId="0" borderId="6" xfId="0" applyFont="1" applyBorder="1" applyAlignment="1" applyProtection="1"/>
    <xf numFmtId="0" fontId="0" fillId="0" borderId="18" xfId="0" applyBorder="1" applyProtection="1"/>
    <xf numFmtId="0" fontId="0" fillId="0" borderId="17" xfId="0" applyBorder="1" applyProtection="1"/>
    <xf numFmtId="0" fontId="2" fillId="0" borderId="19" xfId="0" applyFont="1" applyFill="1" applyBorder="1" applyAlignment="1" applyProtection="1">
      <alignment horizontal="center"/>
    </xf>
    <xf numFmtId="0" fontId="0" fillId="0" borderId="7" xfId="0" applyBorder="1" applyAlignment="1" applyProtection="1">
      <alignment horizontal="left"/>
      <protection locked="0"/>
    </xf>
    <xf numFmtId="0" fontId="3" fillId="0" borderId="7" xfId="0" applyFont="1" applyBorder="1" applyAlignment="1" applyProtection="1">
      <alignment horizontal="center"/>
      <protection locked="0"/>
    </xf>
    <xf numFmtId="0" fontId="0" fillId="0" borderId="7" xfId="0" applyBorder="1" applyProtection="1">
      <protection locked="0"/>
    </xf>
    <xf numFmtId="0" fontId="9" fillId="0" borderId="5" xfId="0" applyFont="1" applyBorder="1" applyAlignment="1" applyProtection="1">
      <alignment horizontal="left"/>
      <protection locked="0"/>
    </xf>
    <xf numFmtId="0" fontId="0" fillId="0" borderId="15" xfId="0" applyBorder="1" applyProtection="1">
      <protection locked="0"/>
    </xf>
    <xf numFmtId="166" fontId="3" fillId="0" borderId="7" xfId="0" applyNumberFormat="1" applyFont="1" applyFill="1" applyBorder="1" applyAlignment="1" applyProtection="1">
      <alignment horizontal="center"/>
      <protection locked="0"/>
    </xf>
    <xf numFmtId="0" fontId="4" fillId="0" borderId="0" xfId="0" applyFont="1" applyFill="1" applyBorder="1" applyAlignment="1" applyProtection="1">
      <alignment vertical="center" textRotation="90"/>
    </xf>
    <xf numFmtId="0" fontId="2" fillId="0" borderId="0" xfId="0" applyFont="1" applyAlignment="1">
      <alignment horizontal="right"/>
    </xf>
    <xf numFmtId="0" fontId="2" fillId="0" borderId="0" xfId="0" applyFont="1" applyAlignment="1" applyProtection="1"/>
    <xf numFmtId="0" fontId="3" fillId="0" borderId="5" xfId="0" applyFont="1" applyBorder="1" applyAlignment="1" applyProtection="1">
      <alignment horizontal="left"/>
      <protection locked="0"/>
    </xf>
    <xf numFmtId="0" fontId="3" fillId="0" borderId="8" xfId="0" applyFont="1" applyBorder="1" applyAlignment="1" applyProtection="1">
      <alignment horizontal="center"/>
      <protection locked="0"/>
    </xf>
    <xf numFmtId="0" fontId="2" fillId="0" borderId="0" xfId="0" applyNumberFormat="1" applyFont="1" applyAlignment="1">
      <alignment vertical="top"/>
    </xf>
    <xf numFmtId="0" fontId="0" fillId="0" borderId="0" xfId="0" applyAlignment="1">
      <alignment horizontal="left" wrapText="1"/>
    </xf>
    <xf numFmtId="0" fontId="2" fillId="0" borderId="20" xfId="0" applyFont="1" applyFill="1" applyBorder="1"/>
    <xf numFmtId="0" fontId="2" fillId="0" borderId="4" xfId="0" applyFont="1" applyBorder="1" applyAlignment="1" applyProtection="1">
      <alignment horizontal="right"/>
    </xf>
    <xf numFmtId="0" fontId="2" fillId="0" borderId="4" xfId="0" applyFont="1" applyBorder="1" applyAlignment="1" applyProtection="1">
      <alignment horizontal="left"/>
    </xf>
    <xf numFmtId="0" fontId="2" fillId="0" borderId="0" xfId="0" applyFont="1" applyBorder="1" applyAlignment="1" applyProtection="1">
      <alignment horizontal="left" wrapText="1"/>
    </xf>
    <xf numFmtId="0" fontId="0" fillId="0" borderId="3" xfId="0" applyBorder="1"/>
    <xf numFmtId="0" fontId="0" fillId="0" borderId="0" xfId="0" applyAlignment="1">
      <alignment vertical="center"/>
    </xf>
    <xf numFmtId="0" fontId="0" fillId="0" borderId="21" xfId="0" applyBorder="1" applyProtection="1">
      <protection locked="0"/>
    </xf>
    <xf numFmtId="0" fontId="0" fillId="0" borderId="1" xfId="0" applyNumberFormat="1" applyBorder="1" applyProtection="1">
      <protection locked="0"/>
    </xf>
    <xf numFmtId="0" fontId="0" fillId="0" borderId="17" xfId="0" applyNumberFormat="1" applyBorder="1" applyProtection="1">
      <protection locked="0"/>
    </xf>
    <xf numFmtId="0" fontId="12" fillId="0" borderId="0" xfId="1" applyAlignment="1" applyProtection="1">
      <alignment vertical="top" wrapText="1"/>
    </xf>
    <xf numFmtId="0" fontId="3" fillId="0" borderId="0" xfId="0" applyFont="1" applyProtection="1">
      <protection locked="0"/>
    </xf>
    <xf numFmtId="0" fontId="3" fillId="0" borderId="1" xfId="0" applyFont="1" applyBorder="1" applyProtection="1">
      <protection locked="0"/>
    </xf>
    <xf numFmtId="0" fontId="3" fillId="0" borderId="0" xfId="0" applyFont="1" applyBorder="1" applyProtection="1">
      <protection locked="0"/>
    </xf>
    <xf numFmtId="0" fontId="3" fillId="0" borderId="5" xfId="0" applyFont="1" applyBorder="1" applyAlignment="1" applyProtection="1">
      <protection locked="0"/>
    </xf>
    <xf numFmtId="0" fontId="3" fillId="0" borderId="7" xfId="0" applyFont="1" applyFill="1" applyBorder="1" applyAlignment="1" applyProtection="1">
      <alignment horizontal="center"/>
      <protection locked="0"/>
    </xf>
    <xf numFmtId="0" fontId="3" fillId="0" borderId="5" xfId="0" applyFont="1" applyBorder="1" applyAlignment="1" applyProtection="1">
      <alignment horizontal="left" wrapText="1"/>
      <protection locked="0"/>
    </xf>
    <xf numFmtId="0" fontId="3" fillId="0" borderId="5" xfId="0" applyFont="1" applyBorder="1" applyAlignment="1" applyProtection="1">
      <alignment wrapText="1"/>
      <protection locked="0"/>
    </xf>
    <xf numFmtId="0" fontId="3" fillId="0" borderId="5" xfId="0" applyFont="1" applyFill="1" applyBorder="1" applyAlignment="1" applyProtection="1">
      <alignment horizontal="left"/>
      <protection locked="0"/>
    </xf>
    <xf numFmtId="0" fontId="3" fillId="0" borderId="5" xfId="0" applyFont="1" applyFill="1" applyBorder="1" applyAlignment="1" applyProtection="1">
      <alignment horizontal="left" wrapText="1"/>
      <protection locked="0"/>
    </xf>
    <xf numFmtId="0" fontId="3" fillId="0" borderId="0" xfId="0" applyFont="1" applyAlignment="1" applyProtection="1">
      <alignment wrapText="1"/>
      <protection locked="0"/>
    </xf>
    <xf numFmtId="0" fontId="9" fillId="0" borderId="5" xfId="0" applyFont="1" applyBorder="1" applyAlignment="1" applyProtection="1">
      <alignment horizontal="left" wrapText="1"/>
      <protection locked="0"/>
    </xf>
    <xf numFmtId="0" fontId="3" fillId="0" borderId="19" xfId="0" applyFont="1" applyBorder="1" applyAlignment="1" applyProtection="1">
      <alignment horizontal="center"/>
      <protection locked="0"/>
    </xf>
    <xf numFmtId="0" fontId="0" fillId="0" borderId="19" xfId="0" applyBorder="1" applyAlignment="1" applyProtection="1">
      <alignment horizontal="center"/>
      <protection locked="0"/>
    </xf>
    <xf numFmtId="0" fontId="0" fillId="4" borderId="7" xfId="0" applyFill="1" applyBorder="1" applyAlignment="1" applyProtection="1">
      <alignment horizontal="center"/>
    </xf>
    <xf numFmtId="0" fontId="0" fillId="0" borderId="7" xfId="0" applyBorder="1" applyAlignment="1">
      <alignment horizontal="left" vertical="center"/>
    </xf>
    <xf numFmtId="0" fontId="3" fillId="2" borderId="9" xfId="0" applyFont="1" applyFill="1" applyBorder="1" applyProtection="1">
      <protection locked="0"/>
    </xf>
    <xf numFmtId="0" fontId="3" fillId="4" borderId="7" xfId="0" applyFont="1" applyFill="1" applyBorder="1" applyAlignment="1" applyProtection="1">
      <alignment horizontal="center"/>
    </xf>
    <xf numFmtId="0" fontId="2" fillId="0" borderId="0" xfId="0" applyFont="1" applyBorder="1" applyAlignment="1">
      <alignment horizontal="center" vertical="center"/>
    </xf>
    <xf numFmtId="0" fontId="3" fillId="0" borderId="0" xfId="0" applyFont="1" applyAlignment="1">
      <alignment vertical="center"/>
    </xf>
    <xf numFmtId="0" fontId="0" fillId="0" borderId="0" xfId="0" applyBorder="1" applyAlignment="1">
      <alignment horizontal="left" vertical="center"/>
    </xf>
    <xf numFmtId="0" fontId="3" fillId="0" borderId="7" xfId="0" applyFont="1" applyBorder="1" applyAlignment="1">
      <alignment horizontal="center" vertical="center"/>
    </xf>
    <xf numFmtId="0" fontId="0" fillId="0" borderId="7" xfId="0" applyBorder="1" applyAlignment="1">
      <alignment vertical="center"/>
    </xf>
    <xf numFmtId="0" fontId="5" fillId="0" borderId="7" xfId="5" applyFont="1" applyBorder="1" applyAlignment="1" applyProtection="1">
      <alignment vertical="center"/>
    </xf>
    <xf numFmtId="0" fontId="5" fillId="0" borderId="7" xfId="5" applyBorder="1" applyAlignment="1" applyProtection="1">
      <alignment horizontal="center" vertical="center"/>
    </xf>
    <xf numFmtId="0" fontId="5" fillId="0" borderId="0" xfId="5" applyBorder="1" applyAlignment="1" applyProtection="1">
      <alignment vertical="center"/>
    </xf>
    <xf numFmtId="0" fontId="2" fillId="0" borderId="0" xfId="0" applyFont="1" applyBorder="1" applyAlignment="1">
      <alignment horizontal="left" vertical="center"/>
    </xf>
    <xf numFmtId="0" fontId="5" fillId="0" borderId="2" xfId="5" applyBorder="1" applyAlignment="1" applyProtection="1">
      <alignment vertical="center"/>
    </xf>
    <xf numFmtId="0" fontId="3" fillId="0" borderId="7" xfId="0" applyFont="1" applyBorder="1" applyAlignment="1" applyProtection="1">
      <alignment vertical="center"/>
    </xf>
    <xf numFmtId="0" fontId="5" fillId="0" borderId="2" xfId="5" applyFont="1" applyBorder="1" applyAlignment="1" applyProtection="1">
      <alignment vertical="center"/>
    </xf>
    <xf numFmtId="0" fontId="0" fillId="0" borderId="2" xfId="0" applyBorder="1" applyAlignment="1" applyProtection="1">
      <alignment vertical="center"/>
    </xf>
    <xf numFmtId="0" fontId="5" fillId="0" borderId="7" xfId="4" applyBorder="1" applyAlignment="1" applyProtection="1">
      <alignment horizontal="center" vertical="center"/>
    </xf>
    <xf numFmtId="0" fontId="2" fillId="0" borderId="0" xfId="0" applyFont="1" applyBorder="1" applyAlignment="1">
      <alignment vertical="center"/>
    </xf>
    <xf numFmtId="0" fontId="0" fillId="0" borderId="0" xfId="0" applyBorder="1" applyAlignment="1">
      <alignment vertical="center"/>
    </xf>
    <xf numFmtId="0" fontId="13" fillId="0" borderId="7" xfId="5" applyFont="1" applyBorder="1" applyAlignment="1" applyProtection="1">
      <alignment vertical="center"/>
    </xf>
    <xf numFmtId="0" fontId="10" fillId="0" borderId="0" xfId="0" applyFont="1" applyFill="1" applyAlignment="1">
      <alignment vertical="center"/>
    </xf>
    <xf numFmtId="0" fontId="3" fillId="0" borderId="0" xfId="0" applyFont="1" applyBorder="1" applyAlignment="1">
      <alignment vertical="center"/>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7" xfId="0" applyFont="1" applyBorder="1" applyAlignment="1">
      <alignment horizontal="left" vertical="center"/>
    </xf>
    <xf numFmtId="0" fontId="9" fillId="0" borderId="7" xfId="0" applyFont="1" applyBorder="1" applyAlignment="1">
      <alignment horizontal="left" vertical="center"/>
    </xf>
    <xf numFmtId="0" fontId="1" fillId="0" borderId="7" xfId="0" applyFont="1" applyBorder="1" applyAlignment="1">
      <alignment horizontal="left" vertical="center"/>
    </xf>
    <xf numFmtId="0" fontId="0" fillId="0" borderId="7" xfId="0" applyBorder="1" applyAlignment="1" applyProtection="1">
      <alignment horizontal="right"/>
    </xf>
    <xf numFmtId="0" fontId="0" fillId="0" borderId="8" xfId="0" applyBorder="1" applyAlignment="1" applyProtection="1">
      <alignment horizontal="right"/>
    </xf>
    <xf numFmtId="0" fontId="0" fillId="0" borderId="19" xfId="0" applyBorder="1" applyAlignment="1" applyProtection="1">
      <alignment horizontal="right"/>
    </xf>
    <xf numFmtId="0" fontId="0" fillId="0" borderId="22" xfId="0" applyBorder="1" applyAlignment="1" applyProtection="1">
      <alignment horizontal="right"/>
    </xf>
    <xf numFmtId="0" fontId="4" fillId="0" borderId="3" xfId="0" applyFont="1" applyBorder="1" applyAlignment="1" applyProtection="1"/>
    <xf numFmtId="0" fontId="6" fillId="0" borderId="1" xfId="0" applyFont="1" applyBorder="1" applyAlignment="1" applyProtection="1">
      <alignment horizontal="left"/>
    </xf>
    <xf numFmtId="0" fontId="0" fillId="0" borderId="1" xfId="0" applyBorder="1" applyProtection="1"/>
    <xf numFmtId="0" fontId="3" fillId="0" borderId="0" xfId="0" applyFont="1" applyProtection="1"/>
    <xf numFmtId="0" fontId="0" fillId="0" borderId="1" xfId="0" applyBorder="1" applyAlignment="1" applyProtection="1">
      <alignment horizontal="right"/>
    </xf>
    <xf numFmtId="0" fontId="3" fillId="0" borderId="1" xfId="0" applyFont="1" applyBorder="1" applyAlignment="1" applyProtection="1">
      <alignment horizontal="right"/>
    </xf>
    <xf numFmtId="0" fontId="3" fillId="0" borderId="1" xfId="0" applyFont="1" applyBorder="1" applyProtection="1"/>
    <xf numFmtId="0" fontId="0" fillId="0" borderId="0" xfId="0" applyAlignment="1" applyProtection="1">
      <alignment horizontal="right"/>
    </xf>
    <xf numFmtId="0" fontId="2" fillId="0" borderId="0" xfId="0" applyFont="1" applyBorder="1" applyAlignment="1" applyProtection="1">
      <alignment horizontal="left"/>
    </xf>
    <xf numFmtId="0" fontId="2" fillId="0" borderId="23" xfId="0" applyFont="1" applyBorder="1" applyAlignment="1" applyProtection="1">
      <alignment horizontal="center"/>
    </xf>
    <xf numFmtId="0" fontId="2" fillId="0" borderId="0" xfId="0" applyFont="1" applyBorder="1" applyAlignment="1" applyProtection="1"/>
    <xf numFmtId="0" fontId="3" fillId="0" borderId="0" xfId="0" applyFont="1" applyAlignment="1" applyProtection="1">
      <alignment horizontal="right"/>
    </xf>
    <xf numFmtId="14" fontId="0" fillId="0" borderId="0" xfId="0" applyNumberFormat="1" applyAlignment="1">
      <alignment vertical="center"/>
    </xf>
    <xf numFmtId="0" fontId="6" fillId="0" borderId="6" xfId="0" applyFont="1" applyBorder="1" applyAlignment="1">
      <alignment horizontal="left"/>
    </xf>
    <xf numFmtId="0" fontId="0" fillId="0" borderId="13" xfId="0" applyBorder="1" applyAlignment="1">
      <alignment horizontal="left" indent="1"/>
    </xf>
    <xf numFmtId="0" fontId="3" fillId="0" borderId="24" xfId="0" applyFont="1" applyFill="1" applyBorder="1" applyAlignment="1">
      <alignment horizontal="left" indent="1"/>
    </xf>
    <xf numFmtId="0" fontId="2" fillId="0" borderId="7" xfId="0" applyFont="1" applyFill="1" applyBorder="1"/>
    <xf numFmtId="0" fontId="3" fillId="0" borderId="20" xfId="0" applyFont="1" applyBorder="1" applyAlignment="1">
      <alignment horizontal="left" indent="1"/>
    </xf>
    <xf numFmtId="0" fontId="1" fillId="0" borderId="13" xfId="0" applyFont="1" applyBorder="1" applyAlignment="1">
      <alignment horizontal="left" indent="1"/>
    </xf>
    <xf numFmtId="1" fontId="0" fillId="0" borderId="7" xfId="0" applyNumberFormat="1" applyBorder="1" applyAlignment="1">
      <alignment horizontal="center" vertical="center"/>
    </xf>
    <xf numFmtId="14" fontId="0" fillId="0" borderId="0" xfId="0" applyNumberFormat="1"/>
    <xf numFmtId="0" fontId="3" fillId="0" borderId="0" xfId="0" quotePrefix="1" applyFont="1"/>
    <xf numFmtId="0" fontId="0" fillId="5" borderId="7" xfId="0" applyFill="1" applyBorder="1" applyAlignment="1" applyProtection="1">
      <alignment horizontal="center"/>
    </xf>
    <xf numFmtId="0" fontId="3" fillId="5" borderId="7" xfId="0" applyFont="1" applyFill="1" applyBorder="1" applyAlignment="1" applyProtection="1">
      <alignment horizontal="center"/>
    </xf>
    <xf numFmtId="0" fontId="5" fillId="0" borderId="7" xfId="5" applyBorder="1" applyAlignment="1" applyProtection="1">
      <alignment horizontal="left"/>
    </xf>
    <xf numFmtId="0" fontId="2" fillId="0" borderId="0" xfId="0" applyFont="1" applyBorder="1" applyAlignment="1" applyProtection="1">
      <alignment horizontal="center"/>
    </xf>
    <xf numFmtId="0" fontId="0" fillId="0" borderId="19" xfId="0" applyFill="1" applyBorder="1" applyAlignment="1" applyProtection="1">
      <alignment horizontal="center"/>
      <protection locked="0"/>
    </xf>
    <xf numFmtId="0" fontId="0" fillId="0" borderId="7" xfId="0" applyBorder="1" applyAlignment="1">
      <alignment horizontal="left" vertical="center"/>
    </xf>
    <xf numFmtId="0" fontId="0" fillId="0" borderId="0" xfId="0" applyBorder="1" applyAlignment="1" applyProtection="1">
      <alignment horizontal="left"/>
    </xf>
    <xf numFmtId="0" fontId="2" fillId="0" borderId="0" xfId="0" applyFont="1" applyBorder="1" applyAlignment="1">
      <alignment horizontal="left" vertical="center"/>
    </xf>
    <xf numFmtId="0" fontId="3" fillId="0" borderId="7" xfId="0" applyFont="1" applyBorder="1" applyAlignment="1" applyProtection="1"/>
    <xf numFmtId="0" fontId="3" fillId="0" borderId="0" xfId="0" applyFont="1" applyAlignment="1" applyProtection="1"/>
    <xf numFmtId="0" fontId="3" fillId="0" borderId="7" xfId="0" applyFont="1" applyBorder="1" applyAlignment="1" applyProtection="1">
      <alignment horizontal="center"/>
    </xf>
    <xf numFmtId="0" fontId="4" fillId="0" borderId="3" xfId="6" applyFont="1" applyBorder="1" applyAlignment="1" applyProtection="1">
      <alignment horizontal="left"/>
    </xf>
    <xf numFmtId="0" fontId="6" fillId="0" borderId="4" xfId="6" applyFont="1" applyBorder="1" applyAlignment="1" applyProtection="1">
      <alignment horizontal="right"/>
    </xf>
    <xf numFmtId="0" fontId="6" fillId="0" borderId="6" xfId="6" applyFont="1" applyBorder="1" applyAlignment="1" applyProtection="1">
      <alignment horizontal="left"/>
    </xf>
    <xf numFmtId="0" fontId="3" fillId="0" borderId="0" xfId="6" applyProtection="1"/>
    <xf numFmtId="0" fontId="3" fillId="0" borderId="2" xfId="6" applyBorder="1" applyAlignment="1" applyProtection="1">
      <alignment horizontal="left"/>
    </xf>
    <xf numFmtId="0" fontId="2" fillId="0" borderId="0" xfId="6" applyFont="1" applyBorder="1" applyAlignment="1" applyProtection="1">
      <alignment horizontal="right"/>
    </xf>
    <xf numFmtId="0" fontId="2" fillId="0" borderId="1" xfId="6" applyFont="1" applyBorder="1" applyAlignment="1" applyProtection="1">
      <alignment horizontal="left" wrapText="1"/>
    </xf>
    <xf numFmtId="0" fontId="3" fillId="0" borderId="0" xfId="6" applyBorder="1" applyProtection="1"/>
    <xf numFmtId="0" fontId="3" fillId="0" borderId="1" xfId="6" applyBorder="1" applyProtection="1"/>
    <xf numFmtId="0" fontId="3" fillId="0" borderId="0" xfId="6" applyAlignment="1">
      <alignment horizontal="left"/>
    </xf>
    <xf numFmtId="0" fontId="3" fillId="0" borderId="0" xfId="6"/>
    <xf numFmtId="0" fontId="3" fillId="0" borderId="4" xfId="6" applyBorder="1" applyAlignment="1"/>
    <xf numFmtId="0" fontId="3" fillId="0" borderId="7" xfId="6" applyFont="1" applyBorder="1" applyAlignment="1">
      <alignment horizontal="left"/>
    </xf>
    <xf numFmtId="0" fontId="3" fillId="0" borderId="7" xfId="6" applyFont="1" applyBorder="1" applyAlignment="1" applyProtection="1">
      <alignment horizontal="center"/>
      <protection locked="0"/>
    </xf>
    <xf numFmtId="0" fontId="3" fillId="5" borderId="7" xfId="6" applyFill="1" applyBorder="1" applyAlignment="1" applyProtection="1">
      <alignment horizontal="center"/>
    </xf>
    <xf numFmtId="0" fontId="3" fillId="0" borderId="7" xfId="6" applyBorder="1" applyAlignment="1">
      <alignment horizontal="left"/>
    </xf>
    <xf numFmtId="0" fontId="3" fillId="0" borderId="8" xfId="6" applyFont="1" applyBorder="1" applyAlignment="1" applyProtection="1">
      <alignment horizontal="center"/>
      <protection locked="0"/>
    </xf>
    <xf numFmtId="0" fontId="3" fillId="0" borderId="0" xfId="6" applyBorder="1" applyAlignment="1">
      <alignment horizontal="left"/>
    </xf>
    <xf numFmtId="1" fontId="2" fillId="0" borderId="9" xfId="6" applyNumberFormat="1" applyFont="1" applyBorder="1" applyAlignment="1" applyProtection="1">
      <alignment horizontal="center"/>
    </xf>
    <xf numFmtId="0" fontId="3" fillId="0" borderId="7" xfId="6" applyFont="1" applyFill="1" applyBorder="1" applyAlignment="1" applyProtection="1">
      <alignment horizontal="center"/>
      <protection locked="0"/>
    </xf>
    <xf numFmtId="0" fontId="3" fillId="0" borderId="7" xfId="6" applyFill="1" applyBorder="1" applyAlignment="1" applyProtection="1">
      <alignment horizontal="center"/>
      <protection locked="0"/>
    </xf>
    <xf numFmtId="49" fontId="3" fillId="0" borderId="7" xfId="6" applyNumberFormat="1" applyFont="1" applyBorder="1" applyAlignment="1">
      <alignment horizontal="left"/>
    </xf>
    <xf numFmtId="0" fontId="3" fillId="0" borderId="7" xfId="6" quotePrefix="1" applyFont="1" applyBorder="1" applyAlignment="1">
      <alignment horizontal="left"/>
    </xf>
    <xf numFmtId="0" fontId="3" fillId="0" borderId="7" xfId="6" quotePrefix="1" applyNumberFormat="1" applyFont="1" applyBorder="1" applyAlignment="1">
      <alignment horizontal="left"/>
    </xf>
    <xf numFmtId="0" fontId="3" fillId="5" borderId="7" xfId="6" applyFont="1" applyFill="1" applyBorder="1" applyAlignment="1" applyProtection="1">
      <alignment horizontal="center"/>
    </xf>
    <xf numFmtId="0" fontId="3" fillId="0" borderId="7" xfId="6" applyBorder="1"/>
    <xf numFmtId="1" fontId="2" fillId="0" borderId="9" xfId="6" applyNumberFormat="1" applyFont="1" applyBorder="1" applyAlignment="1">
      <alignment horizontal="center"/>
    </xf>
    <xf numFmtId="1" fontId="3" fillId="5" borderId="7" xfId="6" applyNumberFormat="1" applyFont="1" applyFill="1" applyBorder="1" applyAlignment="1">
      <alignment horizontal="center"/>
    </xf>
    <xf numFmtId="0" fontId="3" fillId="0" borderId="7" xfId="6" applyFont="1" applyBorder="1"/>
    <xf numFmtId="0" fontId="2" fillId="0" borderId="0" xfId="6" applyFont="1"/>
    <xf numFmtId="0" fontId="16" fillId="0" borderId="0" xfId="6" applyFont="1" applyBorder="1" applyAlignment="1" applyProtection="1">
      <alignment horizontal="center" textRotation="90"/>
    </xf>
    <xf numFmtId="0" fontId="3" fillId="0" borderId="7" xfId="6" applyFont="1" applyBorder="1" applyAlignment="1" applyProtection="1">
      <alignment horizontal="left"/>
    </xf>
    <xf numFmtId="0" fontId="3" fillId="0" borderId="7" xfId="6" applyBorder="1" applyAlignment="1" applyProtection="1">
      <alignment horizontal="center"/>
      <protection locked="0"/>
    </xf>
    <xf numFmtId="0" fontId="2" fillId="0" borderId="9" xfId="6" applyFont="1" applyBorder="1" applyAlignment="1">
      <alignment horizontal="center"/>
    </xf>
    <xf numFmtId="0" fontId="3" fillId="0" borderId="0" xfId="6" applyAlignment="1">
      <alignment horizontal="center"/>
    </xf>
    <xf numFmtId="0" fontId="3" fillId="5" borderId="7" xfId="6" applyFill="1" applyBorder="1" applyAlignment="1">
      <alignment horizontal="center"/>
    </xf>
    <xf numFmtId="0" fontId="3" fillId="0" borderId="8" xfId="6" applyBorder="1" applyAlignment="1" applyProtection="1">
      <alignment horizontal="center"/>
      <protection locked="0"/>
    </xf>
    <xf numFmtId="0" fontId="3" fillId="0" borderId="4" xfId="6" applyBorder="1" applyAlignment="1">
      <alignment horizontal="center"/>
    </xf>
    <xf numFmtId="0" fontId="3" fillId="0" borderId="0" xfId="6" applyFont="1"/>
    <xf numFmtId="0" fontId="2" fillId="0" borderId="30" xfId="6" applyFont="1" applyBorder="1" applyAlignment="1">
      <alignment horizontal="center"/>
    </xf>
    <xf numFmtId="0" fontId="2" fillId="0" borderId="13" xfId="0" applyFont="1" applyBorder="1" applyAlignment="1">
      <alignment horizontal="left"/>
    </xf>
    <xf numFmtId="0" fontId="3" fillId="0" borderId="7" xfId="0" applyFont="1" applyBorder="1" applyAlignment="1">
      <alignment vertical="center"/>
    </xf>
    <xf numFmtId="0" fontId="9" fillId="0" borderId="7" xfId="0" applyFont="1" applyBorder="1" applyAlignment="1">
      <alignment vertical="center"/>
    </xf>
    <xf numFmtId="0" fontId="1" fillId="0" borderId="7" xfId="0" applyFont="1" applyBorder="1" applyAlignment="1">
      <alignment vertical="center"/>
    </xf>
    <xf numFmtId="0" fontId="5" fillId="0" borderId="4" xfId="5" applyFont="1" applyBorder="1" applyAlignment="1" applyProtection="1">
      <alignment vertical="center"/>
    </xf>
    <xf numFmtId="0" fontId="5" fillId="0" borderId="0" xfId="5" applyFont="1" applyBorder="1" applyAlignment="1" applyProtection="1">
      <alignment vertical="center"/>
    </xf>
    <xf numFmtId="0" fontId="11" fillId="0" borderId="0" xfId="0" applyFont="1" applyFill="1" applyAlignment="1" applyProtection="1">
      <alignment vertical="center"/>
    </xf>
    <xf numFmtId="0" fontId="2" fillId="0" borderId="0" xfId="0" applyFont="1" applyFill="1" applyBorder="1" applyAlignment="1" applyProtection="1"/>
    <xf numFmtId="0" fontId="3" fillId="0" borderId="0" xfId="0" applyFont="1" applyFill="1" applyBorder="1" applyAlignment="1" applyProtection="1">
      <alignment horizontal="left" wrapText="1"/>
    </xf>
    <xf numFmtId="0" fontId="3" fillId="0" borderId="0" xfId="0" applyFont="1" applyBorder="1" applyAlignment="1" applyProtection="1"/>
    <xf numFmtId="0" fontId="0" fillId="0" borderId="0" xfId="0" applyBorder="1" applyAlignment="1" applyProtection="1"/>
    <xf numFmtId="0" fontId="5" fillId="0" borderId="0" xfId="7" applyBorder="1" applyAlignment="1" applyProtection="1"/>
    <xf numFmtId="0" fontId="5" fillId="0" borderId="0" xfId="7" applyFont="1" applyBorder="1" applyAlignment="1" applyProtection="1"/>
    <xf numFmtId="0" fontId="2" fillId="0" borderId="0" xfId="0" applyFont="1" applyBorder="1"/>
    <xf numFmtId="0" fontId="0" fillId="0" borderId="7" xfId="0" applyBorder="1"/>
    <xf numFmtId="0" fontId="0" fillId="0" borderId="0" xfId="0" applyBorder="1" applyAlignment="1" applyProtection="1">
      <alignment horizontal="center"/>
    </xf>
    <xf numFmtId="0" fontId="5" fillId="0" borderId="0" xfId="7" applyBorder="1" applyAlignment="1" applyProtection="1">
      <alignment horizontal="left"/>
    </xf>
    <xf numFmtId="0" fontId="5" fillId="0" borderId="0" xfId="7" applyFont="1" applyBorder="1" applyAlignment="1" applyProtection="1">
      <alignment horizontal="left"/>
    </xf>
    <xf numFmtId="0" fontId="23" fillId="0" borderId="0" xfId="0" applyFont="1" applyProtection="1"/>
    <xf numFmtId="0" fontId="3" fillId="0" borderId="0" xfId="0" applyFont="1" applyBorder="1" applyAlignment="1" applyProtection="1">
      <alignment horizontal="center"/>
    </xf>
    <xf numFmtId="0" fontId="3" fillId="0" borderId="0" xfId="0" applyFont="1" applyBorder="1" applyAlignment="1" applyProtection="1">
      <alignment horizontal="left"/>
    </xf>
    <xf numFmtId="0" fontId="0" fillId="0" borderId="11" xfId="0" applyBorder="1" applyAlignment="1">
      <alignment horizontal="center"/>
    </xf>
    <xf numFmtId="1" fontId="0" fillId="0" borderId="11" xfId="0" applyNumberFormat="1" applyBorder="1" applyAlignment="1">
      <alignment horizontal="center" vertical="center"/>
    </xf>
    <xf numFmtId="0" fontId="0" fillId="0" borderId="13" xfId="0" applyBorder="1"/>
    <xf numFmtId="164" fontId="3" fillId="0" borderId="10" xfId="0" applyNumberFormat="1" applyFont="1" applyBorder="1" applyAlignment="1" applyProtection="1">
      <alignment horizontal="center"/>
      <protection locked="0"/>
    </xf>
    <xf numFmtId="0" fontId="0" fillId="0" borderId="7" xfId="0" applyBorder="1" applyAlignment="1" applyProtection="1">
      <protection locked="0"/>
    </xf>
    <xf numFmtId="0" fontId="3" fillId="0" borderId="0" xfId="0" quotePrefix="1" applyFont="1" applyAlignment="1">
      <alignment horizontal="left" vertical="top" wrapText="1"/>
    </xf>
    <xf numFmtId="0" fontId="0" fillId="0" borderId="0" xfId="0" quotePrefix="1" applyAlignment="1">
      <alignment wrapText="1"/>
    </xf>
    <xf numFmtId="0" fontId="0" fillId="0" borderId="0" xfId="0" applyAlignment="1">
      <alignment wrapText="1"/>
    </xf>
    <xf numFmtId="0" fontId="0" fillId="0" borderId="0" xfId="0" quotePrefix="1" applyAlignment="1">
      <alignment horizontal="left" vertical="top" wrapText="1"/>
    </xf>
    <xf numFmtId="0" fontId="0" fillId="0" borderId="0" xfId="0" quotePrefix="1" applyAlignment="1">
      <alignment vertical="top" wrapText="1"/>
    </xf>
    <xf numFmtId="0" fontId="0" fillId="0" borderId="0" xfId="0" applyAlignment="1">
      <alignment vertical="top" wrapText="1"/>
    </xf>
    <xf numFmtId="0" fontId="0" fillId="0" borderId="0" xfId="0" quotePrefix="1" applyAlignment="1">
      <alignment horizontal="left" vertical="top"/>
    </xf>
    <xf numFmtId="0" fontId="3" fillId="0" borderId="0" xfId="0" quotePrefix="1" applyFont="1" applyAlignment="1">
      <alignment horizontal="left" wrapText="1"/>
    </xf>
    <xf numFmtId="0" fontId="0" fillId="0" borderId="0" xfId="0" applyAlignment="1">
      <alignment horizontal="left"/>
    </xf>
    <xf numFmtId="0" fontId="3" fillId="0" borderId="0" xfId="0" quotePrefix="1" applyFont="1" applyAlignment="1">
      <alignment vertical="top" wrapText="1"/>
    </xf>
    <xf numFmtId="0" fontId="8" fillId="0" borderId="0" xfId="0" applyFont="1" applyAlignment="1">
      <alignment horizontal="left"/>
    </xf>
    <xf numFmtId="0" fontId="3" fillId="0" borderId="0" xfId="0" applyFont="1" applyAlignment="1">
      <alignment horizontal="left" vertical="top" wrapText="1"/>
    </xf>
    <xf numFmtId="0" fontId="0" fillId="0" borderId="0" xfId="0" applyAlignment="1">
      <alignment horizontal="left" vertical="top" wrapText="1"/>
    </xf>
    <xf numFmtId="0" fontId="2" fillId="0" borderId="0" xfId="0" applyFont="1" applyAlignment="1">
      <alignment horizontal="left"/>
    </xf>
    <xf numFmtId="0" fontId="2" fillId="0" borderId="0" xfId="0" applyFont="1" applyBorder="1" applyAlignment="1">
      <alignment horizontal="left"/>
    </xf>
    <xf numFmtId="0" fontId="2" fillId="0" borderId="0" xfId="0" applyFont="1" applyAlignment="1">
      <alignment horizontal="left" wrapText="1"/>
    </xf>
    <xf numFmtId="0" fontId="2" fillId="0" borderId="25" xfId="0" applyFont="1" applyBorder="1" applyAlignment="1">
      <alignment horizontal="left" wrapText="1"/>
    </xf>
    <xf numFmtId="0" fontId="0" fillId="0" borderId="0" xfId="0" quotePrefix="1" applyAlignment="1">
      <alignment horizontal="left" wrapText="1"/>
    </xf>
    <xf numFmtId="0" fontId="12" fillId="0" borderId="0" xfId="1" applyAlignment="1" applyProtection="1">
      <alignment horizontal="left"/>
    </xf>
    <xf numFmtId="0" fontId="0" fillId="0" borderId="0" xfId="0" applyAlignment="1">
      <alignment horizontal="left" wrapText="1"/>
    </xf>
    <xf numFmtId="0" fontId="12" fillId="0" borderId="0" xfId="1" applyAlignment="1" applyProtection="1">
      <alignment horizontal="left" vertical="top" wrapText="1"/>
    </xf>
    <xf numFmtId="0" fontId="12" fillId="0" borderId="0" xfId="1" applyAlignment="1" applyProtection="1">
      <alignment horizontal="left" wrapText="1"/>
    </xf>
    <xf numFmtId="0" fontId="4" fillId="3" borderId="0" xfId="0" applyNumberFormat="1" applyFont="1" applyFill="1" applyBorder="1" applyAlignment="1" applyProtection="1">
      <alignment horizontal="center" textRotation="90"/>
    </xf>
    <xf numFmtId="0" fontId="16" fillId="0" borderId="7" xfId="0" applyFont="1" applyBorder="1" applyAlignment="1" applyProtection="1">
      <alignment horizontal="center" textRotation="90"/>
    </xf>
    <xf numFmtId="0" fontId="4" fillId="3" borderId="8" xfId="0" applyFont="1" applyFill="1" applyBorder="1" applyAlignment="1">
      <alignment horizontal="center" textRotation="90"/>
    </xf>
    <xf numFmtId="0" fontId="4" fillId="3" borderId="22" xfId="0" applyFont="1" applyFill="1" applyBorder="1" applyAlignment="1">
      <alignment horizontal="center" textRotation="90"/>
    </xf>
    <xf numFmtId="0" fontId="4" fillId="3" borderId="19" xfId="0" applyFont="1" applyFill="1" applyBorder="1" applyAlignment="1">
      <alignment horizontal="center" textRotation="90"/>
    </xf>
    <xf numFmtId="0" fontId="16" fillId="0" borderId="4" xfId="0" applyFont="1" applyBorder="1" applyAlignment="1" applyProtection="1">
      <alignment horizontal="center" textRotation="90"/>
    </xf>
    <xf numFmtId="0" fontId="16" fillId="0" borderId="0" xfId="0" applyFont="1" applyBorder="1" applyAlignment="1" applyProtection="1">
      <alignment horizontal="center" textRotation="90"/>
    </xf>
    <xf numFmtId="167" fontId="0" fillId="0" borderId="5" xfId="0" applyNumberFormat="1" applyBorder="1" applyAlignment="1" applyProtection="1">
      <alignment horizontal="center" vertical="center"/>
      <protection locked="0"/>
    </xf>
    <xf numFmtId="0" fontId="16" fillId="0" borderId="6" xfId="0" applyFont="1" applyBorder="1" applyAlignment="1" applyProtection="1">
      <alignment horizontal="center" textRotation="90"/>
    </xf>
    <xf numFmtId="0" fontId="16" fillId="0" borderId="1" xfId="0" applyFont="1" applyBorder="1" applyAlignment="1" applyProtection="1">
      <alignment horizontal="center" textRotation="90"/>
    </xf>
    <xf numFmtId="0" fontId="0" fillId="0" borderId="7" xfId="0" applyBorder="1" applyAlignment="1">
      <alignment horizontal="left" vertical="top"/>
    </xf>
    <xf numFmtId="0" fontId="2" fillId="0" borderId="0" xfId="0" applyFont="1" applyAlignment="1">
      <alignment horizontal="right" vertical="center"/>
    </xf>
    <xf numFmtId="167" fontId="0" fillId="0" borderId="16" xfId="0" applyNumberFormat="1" applyBorder="1" applyAlignment="1" applyProtection="1">
      <alignment horizontal="center" vertical="center"/>
      <protection locked="0"/>
    </xf>
    <xf numFmtId="0" fontId="0" fillId="0" borderId="7" xfId="0" applyBorder="1" applyAlignment="1">
      <alignment horizontal="left" vertical="center"/>
    </xf>
    <xf numFmtId="0" fontId="0" fillId="0" borderId="2" xfId="0" applyBorder="1" applyAlignment="1">
      <alignment horizontal="center"/>
    </xf>
    <xf numFmtId="0" fontId="0" fillId="0" borderId="0" xfId="0" applyAlignment="1">
      <alignment horizontal="center"/>
    </xf>
    <xf numFmtId="0" fontId="16" fillId="0" borderId="8" xfId="0" applyFont="1" applyBorder="1" applyAlignment="1" applyProtection="1">
      <alignment horizontal="center" textRotation="90"/>
    </xf>
    <xf numFmtId="0" fontId="16" fillId="0" borderId="22" xfId="0" applyFont="1" applyBorder="1" applyAlignment="1" applyProtection="1">
      <alignment horizontal="center" textRotation="90"/>
    </xf>
    <xf numFmtId="0" fontId="16" fillId="0" borderId="19" xfId="0" applyFont="1" applyBorder="1" applyAlignment="1" applyProtection="1">
      <alignment horizontal="center" textRotation="90"/>
    </xf>
    <xf numFmtId="0" fontId="4" fillId="3" borderId="0" xfId="0" applyFont="1" applyFill="1" applyBorder="1" applyAlignment="1" applyProtection="1">
      <alignment horizontal="center" textRotation="90"/>
    </xf>
    <xf numFmtId="0" fontId="4" fillId="3" borderId="2" xfId="0" applyFont="1" applyFill="1" applyBorder="1" applyAlignment="1" applyProtection="1">
      <alignment horizontal="center" textRotation="90"/>
    </xf>
    <xf numFmtId="0" fontId="0" fillId="0" borderId="2" xfId="0" applyBorder="1" applyAlignment="1" applyProtection="1">
      <alignment horizontal="center" vertical="top"/>
    </xf>
    <xf numFmtId="0" fontId="0" fillId="0" borderId="1" xfId="0" applyBorder="1" applyAlignment="1" applyProtection="1">
      <alignment horizontal="center" vertical="top"/>
    </xf>
    <xf numFmtId="0" fontId="4" fillId="0" borderId="2"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3" borderId="0" xfId="0" applyFont="1" applyFill="1" applyBorder="1" applyAlignment="1" applyProtection="1">
      <alignment horizontal="center" vertical="center" textRotation="90"/>
    </xf>
    <xf numFmtId="0" fontId="16" fillId="0" borderId="6" xfId="0" applyFont="1" applyBorder="1" applyAlignment="1">
      <alignment horizontal="center" textRotation="90"/>
    </xf>
    <xf numFmtId="0" fontId="16" fillId="0" borderId="1" xfId="0" applyFont="1" applyBorder="1" applyAlignment="1">
      <alignment horizontal="center" textRotation="90"/>
    </xf>
    <xf numFmtId="0" fontId="16" fillId="0" borderId="17" xfId="0" applyFont="1" applyBorder="1" applyAlignment="1">
      <alignment horizontal="center" textRotation="90"/>
    </xf>
    <xf numFmtId="0" fontId="3" fillId="0" borderId="21" xfId="0" applyFont="1" applyBorder="1" applyAlignment="1">
      <alignment horizontal="left"/>
    </xf>
    <xf numFmtId="0" fontId="0" fillId="0" borderId="15" xfId="0" applyBorder="1" applyAlignment="1">
      <alignment horizontal="left"/>
    </xf>
    <xf numFmtId="0" fontId="0" fillId="0" borderId="21" xfId="0" applyBorder="1" applyAlignment="1">
      <alignment horizontal="left"/>
    </xf>
    <xf numFmtId="0" fontId="0" fillId="0" borderId="2" xfId="0" applyBorder="1" applyAlignment="1">
      <alignment horizontal="left"/>
    </xf>
    <xf numFmtId="0" fontId="0" fillId="0" borderId="0" xfId="0" applyBorder="1" applyAlignment="1">
      <alignment horizontal="left"/>
    </xf>
    <xf numFmtId="0" fontId="0" fillId="0" borderId="1" xfId="0" applyBorder="1" applyAlignment="1">
      <alignment horizontal="left"/>
    </xf>
    <xf numFmtId="0" fontId="0" fillId="0" borderId="18" xfId="0" applyBorder="1" applyAlignment="1">
      <alignment horizontal="left"/>
    </xf>
    <xf numFmtId="0" fontId="0" fillId="0" borderId="16" xfId="0" applyBorder="1" applyAlignment="1">
      <alignment horizontal="left"/>
    </xf>
    <xf numFmtId="0" fontId="0" fillId="0" borderId="17" xfId="0" applyBorder="1" applyAlignment="1">
      <alignment horizontal="left"/>
    </xf>
    <xf numFmtId="0" fontId="2" fillId="0" borderId="4" xfId="0" applyFont="1" applyBorder="1" applyAlignment="1" applyProtection="1">
      <alignment horizontal="left"/>
    </xf>
    <xf numFmtId="0" fontId="2" fillId="0" borderId="27" xfId="0" applyFont="1" applyBorder="1" applyAlignment="1" applyProtection="1">
      <alignment horizontal="left"/>
    </xf>
    <xf numFmtId="0" fontId="7" fillId="0" borderId="5" xfId="0" applyFont="1" applyBorder="1" applyAlignment="1">
      <alignment horizontal="left" wrapText="1"/>
    </xf>
    <xf numFmtId="0" fontId="1" fillId="0" borderId="5" xfId="0" applyFont="1" applyBorder="1" applyAlignment="1">
      <alignment horizontal="left" wrapText="1"/>
    </xf>
    <xf numFmtId="0" fontId="5" fillId="0" borderId="21" xfId="5" applyBorder="1" applyAlignment="1" applyProtection="1">
      <alignment horizontal="left"/>
    </xf>
    <xf numFmtId="0" fontId="5" fillId="0" borderId="15" xfId="5" applyBorder="1" applyAlignment="1" applyProtection="1">
      <alignment horizontal="left"/>
    </xf>
    <xf numFmtId="0" fontId="16" fillId="0" borderId="17" xfId="0" applyFont="1" applyBorder="1" applyAlignment="1" applyProtection="1">
      <alignment horizontal="center" textRotation="90"/>
    </xf>
    <xf numFmtId="0" fontId="5" fillId="0" borderId="7" xfId="5" applyFont="1" applyBorder="1" applyAlignment="1" applyProtection="1">
      <alignment horizontal="left"/>
    </xf>
    <xf numFmtId="0" fontId="0" fillId="0" borderId="2" xfId="0" applyBorder="1" applyAlignment="1" applyProtection="1">
      <alignment horizontal="left"/>
    </xf>
    <xf numFmtId="0" fontId="0" fillId="0" borderId="0" xfId="0" applyBorder="1" applyAlignment="1" applyProtection="1">
      <alignment horizontal="left"/>
    </xf>
    <xf numFmtId="0" fontId="0" fillId="0" borderId="1" xfId="0" applyBorder="1" applyAlignment="1" applyProtection="1">
      <alignment horizontal="left"/>
    </xf>
    <xf numFmtId="0" fontId="3" fillId="0" borderId="2" xfId="0" applyFont="1" applyBorder="1" applyAlignment="1" applyProtection="1">
      <alignment horizontal="left"/>
    </xf>
    <xf numFmtId="0" fontId="5" fillId="0" borderId="21" xfId="5" applyFont="1" applyBorder="1" applyAlignment="1" applyProtection="1">
      <alignment horizontal="left"/>
    </xf>
    <xf numFmtId="0" fontId="5" fillId="0" borderId="15" xfId="5" applyFont="1" applyBorder="1" applyAlignment="1" applyProtection="1">
      <alignment horizontal="left"/>
    </xf>
    <xf numFmtId="0" fontId="5" fillId="0" borderId="7" xfId="5" applyBorder="1" applyAlignment="1" applyProtection="1">
      <alignment horizontal="left"/>
    </xf>
    <xf numFmtId="0" fontId="2" fillId="0" borderId="25" xfId="0" applyFont="1" applyBorder="1" applyAlignment="1">
      <alignment horizontal="left"/>
    </xf>
    <xf numFmtId="0" fontId="5" fillId="0" borderId="21" xfId="4" applyFont="1" applyBorder="1" applyAlignment="1" applyProtection="1">
      <alignment horizontal="left"/>
    </xf>
    <xf numFmtId="0" fontId="5" fillId="0" borderId="15" xfId="4" applyFont="1" applyBorder="1" applyAlignment="1" applyProtection="1">
      <alignment horizontal="left"/>
    </xf>
    <xf numFmtId="0" fontId="3" fillId="0" borderId="18" xfId="0" applyFont="1" applyBorder="1" applyAlignment="1" applyProtection="1">
      <alignment horizontal="left"/>
    </xf>
    <xf numFmtId="0" fontId="0" fillId="0" borderId="16" xfId="0" applyBorder="1" applyAlignment="1" applyProtection="1">
      <alignment horizontal="left"/>
    </xf>
    <xf numFmtId="0" fontId="0" fillId="0" borderId="17" xfId="0" applyBorder="1" applyAlignment="1" applyProtection="1">
      <alignment horizontal="left"/>
    </xf>
    <xf numFmtId="0" fontId="5" fillId="0" borderId="7" xfId="3" applyFill="1" applyBorder="1" applyAlignment="1" applyProtection="1">
      <alignment horizontal="left"/>
    </xf>
    <xf numFmtId="0" fontId="17" fillId="0" borderId="7" xfId="3" applyFont="1" applyFill="1" applyBorder="1" applyAlignment="1" applyProtection="1">
      <alignment horizontal="left"/>
    </xf>
    <xf numFmtId="0" fontId="3" fillId="0" borderId="7" xfId="0" applyFont="1" applyBorder="1" applyAlignment="1" applyProtection="1">
      <alignment horizontal="left"/>
    </xf>
    <xf numFmtId="0" fontId="0" fillId="0" borderId="7" xfId="0" applyBorder="1" applyAlignment="1" applyProtection="1">
      <alignment horizontal="left"/>
    </xf>
    <xf numFmtId="0" fontId="5" fillId="0" borderId="7" xfId="3" applyFont="1" applyFill="1" applyBorder="1" applyAlignment="1" applyProtection="1">
      <alignment horizontal="left"/>
    </xf>
    <xf numFmtId="0" fontId="0" fillId="0" borderId="18" xfId="0" applyBorder="1" applyAlignment="1" applyProtection="1">
      <alignment horizontal="left"/>
    </xf>
    <xf numFmtId="0" fontId="3" fillId="0" borderId="21" xfId="0" applyFont="1" applyBorder="1" applyAlignment="1" applyProtection="1">
      <alignment horizontal="left"/>
    </xf>
    <xf numFmtId="0" fontId="0" fillId="0" borderId="15" xfId="0" applyBorder="1" applyAlignment="1" applyProtection="1">
      <alignment horizontal="left"/>
    </xf>
    <xf numFmtId="0" fontId="3" fillId="0" borderId="26" xfId="0" applyFont="1" applyBorder="1" applyAlignment="1" applyProtection="1"/>
    <xf numFmtId="0" fontId="0" fillId="0" borderId="7" xfId="0" applyBorder="1" applyAlignment="1" applyProtection="1"/>
    <xf numFmtId="0" fontId="3" fillId="0" borderId="26" xfId="0" applyFont="1" applyBorder="1" applyAlignment="1" applyProtection="1">
      <alignment horizontal="left"/>
    </xf>
    <xf numFmtId="0" fontId="3" fillId="0" borderId="7" xfId="0" applyFont="1" applyBorder="1" applyAlignment="1" applyProtection="1"/>
    <xf numFmtId="0" fontId="0" fillId="0" borderId="26" xfId="0" applyBorder="1" applyAlignment="1" applyProtection="1">
      <alignment horizontal="left"/>
    </xf>
    <xf numFmtId="0" fontId="18" fillId="0" borderId="7" xfId="3" applyFont="1" applyFill="1" applyBorder="1" applyAlignment="1" applyProtection="1">
      <alignment horizontal="left"/>
    </xf>
    <xf numFmtId="0" fontId="13" fillId="0" borderId="7" xfId="3" applyFont="1" applyFill="1" applyBorder="1" applyAlignment="1" applyProtection="1">
      <alignment horizontal="left"/>
    </xf>
    <xf numFmtId="0" fontId="0" fillId="0" borderId="26" xfId="0" applyBorder="1" applyAlignment="1" applyProtection="1"/>
    <xf numFmtId="0" fontId="3" fillId="0" borderId="16" xfId="0" applyFont="1" applyBorder="1" applyAlignment="1" applyProtection="1"/>
    <xf numFmtId="0" fontId="9" fillId="0" borderId="7" xfId="0" applyFont="1" applyBorder="1" applyAlignment="1" applyProtection="1">
      <alignment horizontal="left"/>
    </xf>
    <xf numFmtId="0" fontId="2" fillId="0" borderId="0" xfId="0" applyFont="1" applyAlignment="1" applyProtection="1"/>
    <xf numFmtId="0" fontId="4" fillId="3" borderId="0" xfId="0" applyFont="1" applyFill="1" applyAlignment="1" applyProtection="1">
      <alignment horizontal="center" textRotation="90"/>
    </xf>
    <xf numFmtId="0" fontId="3" fillId="0" borderId="5" xfId="0" applyFont="1" applyBorder="1" applyAlignment="1" applyProtection="1">
      <alignment horizontal="left"/>
    </xf>
    <xf numFmtId="0" fontId="0" fillId="0" borderId="21" xfId="0" applyBorder="1" applyAlignment="1" applyProtection="1">
      <alignment horizontal="left"/>
    </xf>
    <xf numFmtId="0" fontId="0" fillId="0" borderId="16" xfId="0" applyBorder="1" applyAlignment="1" applyProtection="1"/>
    <xf numFmtId="0" fontId="5" fillId="0" borderId="7" xfId="3" applyFill="1" applyBorder="1" applyAlignment="1" applyProtection="1"/>
    <xf numFmtId="0" fontId="3" fillId="0" borderId="16" xfId="0" applyFont="1" applyBorder="1" applyAlignment="1" applyProtection="1">
      <alignment horizontal="left"/>
    </xf>
    <xf numFmtId="0" fontId="5" fillId="0" borderId="21" xfId="3" applyFill="1" applyBorder="1" applyAlignment="1" applyProtection="1">
      <alignment horizontal="left"/>
    </xf>
    <xf numFmtId="0" fontId="5" fillId="0" borderId="15" xfId="3" applyFill="1" applyBorder="1" applyAlignment="1" applyProtection="1">
      <alignment horizontal="left"/>
    </xf>
    <xf numFmtId="0" fontId="13" fillId="0" borderId="19" xfId="3" applyFont="1" applyFill="1" applyBorder="1" applyAlignment="1" applyProtection="1">
      <alignment horizontal="left"/>
    </xf>
    <xf numFmtId="0" fontId="1" fillId="0" borderId="21" xfId="0" applyFont="1" applyBorder="1" applyAlignment="1" applyProtection="1">
      <alignment horizontal="left"/>
    </xf>
    <xf numFmtId="0" fontId="1" fillId="0" borderId="15" xfId="0" applyFont="1" applyBorder="1" applyAlignment="1" applyProtection="1">
      <alignment horizontal="left"/>
    </xf>
    <xf numFmtId="0" fontId="18" fillId="0" borderId="21" xfId="3" applyFont="1" applyFill="1" applyBorder="1" applyAlignment="1" applyProtection="1">
      <alignment horizontal="left"/>
    </xf>
    <xf numFmtId="0" fontId="18" fillId="0" borderId="15" xfId="3" applyFont="1" applyFill="1" applyBorder="1" applyAlignment="1" applyProtection="1">
      <alignment horizontal="left"/>
    </xf>
    <xf numFmtId="0" fontId="5" fillId="0" borderId="21" xfId="3" applyFont="1" applyFill="1" applyBorder="1" applyAlignment="1" applyProtection="1">
      <alignment horizontal="left"/>
    </xf>
    <xf numFmtId="0" fontId="5" fillId="0" borderId="15" xfId="3" applyFont="1" applyFill="1" applyBorder="1" applyAlignment="1" applyProtection="1">
      <alignment horizontal="left"/>
    </xf>
    <xf numFmtId="0" fontId="9" fillId="0" borderId="21" xfId="0" applyFont="1" applyBorder="1" applyAlignment="1" applyProtection="1">
      <alignment horizontal="left"/>
    </xf>
    <xf numFmtId="0" fontId="9" fillId="0" borderId="15" xfId="0" applyFont="1" applyBorder="1" applyAlignment="1" applyProtection="1">
      <alignment horizontal="left"/>
    </xf>
    <xf numFmtId="0" fontId="2" fillId="0" borderId="16" xfId="0" applyFont="1" applyBorder="1" applyAlignment="1" applyProtection="1">
      <alignment horizontal="left"/>
    </xf>
    <xf numFmtId="0" fontId="5" fillId="0" borderId="21" xfId="3" applyFill="1" applyBorder="1" applyAlignment="1" applyProtection="1"/>
    <xf numFmtId="0" fontId="5" fillId="0" borderId="15" xfId="3" applyFill="1" applyBorder="1" applyAlignment="1" applyProtection="1"/>
    <xf numFmtId="0" fontId="2" fillId="0" borderId="4" xfId="6" applyFont="1" applyBorder="1" applyAlignment="1" applyProtection="1">
      <alignment horizontal="left"/>
    </xf>
    <xf numFmtId="0" fontId="2" fillId="0" borderId="27" xfId="6" applyFont="1" applyBorder="1" applyAlignment="1" applyProtection="1">
      <alignment horizontal="left"/>
    </xf>
    <xf numFmtId="0" fontId="9" fillId="0" borderId="7" xfId="6" applyFont="1" applyBorder="1" applyAlignment="1">
      <alignment horizontal="left"/>
    </xf>
    <xf numFmtId="0" fontId="3" fillId="0" borderId="7" xfId="6" applyFont="1" applyBorder="1" applyAlignment="1">
      <alignment horizontal="left"/>
    </xf>
    <xf numFmtId="0" fontId="3" fillId="0" borderId="7" xfId="6" applyBorder="1" applyAlignment="1">
      <alignment horizontal="left"/>
    </xf>
    <xf numFmtId="0" fontId="2" fillId="0" borderId="0" xfId="6" applyFont="1" applyBorder="1" applyAlignment="1" applyProtection="1">
      <alignment horizontal="left"/>
    </xf>
    <xf numFmtId="0" fontId="16" fillId="0" borderId="6" xfId="6" applyFont="1" applyBorder="1" applyAlignment="1" applyProtection="1">
      <alignment horizontal="center" textRotation="90"/>
    </xf>
    <xf numFmtId="0" fontId="16" fillId="0" borderId="1" xfId="6" applyFont="1" applyBorder="1" applyAlignment="1" applyProtection="1">
      <alignment horizontal="center" textRotation="90"/>
    </xf>
    <xf numFmtId="0" fontId="16" fillId="0" borderId="17" xfId="6" applyFont="1" applyBorder="1" applyAlignment="1" applyProtection="1">
      <alignment horizontal="center" textRotation="90"/>
    </xf>
    <xf numFmtId="0" fontId="4" fillId="3" borderId="0" xfId="6" applyFont="1" applyFill="1" applyAlignment="1" applyProtection="1">
      <alignment horizontal="center" textRotation="90"/>
    </xf>
    <xf numFmtId="0" fontId="3" fillId="0" borderId="18" xfId="6" applyFont="1" applyBorder="1" applyAlignment="1" applyProtection="1">
      <alignment horizontal="left"/>
    </xf>
    <xf numFmtId="0" fontId="3" fillId="0" borderId="16" xfId="6" applyBorder="1" applyAlignment="1" applyProtection="1">
      <alignment horizontal="left"/>
    </xf>
    <xf numFmtId="0" fontId="3" fillId="0" borderId="17" xfId="6" applyBorder="1" applyAlignment="1" applyProtection="1">
      <alignment horizontal="left"/>
    </xf>
    <xf numFmtId="0" fontId="3" fillId="0" borderId="7" xfId="6" applyFont="1" applyBorder="1" applyAlignment="1" applyProtection="1">
      <alignment horizontal="left" vertical="center"/>
    </xf>
    <xf numFmtId="0" fontId="14" fillId="0" borderId="16" xfId="6" applyFont="1" applyBorder="1" applyAlignment="1">
      <alignment horizontal="left"/>
    </xf>
    <xf numFmtId="0" fontId="2" fillId="0" borderId="0" xfId="6" applyFont="1" applyAlignment="1">
      <alignment horizontal="left"/>
    </xf>
    <xf numFmtId="0" fontId="1" fillId="0" borderId="7" xfId="6" applyFont="1" applyBorder="1" applyAlignment="1">
      <alignment horizontal="left"/>
    </xf>
    <xf numFmtId="0" fontId="14" fillId="0" borderId="0" xfId="6" applyFont="1" applyBorder="1" applyAlignment="1">
      <alignment horizontal="left"/>
    </xf>
    <xf numFmtId="0" fontId="2" fillId="0" borderId="0" xfId="6" applyFont="1" applyBorder="1" applyAlignment="1">
      <alignment horizontal="left"/>
    </xf>
    <xf numFmtId="0" fontId="3" fillId="0" borderId="4" xfId="6" applyFont="1" applyBorder="1" applyAlignment="1" applyProtection="1">
      <alignment horizontal="center"/>
    </xf>
    <xf numFmtId="0" fontId="3" fillId="0" borderId="4" xfId="6" applyBorder="1" applyAlignment="1" applyProtection="1">
      <alignment horizontal="center"/>
    </xf>
    <xf numFmtId="0" fontId="3" fillId="0" borderId="21" xfId="6" applyFont="1" applyBorder="1" applyAlignment="1">
      <alignment horizontal="left"/>
    </xf>
    <xf numFmtId="0" fontId="3" fillId="0" borderId="15" xfId="6" applyFont="1" applyBorder="1" applyAlignment="1">
      <alignment horizontal="left"/>
    </xf>
    <xf numFmtId="0" fontId="3" fillId="0" borderId="21" xfId="6" applyNumberFormat="1" applyFont="1" applyBorder="1" applyAlignment="1">
      <alignment horizontal="left"/>
    </xf>
    <xf numFmtId="0" fontId="3" fillId="0" borderId="15" xfId="6" applyNumberFormat="1" applyFont="1" applyBorder="1" applyAlignment="1">
      <alignment horizontal="left"/>
    </xf>
    <xf numFmtId="0" fontId="9" fillId="0" borderId="21" xfId="6" applyFont="1" applyBorder="1" applyAlignment="1">
      <alignment horizontal="left"/>
    </xf>
    <xf numFmtId="0" fontId="9" fillId="0" borderId="15" xfId="6" applyFont="1" applyBorder="1" applyAlignment="1">
      <alignment horizontal="left"/>
    </xf>
    <xf numFmtId="0" fontId="1" fillId="0" borderId="21" xfId="6" applyFont="1" applyBorder="1" applyAlignment="1">
      <alignment horizontal="left"/>
    </xf>
    <xf numFmtId="0" fontId="1" fillId="0" borderId="15" xfId="6" applyFont="1" applyBorder="1" applyAlignment="1">
      <alignment horizontal="left"/>
    </xf>
    <xf numFmtId="0" fontId="2" fillId="0" borderId="4" xfId="6" applyFont="1" applyBorder="1" applyAlignment="1">
      <alignment horizontal="left"/>
    </xf>
    <xf numFmtId="0" fontId="3" fillId="0" borderId="4" xfId="6" applyFont="1" applyBorder="1" applyAlignment="1">
      <alignment horizontal="center"/>
    </xf>
    <xf numFmtId="0" fontId="3" fillId="0" borderId="4" xfId="6" applyBorder="1" applyAlignment="1">
      <alignment horizontal="center"/>
    </xf>
    <xf numFmtId="0" fontId="4" fillId="3" borderId="0" xfId="6" applyFont="1" applyFill="1" applyAlignment="1" applyProtection="1">
      <alignment horizontal="center" vertical="center" textRotation="90"/>
    </xf>
    <xf numFmtId="0" fontId="16" fillId="0" borderId="28" xfId="0" applyFont="1" applyBorder="1" applyAlignment="1">
      <alignment horizontal="center" textRotation="90"/>
    </xf>
    <xf numFmtId="0" fontId="16" fillId="0" borderId="29" xfId="0" applyFont="1" applyBorder="1" applyAlignment="1">
      <alignment horizontal="center" textRotation="90"/>
    </xf>
    <xf numFmtId="0" fontId="3" fillId="0" borderId="21" xfId="0" applyFont="1" applyBorder="1" applyAlignment="1" applyProtection="1"/>
    <xf numFmtId="0" fontId="3" fillId="0" borderId="15" xfId="0" applyFont="1" applyBorder="1" applyAlignment="1" applyProtection="1"/>
    <xf numFmtId="0" fontId="2" fillId="0" borderId="0" xfId="0" applyFont="1" applyBorder="1" applyAlignment="1" applyProtection="1"/>
    <xf numFmtId="0" fontId="3" fillId="0" borderId="18" xfId="0" applyFont="1" applyBorder="1" applyAlignment="1" applyProtection="1"/>
    <xf numFmtId="0" fontId="3" fillId="0" borderId="17" xfId="0" applyFont="1" applyBorder="1" applyAlignment="1" applyProtection="1"/>
    <xf numFmtId="0" fontId="0" fillId="0" borderId="7" xfId="0" applyBorder="1" applyAlignment="1"/>
    <xf numFmtId="0" fontId="0" fillId="0" borderId="21" xfId="0" applyBorder="1" applyAlignment="1"/>
    <xf numFmtId="0" fontId="0" fillId="0" borderId="15" xfId="0" applyBorder="1" applyAlignment="1"/>
    <xf numFmtId="0" fontId="0" fillId="0" borderId="7" xfId="0" applyBorder="1" applyAlignment="1">
      <alignment horizontal="left"/>
    </xf>
    <xf numFmtId="0" fontId="2" fillId="0" borderId="0" xfId="0" applyFont="1" applyBorder="1" applyAlignment="1" applyProtection="1">
      <alignment horizontal="left"/>
    </xf>
    <xf numFmtId="0" fontId="11" fillId="3" borderId="0" xfId="0" applyFont="1" applyFill="1" applyAlignment="1" applyProtection="1">
      <alignment horizontal="center" vertical="center"/>
    </xf>
    <xf numFmtId="0" fontId="0" fillId="2" borderId="2" xfId="0" applyFill="1" applyBorder="1" applyAlignment="1">
      <alignment horizontal="left" vertical="center"/>
    </xf>
    <xf numFmtId="0" fontId="0" fillId="2" borderId="1" xfId="0" applyFill="1" applyBorder="1" applyAlignment="1">
      <alignment horizontal="left" vertical="center"/>
    </xf>
    <xf numFmtId="0" fontId="2" fillId="0" borderId="0" xfId="0" applyFont="1" applyBorder="1" applyAlignment="1">
      <alignment horizontal="left" vertical="center"/>
    </xf>
    <xf numFmtId="0" fontId="2" fillId="2" borderId="2" xfId="0" applyFont="1" applyFill="1" applyBorder="1" applyAlignment="1">
      <alignment horizontal="left" vertical="center"/>
    </xf>
    <xf numFmtId="0" fontId="2" fillId="2" borderId="1" xfId="0" applyFont="1" applyFill="1" applyBorder="1" applyAlignment="1">
      <alignment horizontal="left" vertical="center"/>
    </xf>
    <xf numFmtId="0" fontId="0" fillId="0" borderId="7" xfId="0" applyBorder="1" applyAlignment="1">
      <alignment horizontal="center" vertical="center" textRotation="90"/>
    </xf>
    <xf numFmtId="0" fontId="0" fillId="0" borderId="8" xfId="0" applyBorder="1" applyAlignment="1">
      <alignment horizontal="center" vertical="center" textRotation="90"/>
    </xf>
    <xf numFmtId="0" fontId="0" fillId="0" borderId="22" xfId="0" applyBorder="1" applyAlignment="1">
      <alignment horizontal="center" vertical="center" textRotation="90"/>
    </xf>
    <xf numFmtId="0" fontId="0" fillId="0" borderId="19" xfId="0" applyBorder="1" applyAlignment="1">
      <alignment horizontal="center" vertical="center" textRotation="90"/>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2" fillId="2" borderId="3" xfId="0" applyFont="1" applyFill="1" applyBorder="1" applyAlignment="1">
      <alignment horizontal="left" vertical="center"/>
    </xf>
    <xf numFmtId="0" fontId="2" fillId="2" borderId="6" xfId="0" applyFont="1" applyFill="1" applyBorder="1" applyAlignment="1">
      <alignment horizontal="left" vertical="center"/>
    </xf>
    <xf numFmtId="0" fontId="3" fillId="0" borderId="7" xfId="0" applyFont="1" applyBorder="1" applyAlignment="1">
      <alignment horizontal="center" vertical="center" textRotation="90"/>
    </xf>
    <xf numFmtId="0" fontId="11" fillId="3" borderId="0" xfId="0" applyFont="1" applyFill="1" applyAlignment="1">
      <alignment horizontal="center" vertical="center"/>
    </xf>
    <xf numFmtId="0" fontId="11" fillId="3" borderId="16" xfId="0" applyFont="1" applyFill="1" applyBorder="1" applyAlignment="1">
      <alignment horizontal="center" vertical="center"/>
    </xf>
    <xf numFmtId="0" fontId="11" fillId="3" borderId="0" xfId="0" applyFont="1" applyFill="1" applyBorder="1" applyAlignment="1">
      <alignment horizontal="center" vertical="center"/>
    </xf>
    <xf numFmtId="0" fontId="11" fillId="3" borderId="4" xfId="0" applyFont="1" applyFill="1" applyBorder="1" applyAlignment="1">
      <alignment horizontal="center" vertical="center"/>
    </xf>
    <xf numFmtId="0" fontId="3" fillId="0" borderId="8" xfId="0" applyFont="1" applyBorder="1" applyAlignment="1">
      <alignment horizontal="center" vertical="center" textRotation="90"/>
    </xf>
    <xf numFmtId="0" fontId="3" fillId="0" borderId="22" xfId="0" applyFont="1" applyBorder="1" applyAlignment="1">
      <alignment horizontal="center" vertical="center" textRotation="90"/>
    </xf>
    <xf numFmtId="0" fontId="3" fillId="0" borderId="19" xfId="0" applyFont="1" applyBorder="1" applyAlignment="1">
      <alignment horizontal="center" vertical="center" textRotation="90"/>
    </xf>
    <xf numFmtId="0" fontId="9" fillId="0" borderId="8" xfId="0" applyFont="1" applyBorder="1" applyAlignment="1">
      <alignment horizontal="center" vertical="center" textRotation="90"/>
    </xf>
    <xf numFmtId="0" fontId="9" fillId="0" borderId="22" xfId="0" applyFont="1" applyBorder="1" applyAlignment="1">
      <alignment horizontal="center" vertical="center" textRotation="90"/>
    </xf>
    <xf numFmtId="0" fontId="9" fillId="0" borderId="19" xfId="0" applyFont="1" applyBorder="1" applyAlignment="1">
      <alignment horizontal="center" vertical="center" textRotation="90"/>
    </xf>
    <xf numFmtId="0" fontId="1" fillId="0" borderId="8" xfId="0" applyFont="1" applyBorder="1" applyAlignment="1">
      <alignment horizontal="center" vertical="center" textRotation="90"/>
    </xf>
    <xf numFmtId="0" fontId="1" fillId="0" borderId="22" xfId="0" applyFont="1" applyBorder="1" applyAlignment="1">
      <alignment horizontal="center" vertical="center" textRotation="90"/>
    </xf>
    <xf numFmtId="0" fontId="1" fillId="0" borderId="19" xfId="0" applyFont="1" applyBorder="1" applyAlignment="1">
      <alignment horizontal="center" vertical="center" textRotation="90"/>
    </xf>
    <xf numFmtId="0" fontId="0" fillId="0" borderId="21" xfId="0" applyBorder="1" applyAlignment="1">
      <alignment vertical="center"/>
    </xf>
    <xf numFmtId="0" fontId="0" fillId="0" borderId="15" xfId="0" applyBorder="1" applyAlignment="1">
      <alignment vertical="center"/>
    </xf>
    <xf numFmtId="0" fontId="1" fillId="0" borderId="7" xfId="0" applyFont="1" applyBorder="1" applyAlignment="1">
      <alignment horizontal="center" vertical="center" textRotation="90"/>
    </xf>
    <xf numFmtId="0" fontId="1" fillId="0" borderId="7" xfId="0" applyFont="1" applyBorder="1" applyAlignment="1">
      <alignment horizontal="center" textRotation="90"/>
    </xf>
    <xf numFmtId="0" fontId="0" fillId="0" borderId="18" xfId="0" applyBorder="1" applyAlignment="1"/>
    <xf numFmtId="0" fontId="0" fillId="0" borderId="17" xfId="0" applyBorder="1" applyAlignment="1"/>
  </cellXfs>
  <cellStyles count="8">
    <cellStyle name="Hyperlink" xfId="1" builtinId="8"/>
    <cellStyle name="Normal" xfId="0" builtinId="0"/>
    <cellStyle name="Normal 2" xfId="2"/>
    <cellStyle name="Normal 2 2" xfId="6"/>
    <cellStyle name="Normal_Achievements" xfId="7"/>
    <cellStyle name="Normal_ActivityPins" xfId="3"/>
    <cellStyle name="Normal_ArrowOfLight" xfId="4"/>
    <cellStyle name="Normal_WebelosBadge" xfId="5"/>
  </cellStyles>
  <dxfs count="1">
    <dxf>
      <font>
        <b/>
        <i val="0"/>
        <condense val="0"/>
        <extend val="0"/>
        <color indexed="9"/>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trax.boy-scouts.net/faq.htm" TargetMode="External"/><Relationship Id="rId2" Type="http://schemas.openxmlformats.org/officeDocument/2006/relationships/hyperlink" Target="mailto:trax@oradat.com" TargetMode="External"/><Relationship Id="rId1" Type="http://schemas.openxmlformats.org/officeDocument/2006/relationships/hyperlink" Target="http://pack615.boy-scouts.net.trackers.htm/"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47"/>
  <sheetViews>
    <sheetView showGridLines="0" tabSelected="1" zoomScaleNormal="100" workbookViewId="0">
      <selection activeCell="F3" sqref="F3"/>
    </sheetView>
  </sheetViews>
  <sheetFormatPr defaultRowHeight="13.2"/>
  <cols>
    <col min="1" max="1" width="4.109375" customWidth="1"/>
    <col min="2" max="2" width="16.6640625" customWidth="1"/>
    <col min="3" max="3" width="10.109375" bestFit="1" customWidth="1"/>
    <col min="4" max="4" width="9.109375" customWidth="1"/>
    <col min="5" max="5" width="8.33203125" customWidth="1"/>
    <col min="7" max="7" width="5.33203125" customWidth="1"/>
    <col min="9" max="9" width="11.6640625" customWidth="1"/>
    <col min="10" max="10" width="10.33203125" customWidth="1"/>
  </cols>
  <sheetData>
    <row r="1" spans="1:10">
      <c r="A1" s="241" t="s">
        <v>139</v>
      </c>
      <c r="B1" s="241"/>
      <c r="C1" s="241"/>
      <c r="D1" s="241"/>
      <c r="E1" s="241"/>
      <c r="F1" s="241"/>
      <c r="G1" s="241"/>
      <c r="H1" s="241"/>
      <c r="I1" s="241"/>
      <c r="J1" s="241"/>
    </row>
    <row r="2" spans="1:10" ht="9" customHeight="1" thickBot="1"/>
    <row r="3" spans="1:10" ht="13.8" thickBot="1">
      <c r="A3" s="244" t="s">
        <v>137</v>
      </c>
      <c r="B3" s="244"/>
      <c r="C3" s="244"/>
      <c r="D3" s="244"/>
      <c r="E3" s="245"/>
      <c r="F3" s="102" t="s">
        <v>135</v>
      </c>
    </row>
    <row r="4" spans="1:10" ht="9" customHeight="1" thickBot="1"/>
    <row r="5" spans="1:10" ht="13.5" customHeight="1" thickBot="1">
      <c r="A5" s="246" t="s">
        <v>41</v>
      </c>
      <c r="B5" s="246"/>
      <c r="C5" s="246"/>
      <c r="D5" s="246"/>
      <c r="E5" s="246"/>
      <c r="F5" s="246"/>
      <c r="G5" s="247"/>
      <c r="H5" s="102" t="s">
        <v>135</v>
      </c>
    </row>
    <row r="6" spans="1:10" ht="9" customHeight="1"/>
    <row r="7" spans="1:10">
      <c r="A7" s="244" t="s">
        <v>138</v>
      </c>
      <c r="B7" s="244"/>
      <c r="C7" s="244"/>
      <c r="D7" s="244"/>
      <c r="E7" s="244"/>
      <c r="F7" s="244"/>
      <c r="G7" s="244"/>
      <c r="H7" s="244"/>
      <c r="I7" s="244"/>
      <c r="J7" s="244"/>
    </row>
    <row r="8" spans="1:10" ht="51" customHeight="1">
      <c r="B8" s="242" t="s">
        <v>532</v>
      </c>
      <c r="C8" s="243"/>
      <c r="D8" s="243"/>
      <c r="E8" s="243"/>
      <c r="F8" s="243"/>
      <c r="G8" s="243"/>
      <c r="H8" s="243"/>
      <c r="I8" s="243"/>
      <c r="J8" s="243"/>
    </row>
    <row r="9" spans="1:10" ht="20.25" customHeight="1">
      <c r="A9" s="244" t="s">
        <v>42</v>
      </c>
      <c r="B9" s="244"/>
      <c r="C9" s="244"/>
      <c r="D9" s="244"/>
      <c r="E9" s="244"/>
      <c r="F9" s="244"/>
      <c r="G9" s="244"/>
      <c r="H9" s="244"/>
      <c r="I9" s="244"/>
      <c r="J9" s="244"/>
    </row>
    <row r="10" spans="1:10" ht="78" customHeight="1">
      <c r="B10" s="242" t="s">
        <v>526</v>
      </c>
      <c r="C10" s="243"/>
      <c r="D10" s="243"/>
      <c r="E10" s="243"/>
      <c r="F10" s="243"/>
      <c r="G10" s="243"/>
      <c r="H10" s="243"/>
      <c r="I10" s="243"/>
      <c r="J10" s="243"/>
    </row>
    <row r="11" spans="1:10" ht="20.25" customHeight="1">
      <c r="A11" s="1" t="s">
        <v>43</v>
      </c>
    </row>
    <row r="12" spans="1:10" ht="66" customHeight="1">
      <c r="B12" s="242" t="s">
        <v>525</v>
      </c>
      <c r="C12" s="243"/>
      <c r="D12" s="243"/>
      <c r="E12" s="243"/>
      <c r="F12" s="243"/>
      <c r="G12" s="243"/>
      <c r="H12" s="243"/>
      <c r="I12" s="243"/>
      <c r="J12" s="243"/>
    </row>
    <row r="13" spans="1:10" ht="20.25" customHeight="1">
      <c r="A13" s="1" t="s">
        <v>131</v>
      </c>
      <c r="B13" s="38"/>
      <c r="C13" s="38"/>
      <c r="D13" s="38"/>
      <c r="E13" s="38"/>
      <c r="F13" s="38"/>
      <c r="G13" s="38"/>
      <c r="H13" s="38"/>
      <c r="I13" s="38"/>
      <c r="J13" s="38"/>
    </row>
    <row r="14" spans="1:10" ht="66" customHeight="1">
      <c r="B14" s="242" t="s">
        <v>527</v>
      </c>
      <c r="C14" s="243"/>
      <c r="D14" s="243"/>
      <c r="E14" s="243"/>
      <c r="F14" s="243"/>
      <c r="G14" s="243"/>
      <c r="H14" s="243"/>
      <c r="I14" s="243"/>
      <c r="J14" s="243"/>
    </row>
    <row r="15" spans="1:10" ht="39" customHeight="1">
      <c r="B15" s="242" t="s">
        <v>506</v>
      </c>
      <c r="C15" s="242"/>
      <c r="D15" s="242"/>
      <c r="E15" s="242"/>
      <c r="F15" s="242"/>
      <c r="G15" s="242"/>
      <c r="H15" s="242"/>
      <c r="I15" s="242"/>
      <c r="J15" s="242"/>
    </row>
    <row r="16" spans="1:10" ht="20.25" customHeight="1">
      <c r="A16" s="244" t="s">
        <v>44</v>
      </c>
      <c r="B16" s="239"/>
      <c r="C16" s="239"/>
      <c r="D16" s="239"/>
      <c r="E16" s="239"/>
      <c r="F16" s="239"/>
      <c r="G16" s="239"/>
      <c r="H16" s="239"/>
      <c r="I16" s="239"/>
      <c r="J16" s="239"/>
    </row>
    <row r="17" spans="1:10" ht="52.5" customHeight="1">
      <c r="B17" s="243" t="s">
        <v>45</v>
      </c>
      <c r="C17" s="243"/>
      <c r="D17" s="243"/>
      <c r="E17" s="243"/>
      <c r="F17" s="243"/>
      <c r="G17" s="243"/>
      <c r="H17" s="243"/>
      <c r="I17" s="243"/>
      <c r="J17" s="243"/>
    </row>
    <row r="18" spans="1:10" ht="20.25" customHeight="1">
      <c r="A18" s="244" t="s">
        <v>46</v>
      </c>
      <c r="B18" s="244"/>
      <c r="C18" s="244"/>
      <c r="D18" s="244"/>
      <c r="E18" s="244"/>
      <c r="F18" s="244"/>
      <c r="G18" s="244"/>
      <c r="H18" s="244"/>
      <c r="I18" s="244"/>
      <c r="J18" s="244"/>
    </row>
    <row r="19" spans="1:10" ht="40.5" customHeight="1">
      <c r="B19" s="243" t="s">
        <v>47</v>
      </c>
      <c r="C19" s="243"/>
      <c r="D19" s="243"/>
      <c r="E19" s="243"/>
      <c r="F19" s="243"/>
      <c r="G19" s="243"/>
      <c r="H19" s="243"/>
      <c r="I19" s="243"/>
      <c r="J19" s="243"/>
    </row>
    <row r="20" spans="1:10" ht="20.25" customHeight="1">
      <c r="A20" s="244" t="s">
        <v>48</v>
      </c>
      <c r="B20" s="244"/>
      <c r="C20" s="244"/>
      <c r="D20" s="244"/>
      <c r="E20" s="244"/>
      <c r="F20" s="244"/>
      <c r="G20" s="244"/>
      <c r="H20" s="244"/>
      <c r="I20" s="244"/>
      <c r="J20" s="244"/>
    </row>
    <row r="21" spans="1:10" ht="51" customHeight="1">
      <c r="B21" s="250" t="s">
        <v>113</v>
      </c>
      <c r="C21" s="250"/>
      <c r="D21" s="250"/>
      <c r="E21" s="250"/>
      <c r="F21" s="250"/>
      <c r="G21" s="250"/>
      <c r="H21" s="250"/>
      <c r="I21" s="250"/>
      <c r="J21" s="250"/>
    </row>
    <row r="22" spans="1:10" ht="20.25" customHeight="1">
      <c r="A22" s="1" t="s">
        <v>2</v>
      </c>
      <c r="B22" s="76"/>
      <c r="C22" s="76"/>
      <c r="D22" s="76"/>
      <c r="E22" s="76"/>
      <c r="F22" s="76"/>
      <c r="G22" s="76"/>
      <c r="H22" s="76"/>
      <c r="I22" s="76"/>
      <c r="J22" s="76"/>
    </row>
    <row r="23" spans="1:10" ht="38.25" customHeight="1">
      <c r="A23" s="1"/>
      <c r="B23" s="243" t="s">
        <v>3</v>
      </c>
      <c r="C23" s="243"/>
      <c r="D23" s="243"/>
      <c r="E23" s="243"/>
      <c r="F23" s="243"/>
      <c r="G23" s="243"/>
      <c r="H23" s="243"/>
      <c r="I23" s="243"/>
      <c r="J23" s="243"/>
    </row>
    <row r="24" spans="1:10" ht="12.75" customHeight="1">
      <c r="A24" s="1"/>
      <c r="B24" s="76"/>
      <c r="C24" s="252" t="s">
        <v>4</v>
      </c>
      <c r="D24" s="252"/>
      <c r="E24" s="252"/>
      <c r="F24" s="252"/>
      <c r="G24" s="76"/>
      <c r="H24" s="76"/>
      <c r="I24" s="76"/>
      <c r="J24" s="76"/>
    </row>
    <row r="25" spans="1:10" ht="52.5" customHeight="1">
      <c r="B25" s="243" t="s">
        <v>25</v>
      </c>
      <c r="C25" s="243"/>
      <c r="D25" s="243"/>
      <c r="E25" s="243"/>
      <c r="F25" s="243"/>
      <c r="G25" s="243"/>
      <c r="H25" s="243"/>
      <c r="I25" s="243"/>
      <c r="J25" s="243"/>
    </row>
    <row r="26" spans="1:10" ht="20.25" customHeight="1">
      <c r="A26" s="244" t="s">
        <v>140</v>
      </c>
      <c r="B26" s="244"/>
      <c r="C26" s="244"/>
      <c r="D26" s="244"/>
      <c r="E26" s="244"/>
      <c r="F26" s="244"/>
      <c r="G26" s="244"/>
      <c r="H26" s="244"/>
      <c r="I26" s="244"/>
      <c r="J26" s="244"/>
    </row>
    <row r="27" spans="1:10" ht="64.5" customHeight="1">
      <c r="B27" s="243" t="s">
        <v>10</v>
      </c>
      <c r="C27" s="243"/>
      <c r="D27" s="243"/>
      <c r="E27" s="243"/>
      <c r="F27" s="243"/>
      <c r="G27" s="243"/>
      <c r="H27" s="243"/>
      <c r="I27" s="243"/>
      <c r="J27" s="243"/>
    </row>
    <row r="28" spans="1:10" ht="20.25" customHeight="1">
      <c r="A28" s="244" t="s">
        <v>142</v>
      </c>
      <c r="B28" s="244"/>
      <c r="C28" s="244"/>
      <c r="D28" s="244"/>
      <c r="E28" s="244"/>
      <c r="F28" s="244"/>
      <c r="G28" s="244"/>
      <c r="H28" s="244"/>
      <c r="I28" s="244"/>
      <c r="J28" s="244"/>
    </row>
    <row r="29" spans="1:10" s="21" customFormat="1" ht="12.6" customHeight="1">
      <c r="B29" s="243" t="s">
        <v>143</v>
      </c>
      <c r="C29" s="243"/>
      <c r="D29" s="243"/>
      <c r="E29" s="243"/>
      <c r="F29" s="243"/>
      <c r="G29" s="243"/>
      <c r="H29" s="243"/>
      <c r="I29" s="243"/>
      <c r="J29" s="243"/>
    </row>
    <row r="30" spans="1:10" ht="38.25" customHeight="1">
      <c r="B30" s="243" t="s">
        <v>9</v>
      </c>
      <c r="C30" s="243"/>
      <c r="D30" s="243"/>
      <c r="E30" s="243"/>
      <c r="F30" s="243"/>
      <c r="G30" s="243"/>
      <c r="H30" s="243"/>
      <c r="I30" s="243"/>
      <c r="J30" s="243"/>
    </row>
    <row r="31" spans="1:10" ht="12.75" customHeight="1">
      <c r="B31" s="243" t="s">
        <v>66</v>
      </c>
      <c r="C31" s="243"/>
      <c r="D31" s="251" t="s">
        <v>67</v>
      </c>
      <c r="E31" s="251"/>
      <c r="F31" s="251"/>
      <c r="G31" s="86"/>
      <c r="H31" s="86"/>
      <c r="I31" s="86"/>
      <c r="J31" s="86"/>
    </row>
    <row r="32" spans="1:10" ht="29.25" customHeight="1">
      <c r="B32" s="243" t="s">
        <v>144</v>
      </c>
      <c r="C32" s="243"/>
      <c r="D32" s="243"/>
      <c r="E32" s="243"/>
      <c r="F32" s="243"/>
      <c r="G32" s="243"/>
      <c r="H32" s="243"/>
      <c r="I32" s="243"/>
      <c r="J32" s="243"/>
    </row>
    <row r="33" spans="1:10" ht="27.75" customHeight="1">
      <c r="B33" s="243" t="s">
        <v>145</v>
      </c>
      <c r="C33" s="243"/>
      <c r="D33" s="243"/>
      <c r="E33" s="243"/>
      <c r="F33" s="243"/>
      <c r="G33" s="243"/>
      <c r="H33" s="243"/>
      <c r="I33" s="243"/>
      <c r="J33" s="243"/>
    </row>
    <row r="34" spans="1:10" ht="20.25" customHeight="1">
      <c r="A34" s="244" t="s">
        <v>148</v>
      </c>
      <c r="B34" s="244"/>
      <c r="C34" s="244"/>
      <c r="D34" s="244"/>
      <c r="E34" s="244"/>
      <c r="F34" s="244"/>
      <c r="G34" s="244"/>
      <c r="H34" s="244"/>
      <c r="I34" s="244"/>
      <c r="J34" s="244"/>
    </row>
    <row r="35" spans="1:10">
      <c r="B35" s="249" t="s">
        <v>492</v>
      </c>
      <c r="C35" s="249"/>
      <c r="D35" s="249"/>
      <c r="E35" s="249"/>
      <c r="F35" s="249"/>
      <c r="G35" s="249"/>
      <c r="H35" s="249"/>
      <c r="I35" s="249"/>
      <c r="J35" s="249"/>
    </row>
    <row r="36" spans="1:10" ht="20.25" customHeight="1">
      <c r="A36" s="244" t="s">
        <v>486</v>
      </c>
      <c r="B36" s="244"/>
      <c r="C36" s="244"/>
      <c r="D36" s="244"/>
      <c r="E36" s="244"/>
      <c r="F36" s="244"/>
      <c r="G36" s="244"/>
      <c r="H36" s="244"/>
      <c r="I36" s="244"/>
      <c r="J36" s="244"/>
    </row>
    <row r="37" spans="1:10" ht="40.950000000000003" customHeight="1">
      <c r="B37" s="242" t="s">
        <v>490</v>
      </c>
      <c r="C37" s="243"/>
      <c r="D37" s="243"/>
      <c r="E37" s="243"/>
      <c r="F37" s="243"/>
      <c r="G37" s="243"/>
      <c r="H37" s="243"/>
      <c r="I37" s="243"/>
      <c r="J37" s="243"/>
    </row>
    <row r="38" spans="1:10" ht="40.950000000000003" customHeight="1">
      <c r="B38" s="242" t="s">
        <v>491</v>
      </c>
      <c r="C38" s="242"/>
      <c r="D38" s="242"/>
      <c r="E38" s="242"/>
      <c r="F38" s="242"/>
      <c r="G38" s="242"/>
      <c r="H38" s="242"/>
      <c r="I38" s="242"/>
      <c r="J38" s="242"/>
    </row>
    <row r="40" spans="1:10">
      <c r="A40" s="244" t="s">
        <v>154</v>
      </c>
      <c r="B40" s="244"/>
      <c r="C40" s="244"/>
      <c r="D40" s="244"/>
      <c r="E40" s="244"/>
      <c r="F40" s="244"/>
      <c r="G40" s="244"/>
      <c r="H40" s="244"/>
      <c r="I40" s="244"/>
      <c r="J40" s="244"/>
    </row>
    <row r="41" spans="1:10">
      <c r="B41" s="1" t="s">
        <v>130</v>
      </c>
      <c r="C41" s="48">
        <v>38400</v>
      </c>
      <c r="D41" s="35" t="s">
        <v>155</v>
      </c>
    </row>
    <row r="42" spans="1:10">
      <c r="C42" s="48"/>
    </row>
    <row r="43" spans="1:10" ht="12.75" customHeight="1">
      <c r="B43" s="44" t="s">
        <v>49</v>
      </c>
      <c r="C43" s="49">
        <v>38403</v>
      </c>
      <c r="D43" s="234" t="s">
        <v>53</v>
      </c>
      <c r="E43" s="234"/>
      <c r="F43" s="234"/>
      <c r="G43" s="234"/>
      <c r="H43" s="234"/>
      <c r="I43" s="234"/>
      <c r="J43" s="234"/>
    </row>
    <row r="44" spans="1:10">
      <c r="C44" s="48"/>
      <c r="D44" s="35" t="s">
        <v>50</v>
      </c>
    </row>
    <row r="45" spans="1:10">
      <c r="C45" s="48"/>
      <c r="D45" s="35" t="s">
        <v>51</v>
      </c>
    </row>
    <row r="46" spans="1:10" ht="25.5" customHeight="1">
      <c r="B46" s="1"/>
      <c r="C46" s="48"/>
      <c r="D46" s="234" t="s">
        <v>52</v>
      </c>
      <c r="E46" s="234"/>
      <c r="F46" s="234"/>
      <c r="G46" s="234"/>
      <c r="H46" s="234"/>
      <c r="I46" s="234"/>
      <c r="J46" s="234"/>
    </row>
    <row r="47" spans="1:10">
      <c r="C47" s="48"/>
      <c r="D47" s="35" t="s">
        <v>54</v>
      </c>
    </row>
    <row r="48" spans="1:10">
      <c r="C48" s="48"/>
    </row>
    <row r="49" spans="2:10" ht="25.5" customHeight="1">
      <c r="B49" s="44" t="s">
        <v>55</v>
      </c>
      <c r="C49" s="49">
        <v>38406</v>
      </c>
      <c r="D49" s="235" t="s">
        <v>57</v>
      </c>
      <c r="E49" s="236"/>
      <c r="F49" s="236"/>
      <c r="G49" s="236"/>
      <c r="H49" s="236"/>
      <c r="I49" s="236"/>
      <c r="J49" s="236"/>
    </row>
    <row r="50" spans="2:10" ht="25.5" customHeight="1">
      <c r="C50" s="48"/>
      <c r="D50" s="232" t="s">
        <v>56</v>
      </c>
      <c r="E50" s="233"/>
      <c r="F50" s="233"/>
      <c r="G50" s="233"/>
      <c r="H50" s="233"/>
      <c r="I50" s="233"/>
      <c r="J50" s="233"/>
    </row>
    <row r="51" spans="2:10">
      <c r="C51" s="48"/>
    </row>
    <row r="52" spans="2:10" ht="25.5" customHeight="1">
      <c r="B52" s="44" t="s">
        <v>58</v>
      </c>
      <c r="C52" s="49">
        <v>38426</v>
      </c>
      <c r="D52" s="240" t="s">
        <v>528</v>
      </c>
      <c r="E52" s="236"/>
      <c r="F52" s="236"/>
      <c r="G52" s="236"/>
      <c r="H52" s="236"/>
      <c r="I52" s="236"/>
      <c r="J52" s="236"/>
    </row>
    <row r="53" spans="2:10" ht="25.5" customHeight="1">
      <c r="B53" s="44"/>
      <c r="C53" s="49"/>
      <c r="D53" s="235" t="s">
        <v>61</v>
      </c>
      <c r="E53" s="236"/>
      <c r="F53" s="236"/>
      <c r="G53" s="236"/>
      <c r="H53" s="236"/>
      <c r="I53" s="236"/>
      <c r="J53" s="236"/>
    </row>
    <row r="54" spans="2:10">
      <c r="C54" s="48"/>
    </row>
    <row r="55" spans="2:10">
      <c r="B55" s="44" t="s">
        <v>62</v>
      </c>
      <c r="C55" s="49">
        <v>38436</v>
      </c>
      <c r="D55" s="240" t="s">
        <v>529</v>
      </c>
      <c r="E55" s="236"/>
      <c r="F55" s="236"/>
      <c r="G55" s="236"/>
      <c r="H55" s="236"/>
      <c r="I55" s="236"/>
      <c r="J55" s="236"/>
    </row>
    <row r="56" spans="2:10">
      <c r="C56" s="48"/>
      <c r="D56" s="35" t="s">
        <v>63</v>
      </c>
    </row>
    <row r="57" spans="2:10" ht="25.5" customHeight="1">
      <c r="C57" s="48"/>
      <c r="D57" s="248" t="s">
        <v>64</v>
      </c>
      <c r="E57" s="248"/>
      <c r="F57" s="248"/>
      <c r="G57" s="248"/>
      <c r="H57" s="248"/>
      <c r="I57" s="248"/>
      <c r="J57" s="248"/>
    </row>
    <row r="58" spans="2:10">
      <c r="C58" s="48"/>
      <c r="D58" s="35" t="s">
        <v>65</v>
      </c>
    </row>
    <row r="59" spans="2:10">
      <c r="C59" s="48"/>
    </row>
    <row r="60" spans="2:10" ht="25.5" customHeight="1">
      <c r="B60" s="44" t="s">
        <v>68</v>
      </c>
      <c r="C60" s="49">
        <v>38447</v>
      </c>
      <c r="D60" s="235" t="s">
        <v>76</v>
      </c>
      <c r="E60" s="236"/>
      <c r="F60" s="236"/>
      <c r="G60" s="236"/>
      <c r="H60" s="236"/>
      <c r="I60" s="236"/>
      <c r="J60" s="236"/>
    </row>
    <row r="61" spans="2:10">
      <c r="C61" s="48"/>
    </row>
    <row r="62" spans="2:10">
      <c r="B62" s="44" t="s">
        <v>77</v>
      </c>
      <c r="C62" s="49">
        <v>38475</v>
      </c>
      <c r="D62" s="235" t="s">
        <v>78</v>
      </c>
      <c r="E62" s="236"/>
      <c r="F62" s="236"/>
      <c r="G62" s="236"/>
      <c r="H62" s="236"/>
      <c r="I62" s="236"/>
      <c r="J62" s="236"/>
    </row>
    <row r="63" spans="2:10">
      <c r="C63" s="48"/>
    </row>
    <row r="64" spans="2:10" ht="25.5" customHeight="1">
      <c r="B64" s="44" t="s">
        <v>79</v>
      </c>
      <c r="C64" s="49">
        <v>38480</v>
      </c>
      <c r="D64" s="235" t="s">
        <v>81</v>
      </c>
      <c r="E64" s="236"/>
      <c r="F64" s="236"/>
      <c r="G64" s="236"/>
      <c r="H64" s="236"/>
      <c r="I64" s="236"/>
      <c r="J64" s="236"/>
    </row>
    <row r="65" spans="2:10">
      <c r="C65" s="48"/>
      <c r="D65" s="35" t="s">
        <v>80</v>
      </c>
    </row>
    <row r="66" spans="2:10">
      <c r="C66" s="48"/>
      <c r="D66" s="153" t="s">
        <v>530</v>
      </c>
    </row>
    <row r="67" spans="2:10">
      <c r="C67" s="48"/>
    </row>
    <row r="68" spans="2:10" ht="25.5" customHeight="1">
      <c r="B68" s="44" t="s">
        <v>83</v>
      </c>
      <c r="C68" s="49">
        <v>38614</v>
      </c>
      <c r="D68" s="235" t="s">
        <v>82</v>
      </c>
      <c r="E68" s="236"/>
      <c r="F68" s="236"/>
      <c r="G68" s="236"/>
      <c r="H68" s="236"/>
      <c r="I68" s="236"/>
      <c r="J68" s="236"/>
    </row>
    <row r="69" spans="2:10">
      <c r="C69" s="34"/>
    </row>
    <row r="70" spans="2:10" ht="25.5" customHeight="1">
      <c r="B70" s="44" t="s">
        <v>84</v>
      </c>
      <c r="C70" s="49">
        <v>38631</v>
      </c>
      <c r="D70" s="235" t="s">
        <v>85</v>
      </c>
      <c r="E70" s="236"/>
      <c r="F70" s="236"/>
      <c r="G70" s="236"/>
      <c r="H70" s="236"/>
      <c r="I70" s="236"/>
      <c r="J70" s="236"/>
    </row>
    <row r="71" spans="2:10">
      <c r="C71" s="34"/>
    </row>
    <row r="72" spans="2:10">
      <c r="B72" s="44" t="s">
        <v>86</v>
      </c>
      <c r="C72" s="49">
        <v>38681</v>
      </c>
      <c r="D72" s="235" t="s">
        <v>87</v>
      </c>
      <c r="E72" s="236"/>
      <c r="F72" s="236"/>
      <c r="G72" s="236"/>
      <c r="H72" s="236"/>
      <c r="I72" s="236"/>
      <c r="J72" s="236"/>
    </row>
    <row r="73" spans="2:10">
      <c r="C73" s="34"/>
      <c r="D73" s="35" t="s">
        <v>88</v>
      </c>
    </row>
    <row r="74" spans="2:10" ht="25.5" customHeight="1">
      <c r="C74" s="34"/>
      <c r="D74" s="234" t="s">
        <v>89</v>
      </c>
      <c r="E74" s="234"/>
      <c r="F74" s="234"/>
      <c r="G74" s="234"/>
      <c r="H74" s="234"/>
      <c r="I74" s="234"/>
      <c r="J74" s="234"/>
    </row>
    <row r="75" spans="2:10">
      <c r="C75" s="34"/>
    </row>
    <row r="76" spans="2:10" ht="38.25" customHeight="1">
      <c r="B76" s="44" t="s">
        <v>90</v>
      </c>
      <c r="C76" s="49">
        <v>38799</v>
      </c>
      <c r="D76" s="235" t="s">
        <v>91</v>
      </c>
      <c r="E76" s="236"/>
      <c r="F76" s="236"/>
      <c r="G76" s="236"/>
      <c r="H76" s="236"/>
      <c r="I76" s="236"/>
      <c r="J76" s="236"/>
    </row>
    <row r="77" spans="2:10">
      <c r="C77" s="34"/>
    </row>
    <row r="78" spans="2:10" ht="12.75" customHeight="1">
      <c r="B78" s="44" t="s">
        <v>92</v>
      </c>
      <c r="C78" s="49">
        <v>38878</v>
      </c>
      <c r="D78" s="237" t="s">
        <v>93</v>
      </c>
      <c r="E78" s="237"/>
      <c r="F78" s="237"/>
      <c r="G78" s="237"/>
      <c r="H78" s="237"/>
      <c r="I78" s="237"/>
      <c r="J78" s="237"/>
    </row>
    <row r="79" spans="2:10">
      <c r="C79" s="34"/>
      <c r="D79" s="153" t="s">
        <v>531</v>
      </c>
    </row>
    <row r="80" spans="2:10">
      <c r="C80" s="34"/>
      <c r="D80" s="234"/>
      <c r="E80" s="234"/>
      <c r="F80" s="234"/>
      <c r="G80" s="234"/>
      <c r="H80" s="234"/>
      <c r="I80" s="234"/>
      <c r="J80" s="234"/>
    </row>
    <row r="81" spans="2:10">
      <c r="B81" s="44" t="s">
        <v>112</v>
      </c>
      <c r="C81" s="49">
        <v>38882</v>
      </c>
      <c r="D81" s="237" t="s">
        <v>111</v>
      </c>
      <c r="E81" s="237"/>
      <c r="F81" s="237"/>
      <c r="G81" s="237"/>
      <c r="H81" s="237"/>
      <c r="I81" s="237"/>
      <c r="J81" s="237"/>
    </row>
    <row r="82" spans="2:10">
      <c r="D82" s="35" t="s">
        <v>114</v>
      </c>
    </row>
    <row r="84" spans="2:10" ht="25.5" customHeight="1">
      <c r="B84" s="44" t="s">
        <v>115</v>
      </c>
      <c r="C84" s="49">
        <v>38901</v>
      </c>
      <c r="D84" s="234" t="s">
        <v>116</v>
      </c>
      <c r="E84" s="234"/>
      <c r="F84" s="234"/>
      <c r="G84" s="234"/>
      <c r="H84" s="234"/>
      <c r="I84" s="234"/>
      <c r="J84" s="234"/>
    </row>
    <row r="85" spans="2:10" ht="40.5" customHeight="1">
      <c r="D85" s="234" t="s">
        <v>117</v>
      </c>
      <c r="E85" s="234"/>
      <c r="F85" s="234"/>
      <c r="G85" s="234"/>
      <c r="H85" s="234"/>
      <c r="I85" s="234"/>
      <c r="J85" s="234"/>
    </row>
    <row r="87" spans="2:10">
      <c r="B87" s="44" t="s">
        <v>120</v>
      </c>
      <c r="C87" s="49">
        <v>39097</v>
      </c>
      <c r="D87" s="237" t="s">
        <v>118</v>
      </c>
      <c r="E87" s="237"/>
      <c r="F87" s="237"/>
      <c r="G87" s="237"/>
      <c r="H87" s="237"/>
      <c r="I87" s="237"/>
      <c r="J87" s="237"/>
    </row>
    <row r="88" spans="2:10">
      <c r="D88" s="35" t="s">
        <v>119</v>
      </c>
    </row>
    <row r="90" spans="2:10">
      <c r="B90" s="44" t="s">
        <v>121</v>
      </c>
      <c r="C90" s="49">
        <v>39166</v>
      </c>
      <c r="D90" s="237" t="s">
        <v>122</v>
      </c>
      <c r="E90" s="237"/>
      <c r="F90" s="237"/>
      <c r="G90" s="237"/>
      <c r="H90" s="237"/>
      <c r="I90" s="237"/>
      <c r="J90" s="237"/>
    </row>
    <row r="91" spans="2:10">
      <c r="D91" s="35" t="s">
        <v>123</v>
      </c>
    </row>
    <row r="92" spans="2:10">
      <c r="D92" s="35" t="s">
        <v>127</v>
      </c>
    </row>
    <row r="93" spans="2:10" ht="12.75" customHeight="1">
      <c r="D93" s="35" t="s">
        <v>128</v>
      </c>
    </row>
    <row r="94" spans="2:10" ht="38.25" customHeight="1">
      <c r="D94" s="234" t="s">
        <v>108</v>
      </c>
      <c r="E94" s="243"/>
      <c r="F94" s="243"/>
      <c r="G94" s="243"/>
      <c r="H94" s="243"/>
      <c r="I94" s="243"/>
      <c r="J94" s="243"/>
    </row>
    <row r="95" spans="2:10">
      <c r="D95" s="35" t="s">
        <v>126</v>
      </c>
    </row>
    <row r="96" spans="2:10" ht="25.5" customHeight="1">
      <c r="D96" s="232" t="s">
        <v>109</v>
      </c>
      <c r="E96" s="233"/>
      <c r="F96" s="233"/>
      <c r="G96" s="233"/>
      <c r="H96" s="233"/>
      <c r="I96" s="233"/>
      <c r="J96" s="233"/>
    </row>
    <row r="98" spans="2:10">
      <c r="B98" s="44" t="s">
        <v>73</v>
      </c>
      <c r="C98" s="49">
        <v>39374</v>
      </c>
      <c r="D98" s="237" t="s">
        <v>60</v>
      </c>
      <c r="E98" s="237"/>
      <c r="F98" s="237"/>
      <c r="G98" s="237"/>
      <c r="H98" s="237"/>
      <c r="I98" s="237"/>
      <c r="J98" s="237"/>
    </row>
    <row r="99" spans="2:10">
      <c r="D99" s="35" t="s">
        <v>74</v>
      </c>
    </row>
    <row r="100" spans="2:10">
      <c r="D100" s="35" t="s">
        <v>75</v>
      </c>
    </row>
    <row r="101" spans="2:10" ht="25.5" customHeight="1">
      <c r="D101" s="234" t="s">
        <v>59</v>
      </c>
      <c r="E101" s="234"/>
      <c r="F101" s="234"/>
      <c r="G101" s="234"/>
      <c r="H101" s="234"/>
      <c r="I101" s="234"/>
      <c r="J101" s="234"/>
    </row>
    <row r="102" spans="2:10">
      <c r="D102" s="35" t="s">
        <v>157</v>
      </c>
    </row>
    <row r="104" spans="2:10">
      <c r="B104" s="44" t="s">
        <v>132</v>
      </c>
      <c r="C104" s="49">
        <v>39383</v>
      </c>
      <c r="D104" s="237" t="s">
        <v>69</v>
      </c>
      <c r="E104" s="237"/>
      <c r="F104" s="237"/>
      <c r="G104" s="237"/>
      <c r="H104" s="237"/>
      <c r="I104" s="237"/>
      <c r="J104" s="237"/>
    </row>
    <row r="106" spans="2:10" ht="39" customHeight="1">
      <c r="B106" s="75" t="s">
        <v>34</v>
      </c>
      <c r="C106" s="49">
        <v>39488</v>
      </c>
      <c r="D106" s="238" t="s">
        <v>26</v>
      </c>
      <c r="E106" s="238"/>
      <c r="F106" s="238"/>
      <c r="G106" s="238"/>
      <c r="H106" s="238"/>
      <c r="I106" s="238"/>
      <c r="J106" s="238"/>
    </row>
    <row r="107" spans="2:10" ht="25.5" customHeight="1">
      <c r="D107" s="234" t="s">
        <v>36</v>
      </c>
      <c r="E107" s="234"/>
      <c r="F107" s="234"/>
      <c r="G107" s="234"/>
      <c r="H107" s="234"/>
      <c r="I107" s="234"/>
      <c r="J107" s="234"/>
    </row>
    <row r="109" spans="2:10" ht="39.75" customHeight="1">
      <c r="B109" s="75" t="s">
        <v>0</v>
      </c>
      <c r="C109" s="49">
        <v>39592</v>
      </c>
      <c r="D109" s="238" t="s">
        <v>1</v>
      </c>
      <c r="E109" s="238"/>
      <c r="F109" s="238"/>
      <c r="G109" s="238"/>
      <c r="H109" s="238"/>
      <c r="I109" s="238"/>
      <c r="J109" s="238"/>
    </row>
    <row r="111" spans="2:10">
      <c r="B111" s="75" t="s">
        <v>5</v>
      </c>
      <c r="C111" s="49">
        <v>39734</v>
      </c>
      <c r="D111" s="238" t="s">
        <v>6</v>
      </c>
      <c r="E111" s="238"/>
      <c r="F111" s="238"/>
      <c r="G111" s="238"/>
      <c r="H111" s="238"/>
      <c r="I111" s="238"/>
      <c r="J111" s="238"/>
    </row>
    <row r="112" spans="2:10" ht="38.25" customHeight="1">
      <c r="D112" s="232" t="s">
        <v>11</v>
      </c>
      <c r="E112" s="233"/>
      <c r="F112" s="233"/>
      <c r="G112" s="233"/>
      <c r="H112" s="233"/>
      <c r="I112" s="233"/>
      <c r="J112" s="233"/>
    </row>
    <row r="113" spans="2:10">
      <c r="D113" s="237" t="s">
        <v>19</v>
      </c>
      <c r="E113" s="237"/>
      <c r="F113" s="237"/>
      <c r="G113" s="237"/>
      <c r="H113" s="237"/>
      <c r="I113" s="237"/>
      <c r="J113" s="237"/>
    </row>
    <row r="115" spans="2:10" ht="25.5" customHeight="1">
      <c r="B115" s="75" t="s">
        <v>7</v>
      </c>
      <c r="C115" s="49">
        <v>39904</v>
      </c>
      <c r="D115" s="238" t="s">
        <v>8</v>
      </c>
      <c r="E115" s="238"/>
      <c r="F115" s="238"/>
      <c r="G115" s="238"/>
      <c r="H115" s="238"/>
      <c r="I115" s="238"/>
      <c r="J115" s="238"/>
    </row>
    <row r="117" spans="2:10">
      <c r="B117" s="44" t="s">
        <v>487</v>
      </c>
      <c r="C117" s="144">
        <v>42156</v>
      </c>
      <c r="D117" s="231" t="s">
        <v>493</v>
      </c>
      <c r="E117" s="231"/>
      <c r="F117" s="231"/>
      <c r="G117" s="231"/>
      <c r="H117" s="231"/>
      <c r="I117" s="231"/>
    </row>
    <row r="119" spans="2:10">
      <c r="B119" s="44" t="s">
        <v>511</v>
      </c>
      <c r="C119" s="144">
        <v>42192</v>
      </c>
      <c r="D119" s="231" t="s">
        <v>522</v>
      </c>
      <c r="E119" s="231"/>
      <c r="F119" s="231"/>
      <c r="G119" s="231"/>
      <c r="H119" s="231"/>
      <c r="I119" s="231"/>
    </row>
    <row r="120" spans="2:10" ht="25.95" customHeight="1">
      <c r="D120" s="231" t="s">
        <v>523</v>
      </c>
      <c r="E120" s="231"/>
      <c r="F120" s="231"/>
      <c r="G120" s="231"/>
      <c r="H120" s="231"/>
      <c r="I120" s="231"/>
      <c r="J120" s="231"/>
    </row>
    <row r="121" spans="2:10">
      <c r="D121" s="238" t="s">
        <v>512</v>
      </c>
      <c r="E121" s="239"/>
      <c r="F121" s="239"/>
      <c r="G121" s="239"/>
      <c r="H121" s="239"/>
      <c r="I121" s="239"/>
      <c r="J121" s="239"/>
    </row>
    <row r="123" spans="2:10" ht="13.2" customHeight="1">
      <c r="B123" s="44" t="s">
        <v>516</v>
      </c>
      <c r="C123" s="144">
        <v>42220</v>
      </c>
      <c r="D123" s="231" t="s">
        <v>513</v>
      </c>
      <c r="E123" s="231"/>
      <c r="F123" s="231"/>
      <c r="G123" s="231"/>
      <c r="H123" s="231"/>
      <c r="I123" s="231"/>
      <c r="J123" s="231"/>
    </row>
    <row r="125" spans="2:10">
      <c r="B125" s="44" t="s">
        <v>517</v>
      </c>
      <c r="C125" s="152">
        <v>42239</v>
      </c>
      <c r="D125" s="153" t="s">
        <v>524</v>
      </c>
    </row>
    <row r="126" spans="2:10">
      <c r="D126" s="153" t="s">
        <v>518</v>
      </c>
    </row>
    <row r="128" spans="2:10">
      <c r="B128" s="44" t="s">
        <v>519</v>
      </c>
      <c r="C128" s="152">
        <v>42295</v>
      </c>
      <c r="D128" s="35" t="s">
        <v>520</v>
      </c>
    </row>
    <row r="129" spans="2:4">
      <c r="D129" s="35" t="s">
        <v>521</v>
      </c>
    </row>
    <row r="131" spans="2:4">
      <c r="B131" s="44" t="s">
        <v>535</v>
      </c>
      <c r="C131" s="152">
        <v>42473</v>
      </c>
      <c r="D131" s="153" t="s">
        <v>536</v>
      </c>
    </row>
    <row r="132" spans="2:4">
      <c r="D132" s="153" t="s">
        <v>538</v>
      </c>
    </row>
    <row r="133" spans="2:4">
      <c r="D133" s="153" t="s">
        <v>537</v>
      </c>
    </row>
    <row r="135" spans="2:4">
      <c r="B135" s="44" t="s">
        <v>539</v>
      </c>
      <c r="C135" s="152">
        <v>42507</v>
      </c>
      <c r="D135" s="153" t="s">
        <v>540</v>
      </c>
    </row>
    <row r="137" spans="2:4">
      <c r="B137" s="44" t="s">
        <v>541</v>
      </c>
      <c r="C137" s="152">
        <v>42590</v>
      </c>
      <c r="D137" s="153" t="s">
        <v>542</v>
      </c>
    </row>
    <row r="139" spans="2:4">
      <c r="B139" s="44" t="s">
        <v>865</v>
      </c>
      <c r="C139" s="152">
        <v>42711</v>
      </c>
      <c r="D139" s="153" t="s">
        <v>862</v>
      </c>
    </row>
    <row r="140" spans="2:4">
      <c r="D140" s="153" t="s">
        <v>863</v>
      </c>
    </row>
    <row r="141" spans="2:4">
      <c r="D141" s="153" t="s">
        <v>864</v>
      </c>
    </row>
    <row r="142" spans="2:4">
      <c r="D142" s="153"/>
    </row>
    <row r="143" spans="2:4">
      <c r="B143" s="44" t="s">
        <v>866</v>
      </c>
      <c r="C143" s="152">
        <v>42716</v>
      </c>
      <c r="D143" s="153" t="s">
        <v>867</v>
      </c>
    </row>
    <row r="145" spans="2:4">
      <c r="B145" s="44" t="s">
        <v>868</v>
      </c>
      <c r="C145" s="152">
        <v>42853</v>
      </c>
      <c r="D145" s="153" t="s">
        <v>869</v>
      </c>
    </row>
    <row r="146" spans="2:4">
      <c r="D146" s="153" t="s">
        <v>870</v>
      </c>
    </row>
    <row r="147" spans="2:4">
      <c r="D147" s="153" t="s">
        <v>872</v>
      </c>
    </row>
  </sheetData>
  <sheetProtection algorithmName="SHA-512" hashValue="QUzAMGIdHX4B8244bkR4dyhUg61qeVisb8/xiBPOl2by3xlpVmns2hEr81pT+kdzk9NQAUX+t8raVs9L3NGYnA==" saltValue="rlbKMv6BAPhXk3HxwxO21Q==" spinCount="100000" sheet="1" selectLockedCells="1"/>
  <mergeCells count="74">
    <mergeCell ref="B21:J21"/>
    <mergeCell ref="B19:J19"/>
    <mergeCell ref="B27:J27"/>
    <mergeCell ref="B31:C31"/>
    <mergeCell ref="D31:F31"/>
    <mergeCell ref="B23:J23"/>
    <mergeCell ref="A20:J20"/>
    <mergeCell ref="A26:J26"/>
    <mergeCell ref="C24:F24"/>
    <mergeCell ref="D96:J96"/>
    <mergeCell ref="D106:J106"/>
    <mergeCell ref="D90:J90"/>
    <mergeCell ref="A28:J28"/>
    <mergeCell ref="B29:J29"/>
    <mergeCell ref="A36:J36"/>
    <mergeCell ref="B33:J33"/>
    <mergeCell ref="D46:J46"/>
    <mergeCell ref="B32:J32"/>
    <mergeCell ref="A34:J34"/>
    <mergeCell ref="D43:J43"/>
    <mergeCell ref="B35:J35"/>
    <mergeCell ref="A40:J40"/>
    <mergeCell ref="B37:J37"/>
    <mergeCell ref="B38:J38"/>
    <mergeCell ref="B30:J30"/>
    <mergeCell ref="A18:J18"/>
    <mergeCell ref="B25:J25"/>
    <mergeCell ref="D111:J111"/>
    <mergeCell ref="D55:J55"/>
    <mergeCell ref="D68:J68"/>
    <mergeCell ref="D101:J101"/>
    <mergeCell ref="D64:J64"/>
    <mergeCell ref="D94:J94"/>
    <mergeCell ref="D72:J72"/>
    <mergeCell ref="D60:J60"/>
    <mergeCell ref="D87:J87"/>
    <mergeCell ref="D109:J109"/>
    <mergeCell ref="D78:J78"/>
    <mergeCell ref="D74:J74"/>
    <mergeCell ref="D104:J104"/>
    <mergeCell ref="D57:J57"/>
    <mergeCell ref="A9:J9"/>
    <mergeCell ref="B10:J10"/>
    <mergeCell ref="B12:J12"/>
    <mergeCell ref="B17:J17"/>
    <mergeCell ref="B14:J14"/>
    <mergeCell ref="A16:J16"/>
    <mergeCell ref="B15:J15"/>
    <mergeCell ref="A1:J1"/>
    <mergeCell ref="B8:J8"/>
    <mergeCell ref="A3:E3"/>
    <mergeCell ref="A5:G5"/>
    <mergeCell ref="A7:J7"/>
    <mergeCell ref="D53:J53"/>
    <mergeCell ref="D52:J52"/>
    <mergeCell ref="D49:J49"/>
    <mergeCell ref="D70:J70"/>
    <mergeCell ref="D50:J50"/>
    <mergeCell ref="D123:J123"/>
    <mergeCell ref="D112:J112"/>
    <mergeCell ref="D107:J107"/>
    <mergeCell ref="D62:J62"/>
    <mergeCell ref="D98:J98"/>
    <mergeCell ref="D85:J85"/>
    <mergeCell ref="D81:J81"/>
    <mergeCell ref="D84:J84"/>
    <mergeCell ref="D80:J80"/>
    <mergeCell ref="D119:I119"/>
    <mergeCell ref="D121:J121"/>
    <mergeCell ref="D120:J120"/>
    <mergeCell ref="D115:J115"/>
    <mergeCell ref="D117:I117"/>
    <mergeCell ref="D113:J113"/>
    <mergeCell ref="D76:J76"/>
  </mergeCells>
  <phoneticPr fontId="1" type="noConversion"/>
  <hyperlinks>
    <hyperlink ref="D31" r:id="rId1" display="http://pack615.boy-scouts.net.trackers.htm"/>
    <hyperlink ref="B35" r:id="rId2"/>
    <hyperlink ref="C24" r:id="rId3"/>
  </hyperlinks>
  <pageMargins left="0.75" right="0.75" top="1" bottom="1" header="0.5" footer="0.5"/>
  <pageSetup orientation="portrait" horizontalDpi="4294967293" r:id="rId4"/>
  <headerFooter alignWithMargins="0">
    <oddHeader xml:space="preserve">&amp;C&amp;"Arial,Bold"&amp;12WebelosTrax
&amp;10Version 1.22
for the Webelos Book (c)2003&amp;"Arial,Regular"
</oddHead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9"/>
  <sheetViews>
    <sheetView showGridLines="0" workbookViewId="0">
      <pane xSplit="4" ySplit="4" topLeftCell="E5" activePane="bottomRight" state="frozen"/>
      <selection pane="topRight" activeCell="E1" sqref="E1"/>
      <selection pane="bottomLeft" activeCell="A5" sqref="A5"/>
      <selection pane="bottomRight" activeCell="E6" sqref="E6"/>
    </sheetView>
  </sheetViews>
  <sheetFormatPr defaultColWidth="9.109375" defaultRowHeight="13.2"/>
  <cols>
    <col min="1" max="2" width="3.33203125" style="175" customWidth="1"/>
    <col min="3" max="4" width="16.44140625" style="175" customWidth="1"/>
    <col min="5" max="24" width="3.6640625" style="175" customWidth="1"/>
    <col min="25" max="25" width="3.109375" style="175" customWidth="1"/>
    <col min="26" max="16384" width="9.109375" style="175"/>
  </cols>
  <sheetData>
    <row r="1" spans="1:25" s="168" customFormat="1" ht="12.75" customHeight="1">
      <c r="A1" s="360" t="s">
        <v>842</v>
      </c>
      <c r="B1" s="165"/>
      <c r="C1" s="166" t="s">
        <v>133</v>
      </c>
      <c r="D1" s="167" t="str">
        <f>Instructions!F3</f>
        <v xml:space="preserve"> </v>
      </c>
      <c r="E1" s="357" t="str">
        <f ca="1">'Scout 1'!$A1</f>
        <v>Scout 1</v>
      </c>
      <c r="F1" s="357" t="str">
        <f ca="1">'Scout 2'!$A1</f>
        <v>Scout 2</v>
      </c>
      <c r="G1" s="357" t="str">
        <f ca="1">'Scout 3'!$A1</f>
        <v>Scout 3</v>
      </c>
      <c r="H1" s="357" t="str">
        <f ca="1">'Scout 4'!$A1</f>
        <v>Scout 4</v>
      </c>
      <c r="I1" s="357" t="str">
        <f ca="1">'Scout 5'!$A1</f>
        <v>Scout 5</v>
      </c>
      <c r="J1" s="357" t="str">
        <f ca="1">'Scout 6'!$A1</f>
        <v>Scout 6</v>
      </c>
      <c r="K1" s="357" t="str">
        <f ca="1">'Scout 7'!$A1</f>
        <v>Scout 7</v>
      </c>
      <c r="L1" s="357" t="str">
        <f ca="1">'Scout 8'!$A1</f>
        <v>Scout 8</v>
      </c>
      <c r="M1" s="357" t="str">
        <f ca="1">'Scout 9'!$A1</f>
        <v>Scout 9</v>
      </c>
      <c r="N1" s="357" t="str">
        <f ca="1">'Scout 10'!$A1</f>
        <v>Scout 10</v>
      </c>
      <c r="O1" s="357" t="str">
        <f ca="1">'Scout 11'!$A1</f>
        <v>Scout 11</v>
      </c>
      <c r="P1" s="357" t="str">
        <f ca="1">'Scout 12'!$A1</f>
        <v>Scout 12</v>
      </c>
      <c r="Q1" s="357" t="str">
        <f ca="1">'Scout 13'!$A1</f>
        <v>Scout 13</v>
      </c>
      <c r="R1" s="357" t="str">
        <f ca="1">'Scout 14'!$A1</f>
        <v>Scout 14</v>
      </c>
      <c r="S1" s="357" t="str">
        <f ca="1">'Scout 15'!$A1</f>
        <v>Scout 15</v>
      </c>
      <c r="T1" s="357" t="str">
        <f ca="1">'Scout 16'!$A1</f>
        <v>Scout 16</v>
      </c>
      <c r="U1" s="357" t="str">
        <f ca="1">'Scout 17'!$A1</f>
        <v>Scout 17</v>
      </c>
      <c r="V1" s="357" t="str">
        <f ca="1">'Scout 18'!$A1</f>
        <v>Scout 18</v>
      </c>
      <c r="W1" s="357" t="str">
        <f ca="1">'Scout 19'!$A1</f>
        <v>Scout 19</v>
      </c>
      <c r="X1" s="357" t="str">
        <f ca="1">'Scout 20'!$A1</f>
        <v>Scout 20</v>
      </c>
      <c r="Y1" s="360" t="str">
        <f>A1</f>
        <v>Webelos Scout Awards    Webelos Scout Awards    Webelos Scout Awards    Webelos Scout Awards</v>
      </c>
    </row>
    <row r="2" spans="1:25" s="168" customFormat="1" ht="12.75" customHeight="1">
      <c r="A2" s="360"/>
      <c r="B2" s="169"/>
      <c r="C2" s="170" t="s">
        <v>134</v>
      </c>
      <c r="D2" s="171" t="str">
        <f>Instructions!H5</f>
        <v xml:space="preserve"> </v>
      </c>
      <c r="E2" s="358"/>
      <c r="F2" s="358"/>
      <c r="G2" s="358"/>
      <c r="H2" s="358"/>
      <c r="I2" s="358"/>
      <c r="J2" s="358"/>
      <c r="K2" s="358"/>
      <c r="L2" s="358"/>
      <c r="M2" s="358"/>
      <c r="N2" s="358"/>
      <c r="O2" s="358"/>
      <c r="P2" s="358"/>
      <c r="Q2" s="358"/>
      <c r="R2" s="358"/>
      <c r="S2" s="358"/>
      <c r="T2" s="358"/>
      <c r="U2" s="358"/>
      <c r="V2" s="358"/>
      <c r="W2" s="358"/>
      <c r="X2" s="358"/>
      <c r="Y2" s="360"/>
    </row>
    <row r="3" spans="1:25" s="168" customFormat="1">
      <c r="A3" s="360"/>
      <c r="B3" s="169"/>
      <c r="C3" s="172"/>
      <c r="D3" s="173"/>
      <c r="E3" s="358"/>
      <c r="F3" s="358"/>
      <c r="G3" s="358"/>
      <c r="H3" s="358"/>
      <c r="I3" s="358"/>
      <c r="J3" s="358"/>
      <c r="K3" s="358"/>
      <c r="L3" s="358"/>
      <c r="M3" s="358"/>
      <c r="N3" s="358"/>
      <c r="O3" s="358"/>
      <c r="P3" s="358"/>
      <c r="Q3" s="358"/>
      <c r="R3" s="358"/>
      <c r="S3" s="358"/>
      <c r="T3" s="358"/>
      <c r="U3" s="358"/>
      <c r="V3" s="358"/>
      <c r="W3" s="358"/>
      <c r="X3" s="358"/>
      <c r="Y3" s="360"/>
    </row>
    <row r="4" spans="1:25" s="168" customFormat="1" ht="12.75" customHeight="1">
      <c r="A4" s="360"/>
      <c r="B4" s="361" t="s">
        <v>488</v>
      </c>
      <c r="C4" s="362"/>
      <c r="D4" s="363"/>
      <c r="E4" s="359"/>
      <c r="F4" s="359"/>
      <c r="G4" s="359"/>
      <c r="H4" s="359"/>
      <c r="I4" s="359"/>
      <c r="J4" s="359"/>
      <c r="K4" s="359"/>
      <c r="L4" s="359"/>
      <c r="M4" s="359"/>
      <c r="N4" s="359"/>
      <c r="O4" s="359"/>
      <c r="P4" s="359"/>
      <c r="Q4" s="359"/>
      <c r="R4" s="359"/>
      <c r="S4" s="359"/>
      <c r="T4" s="359"/>
      <c r="U4" s="359"/>
      <c r="V4" s="359"/>
      <c r="W4" s="359"/>
      <c r="X4" s="359"/>
      <c r="Y4" s="360"/>
    </row>
    <row r="5" spans="1:25" ht="22.5" customHeight="1">
      <c r="A5" s="360"/>
      <c r="C5" s="194" t="s">
        <v>791</v>
      </c>
      <c r="X5" s="195"/>
      <c r="Y5" s="360"/>
    </row>
    <row r="6" spans="1:25">
      <c r="A6" s="360"/>
      <c r="B6" s="196">
        <v>1</v>
      </c>
      <c r="C6" s="364" t="s">
        <v>845</v>
      </c>
      <c r="D6" s="364"/>
      <c r="E6" s="178"/>
      <c r="F6" s="178"/>
      <c r="G6" s="197"/>
      <c r="H6" s="197"/>
      <c r="I6" s="197"/>
      <c r="J6" s="197"/>
      <c r="K6" s="197"/>
      <c r="L6" s="197"/>
      <c r="M6" s="197"/>
      <c r="N6" s="197"/>
      <c r="O6" s="197"/>
      <c r="P6" s="178"/>
      <c r="Q6" s="197"/>
      <c r="R6" s="197"/>
      <c r="S6" s="178"/>
      <c r="T6" s="178"/>
      <c r="U6" s="178"/>
      <c r="V6" s="178"/>
      <c r="W6" s="178"/>
      <c r="X6" s="178"/>
      <c r="Y6" s="360"/>
    </row>
    <row r="7" spans="1:25">
      <c r="A7" s="360"/>
      <c r="B7" s="196">
        <v>2</v>
      </c>
      <c r="C7" s="364" t="s">
        <v>846</v>
      </c>
      <c r="D7" s="364"/>
      <c r="E7" s="178"/>
      <c r="F7" s="178"/>
      <c r="G7" s="197"/>
      <c r="H7" s="197"/>
      <c r="I7" s="197"/>
      <c r="J7" s="197"/>
      <c r="K7" s="197"/>
      <c r="L7" s="197"/>
      <c r="M7" s="197"/>
      <c r="N7" s="197"/>
      <c r="O7" s="197"/>
      <c r="P7" s="178"/>
      <c r="Q7" s="197"/>
      <c r="R7" s="197"/>
      <c r="S7" s="178"/>
      <c r="T7" s="178"/>
      <c r="U7" s="178"/>
      <c r="V7" s="178"/>
      <c r="W7" s="178"/>
      <c r="X7" s="178"/>
      <c r="Y7" s="360"/>
    </row>
    <row r="8" spans="1:25">
      <c r="A8" s="360"/>
      <c r="B8" s="196">
        <v>3</v>
      </c>
      <c r="C8" s="364" t="s">
        <v>847</v>
      </c>
      <c r="D8" s="364"/>
      <c r="E8" s="178"/>
      <c r="F8" s="178"/>
      <c r="G8" s="197"/>
      <c r="H8" s="197"/>
      <c r="I8" s="197"/>
      <c r="J8" s="197"/>
      <c r="K8" s="197"/>
      <c r="L8" s="197"/>
      <c r="M8" s="197"/>
      <c r="N8" s="197"/>
      <c r="O8" s="197"/>
      <c r="P8" s="178"/>
      <c r="Q8" s="197"/>
      <c r="R8" s="197"/>
      <c r="S8" s="178"/>
      <c r="T8" s="178"/>
      <c r="U8" s="178"/>
      <c r="V8" s="178"/>
      <c r="W8" s="178"/>
      <c r="X8" s="178"/>
      <c r="Y8" s="360"/>
    </row>
    <row r="9" spans="1:25">
      <c r="A9" s="360"/>
      <c r="B9" s="196">
        <v>4</v>
      </c>
      <c r="C9" s="364" t="s">
        <v>848</v>
      </c>
      <c r="D9" s="364"/>
      <c r="E9" s="178"/>
      <c r="F9" s="178"/>
      <c r="G9" s="197"/>
      <c r="H9" s="197"/>
      <c r="I9" s="197"/>
      <c r="J9" s="197"/>
      <c r="K9" s="197"/>
      <c r="L9" s="197"/>
      <c r="M9" s="197"/>
      <c r="N9" s="197"/>
      <c r="O9" s="197"/>
      <c r="P9" s="178"/>
      <c r="Q9" s="197"/>
      <c r="R9" s="197"/>
      <c r="S9" s="178"/>
      <c r="T9" s="178"/>
      <c r="U9" s="178"/>
      <c r="V9" s="178"/>
      <c r="W9" s="178"/>
      <c r="X9" s="178"/>
      <c r="Y9" s="360"/>
    </row>
    <row r="10" spans="1:25">
      <c r="A10" s="360"/>
      <c r="B10" s="196">
        <v>5</v>
      </c>
      <c r="C10" s="364" t="s">
        <v>849</v>
      </c>
      <c r="D10" s="364"/>
      <c r="E10" s="178"/>
      <c r="F10" s="178"/>
      <c r="G10" s="197"/>
      <c r="H10" s="197"/>
      <c r="I10" s="197"/>
      <c r="J10" s="197"/>
      <c r="K10" s="197"/>
      <c r="L10" s="197"/>
      <c r="M10" s="197"/>
      <c r="N10" s="197"/>
      <c r="O10" s="197"/>
      <c r="P10" s="178"/>
      <c r="Q10" s="197"/>
      <c r="R10" s="197"/>
      <c r="S10" s="178"/>
      <c r="T10" s="178"/>
      <c r="U10" s="178"/>
      <c r="V10" s="178"/>
      <c r="W10" s="178"/>
      <c r="X10" s="178"/>
      <c r="Y10" s="360"/>
    </row>
    <row r="11" spans="1:25" ht="13.8" thickBot="1">
      <c r="A11" s="360"/>
      <c r="B11" s="196">
        <v>6</v>
      </c>
      <c r="C11" s="364" t="s">
        <v>850</v>
      </c>
      <c r="D11" s="364"/>
      <c r="E11" s="181"/>
      <c r="F11" s="178"/>
      <c r="G11" s="197"/>
      <c r="H11" s="197"/>
      <c r="I11" s="197"/>
      <c r="J11" s="197"/>
      <c r="K11" s="197"/>
      <c r="L11" s="197"/>
      <c r="M11" s="197"/>
      <c r="N11" s="197"/>
      <c r="O11" s="197"/>
      <c r="P11" s="178"/>
      <c r="Q11" s="197"/>
      <c r="R11" s="197"/>
      <c r="S11" s="178"/>
      <c r="T11" s="178"/>
      <c r="U11" s="178"/>
      <c r="V11" s="178"/>
      <c r="W11" s="178"/>
      <c r="X11" s="178"/>
      <c r="Y11" s="360"/>
    </row>
    <row r="12" spans="1:25" ht="13.8" thickBot="1">
      <c r="A12" s="360"/>
      <c r="C12" s="356" t="s">
        <v>35</v>
      </c>
      <c r="D12" s="356"/>
      <c r="E12" s="198" t="str">
        <f>IF(SUMPRODUCT(ISTEXT(E6:E11)*1)&gt;5, "C", IF(SUMPRODUCT(ISTEXT(E6:E11)*1)&gt;0, (SUMPRODUCT(ISTEXT(E6:E11)*1))/6*100, ""))</f>
        <v/>
      </c>
      <c r="F12" s="198" t="str">
        <f t="shared" ref="F12:X12" si="0">IF(SUMPRODUCT(ISTEXT(F6:F11)*1)&gt;5, "C", IF(SUMPRODUCT(ISTEXT(F6:F11)*1)&gt;0, (SUMPRODUCT(ISTEXT(F6:F11)*1))/6*100, ""))</f>
        <v/>
      </c>
      <c r="G12" s="198" t="str">
        <f t="shared" si="0"/>
        <v/>
      </c>
      <c r="H12" s="198" t="str">
        <f t="shared" si="0"/>
        <v/>
      </c>
      <c r="I12" s="198" t="str">
        <f t="shared" si="0"/>
        <v/>
      </c>
      <c r="J12" s="198" t="str">
        <f t="shared" si="0"/>
        <v/>
      </c>
      <c r="K12" s="198" t="str">
        <f t="shared" si="0"/>
        <v/>
      </c>
      <c r="L12" s="198" t="str">
        <f t="shared" si="0"/>
        <v/>
      </c>
      <c r="M12" s="198" t="str">
        <f t="shared" si="0"/>
        <v/>
      </c>
      <c r="N12" s="198" t="str">
        <f t="shared" si="0"/>
        <v/>
      </c>
      <c r="O12" s="198" t="str">
        <f t="shared" si="0"/>
        <v/>
      </c>
      <c r="P12" s="198" t="str">
        <f t="shared" si="0"/>
        <v/>
      </c>
      <c r="Q12" s="198" t="str">
        <f t="shared" si="0"/>
        <v/>
      </c>
      <c r="R12" s="198" t="str">
        <f t="shared" si="0"/>
        <v/>
      </c>
      <c r="S12" s="198" t="str">
        <f t="shared" si="0"/>
        <v/>
      </c>
      <c r="T12" s="198" t="str">
        <f t="shared" si="0"/>
        <v/>
      </c>
      <c r="U12" s="198" t="str">
        <f t="shared" si="0"/>
        <v/>
      </c>
      <c r="V12" s="198" t="str">
        <f t="shared" si="0"/>
        <v/>
      </c>
      <c r="W12" s="198" t="str">
        <f t="shared" si="0"/>
        <v/>
      </c>
      <c r="X12" s="198" t="str">
        <f t="shared" si="0"/>
        <v/>
      </c>
      <c r="Y12" s="360"/>
    </row>
    <row r="13" spans="1:25" ht="22.5" customHeight="1">
      <c r="A13" s="360"/>
      <c r="C13" s="366" t="s">
        <v>792</v>
      </c>
      <c r="D13" s="366"/>
      <c r="E13" s="199"/>
      <c r="F13" s="199"/>
      <c r="G13" s="199"/>
      <c r="H13" s="199"/>
      <c r="I13" s="199"/>
      <c r="J13" s="199"/>
      <c r="K13" s="199"/>
      <c r="L13" s="199"/>
      <c r="M13" s="199"/>
      <c r="N13" s="199"/>
      <c r="O13" s="199"/>
      <c r="P13" s="199"/>
      <c r="Q13" s="199"/>
      <c r="R13" s="199"/>
      <c r="S13" s="199"/>
      <c r="T13" s="199"/>
      <c r="U13" s="199"/>
      <c r="V13" s="199"/>
      <c r="W13" s="199"/>
      <c r="X13" s="199"/>
      <c r="Y13" s="360"/>
    </row>
    <row r="14" spans="1:25" ht="12.75" customHeight="1">
      <c r="A14" s="360"/>
      <c r="B14" s="180">
        <v>1</v>
      </c>
      <c r="C14" s="367" t="s">
        <v>793</v>
      </c>
      <c r="D14" s="367"/>
      <c r="E14" s="178"/>
      <c r="F14" s="178"/>
      <c r="G14" s="178"/>
      <c r="H14" s="178"/>
      <c r="I14" s="178"/>
      <c r="J14" s="178"/>
      <c r="K14" s="178"/>
      <c r="L14" s="178"/>
      <c r="M14" s="178"/>
      <c r="N14" s="178"/>
      <c r="O14" s="178"/>
      <c r="P14" s="178"/>
      <c r="Q14" s="178"/>
      <c r="R14" s="178"/>
      <c r="S14" s="178"/>
      <c r="T14" s="178"/>
      <c r="U14" s="178"/>
      <c r="V14" s="178"/>
      <c r="W14" s="178"/>
      <c r="X14" s="178"/>
      <c r="Y14" s="360"/>
    </row>
    <row r="15" spans="1:25">
      <c r="A15" s="360"/>
      <c r="B15" s="180">
        <v>2</v>
      </c>
      <c r="C15" s="354" t="str">
        <f>"Complete "&amp;AdventurePins!C53</f>
        <v>Complete Webelos Walkabout</v>
      </c>
      <c r="D15" s="355"/>
      <c r="E15" s="200" t="str">
        <f>AdventurePins!E60</f>
        <v/>
      </c>
      <c r="F15" s="200" t="str">
        <f>AdventurePins!F60</f>
        <v/>
      </c>
      <c r="G15" s="200" t="str">
        <f>AdventurePins!G60</f>
        <v/>
      </c>
      <c r="H15" s="200" t="str">
        <f>AdventurePins!H60</f>
        <v/>
      </c>
      <c r="I15" s="200" t="str">
        <f>AdventurePins!I60</f>
        <v/>
      </c>
      <c r="J15" s="200" t="str">
        <f>AdventurePins!J60</f>
        <v/>
      </c>
      <c r="K15" s="200" t="str">
        <f>AdventurePins!K60</f>
        <v/>
      </c>
      <c r="L15" s="200" t="str">
        <f>AdventurePins!L60</f>
        <v/>
      </c>
      <c r="M15" s="200" t="str">
        <f>AdventurePins!M60</f>
        <v/>
      </c>
      <c r="N15" s="200" t="str">
        <f>AdventurePins!N60</f>
        <v/>
      </c>
      <c r="O15" s="200" t="str">
        <f>AdventurePins!O60</f>
        <v/>
      </c>
      <c r="P15" s="200" t="str">
        <f>AdventurePins!P60</f>
        <v/>
      </c>
      <c r="Q15" s="200" t="str">
        <f>AdventurePins!Q60</f>
        <v/>
      </c>
      <c r="R15" s="200" t="str">
        <f>AdventurePins!R60</f>
        <v/>
      </c>
      <c r="S15" s="200" t="str">
        <f>AdventurePins!S60</f>
        <v/>
      </c>
      <c r="T15" s="200" t="str">
        <f>AdventurePins!T60</f>
        <v/>
      </c>
      <c r="U15" s="200" t="str">
        <f>AdventurePins!U60</f>
        <v/>
      </c>
      <c r="V15" s="200" t="str">
        <f>AdventurePins!V60</f>
        <v/>
      </c>
      <c r="W15" s="200" t="str">
        <f>AdventurePins!W60</f>
        <v/>
      </c>
      <c r="X15" s="200" t="str">
        <f>AdventurePins!X60</f>
        <v/>
      </c>
      <c r="Y15" s="360"/>
    </row>
    <row r="16" spans="1:25">
      <c r="A16" s="360"/>
      <c r="B16" s="180">
        <v>3</v>
      </c>
      <c r="C16" s="354" t="s">
        <v>840</v>
      </c>
      <c r="D16" s="355"/>
      <c r="E16" s="200"/>
      <c r="F16" s="200"/>
      <c r="G16" s="200"/>
      <c r="H16" s="200"/>
      <c r="I16" s="200"/>
      <c r="J16" s="200"/>
      <c r="K16" s="200"/>
      <c r="L16" s="200"/>
      <c r="M16" s="200"/>
      <c r="N16" s="200"/>
      <c r="O16" s="200"/>
      <c r="P16" s="200"/>
      <c r="Q16" s="200"/>
      <c r="R16" s="200"/>
      <c r="S16" s="200"/>
      <c r="T16" s="200"/>
      <c r="U16" s="200"/>
      <c r="V16" s="200"/>
      <c r="W16" s="200"/>
      <c r="X16" s="200"/>
      <c r="Y16" s="360"/>
    </row>
    <row r="17" spans="1:25">
      <c r="A17" s="360"/>
      <c r="B17" s="177" t="s">
        <v>794</v>
      </c>
      <c r="C17" s="354" t="s">
        <v>795</v>
      </c>
      <c r="D17" s="355"/>
      <c r="E17" s="178"/>
      <c r="F17" s="178"/>
      <c r="G17" s="178"/>
      <c r="H17" s="178"/>
      <c r="I17" s="178"/>
      <c r="J17" s="178"/>
      <c r="K17" s="178"/>
      <c r="L17" s="178"/>
      <c r="M17" s="178"/>
      <c r="N17" s="178"/>
      <c r="O17" s="178"/>
      <c r="P17" s="178"/>
      <c r="Q17" s="178"/>
      <c r="R17" s="178"/>
      <c r="S17" s="178"/>
      <c r="T17" s="178"/>
      <c r="U17" s="178"/>
      <c r="V17" s="178"/>
      <c r="W17" s="178"/>
      <c r="X17" s="178"/>
      <c r="Y17" s="360"/>
    </row>
    <row r="18" spans="1:25">
      <c r="A18" s="360"/>
      <c r="B18" s="177" t="s">
        <v>796</v>
      </c>
      <c r="C18" s="354" t="s">
        <v>797</v>
      </c>
      <c r="D18" s="355"/>
      <c r="E18" s="178"/>
      <c r="F18" s="178"/>
      <c r="G18" s="178"/>
      <c r="H18" s="178"/>
      <c r="I18" s="178"/>
      <c r="J18" s="178"/>
      <c r="K18" s="178"/>
      <c r="L18" s="178"/>
      <c r="M18" s="178"/>
      <c r="N18" s="178"/>
      <c r="O18" s="178"/>
      <c r="P18" s="178"/>
      <c r="Q18" s="178"/>
      <c r="R18" s="178"/>
      <c r="S18" s="178"/>
      <c r="T18" s="178"/>
      <c r="U18" s="178"/>
      <c r="V18" s="178"/>
      <c r="W18" s="178"/>
      <c r="X18" s="178"/>
      <c r="Y18" s="360"/>
    </row>
    <row r="19" spans="1:25">
      <c r="A19" s="360"/>
      <c r="B19" s="177" t="s">
        <v>798</v>
      </c>
      <c r="C19" s="354" t="s">
        <v>799</v>
      </c>
      <c r="D19" s="355"/>
      <c r="E19" s="178"/>
      <c r="F19" s="178"/>
      <c r="G19" s="178"/>
      <c r="H19" s="178"/>
      <c r="I19" s="178"/>
      <c r="J19" s="178"/>
      <c r="K19" s="178"/>
      <c r="L19" s="178"/>
      <c r="M19" s="178"/>
      <c r="N19" s="178"/>
      <c r="O19" s="178"/>
      <c r="P19" s="178"/>
      <c r="Q19" s="178"/>
      <c r="R19" s="178"/>
      <c r="S19" s="178"/>
      <c r="T19" s="178"/>
      <c r="U19" s="178"/>
      <c r="V19" s="178"/>
      <c r="W19" s="178"/>
      <c r="X19" s="178"/>
      <c r="Y19" s="360"/>
    </row>
    <row r="20" spans="1:25">
      <c r="A20" s="360"/>
      <c r="B20" s="177" t="s">
        <v>549</v>
      </c>
      <c r="C20" s="354" t="s">
        <v>800</v>
      </c>
      <c r="D20" s="355"/>
      <c r="E20" s="178"/>
      <c r="F20" s="197"/>
      <c r="G20" s="197"/>
      <c r="H20" s="197"/>
      <c r="I20" s="197"/>
      <c r="J20" s="197"/>
      <c r="K20" s="197"/>
      <c r="L20" s="197"/>
      <c r="M20" s="197"/>
      <c r="N20" s="197"/>
      <c r="O20" s="197"/>
      <c r="P20" s="197"/>
      <c r="Q20" s="197"/>
      <c r="R20" s="197"/>
      <c r="S20" s="197"/>
      <c r="T20" s="197"/>
      <c r="U20" s="197"/>
      <c r="V20" s="197"/>
      <c r="W20" s="197"/>
      <c r="X20" s="197"/>
      <c r="Y20" s="360"/>
    </row>
    <row r="21" spans="1:25">
      <c r="A21" s="360"/>
      <c r="B21" s="177" t="s">
        <v>801</v>
      </c>
      <c r="C21" s="354" t="s">
        <v>802</v>
      </c>
      <c r="D21" s="355"/>
      <c r="E21" s="178"/>
      <c r="F21" s="178"/>
      <c r="G21" s="178"/>
      <c r="H21" s="178"/>
      <c r="I21" s="178"/>
      <c r="J21" s="178"/>
      <c r="K21" s="178"/>
      <c r="L21" s="178"/>
      <c r="M21" s="178"/>
      <c r="N21" s="178"/>
      <c r="O21" s="178"/>
      <c r="P21" s="178"/>
      <c r="Q21" s="178"/>
      <c r="R21" s="178"/>
      <c r="S21" s="178"/>
      <c r="T21" s="178"/>
      <c r="U21" s="178"/>
      <c r="V21" s="178"/>
      <c r="W21" s="178"/>
      <c r="X21" s="178"/>
      <c r="Y21" s="360"/>
    </row>
    <row r="22" spans="1:25">
      <c r="A22" s="360"/>
      <c r="B22" s="177" t="s">
        <v>803</v>
      </c>
      <c r="C22" s="354" t="s">
        <v>804</v>
      </c>
      <c r="D22" s="355"/>
      <c r="E22" s="178"/>
      <c r="F22" s="178"/>
      <c r="G22" s="178"/>
      <c r="H22" s="178"/>
      <c r="I22" s="178"/>
      <c r="J22" s="178"/>
      <c r="K22" s="178"/>
      <c r="L22" s="178"/>
      <c r="M22" s="178"/>
      <c r="N22" s="178"/>
      <c r="O22" s="178"/>
      <c r="P22" s="178"/>
      <c r="Q22" s="178"/>
      <c r="R22" s="178"/>
      <c r="S22" s="178"/>
      <c r="T22" s="178"/>
      <c r="U22" s="178"/>
      <c r="V22" s="178"/>
      <c r="W22" s="178"/>
      <c r="X22" s="178"/>
      <c r="Y22" s="360"/>
    </row>
    <row r="23" spans="1:25">
      <c r="A23" s="360"/>
      <c r="B23" s="177" t="s">
        <v>805</v>
      </c>
      <c r="C23" s="354" t="s">
        <v>806</v>
      </c>
      <c r="D23" s="355"/>
      <c r="E23" s="178"/>
      <c r="F23" s="197"/>
      <c r="G23" s="197"/>
      <c r="H23" s="197"/>
      <c r="I23" s="197"/>
      <c r="J23" s="197"/>
      <c r="K23" s="197"/>
      <c r="L23" s="197"/>
      <c r="M23" s="197"/>
      <c r="N23" s="197"/>
      <c r="O23" s="197"/>
      <c r="P23" s="197"/>
      <c r="Q23" s="197"/>
      <c r="R23" s="197"/>
      <c r="S23" s="197"/>
      <c r="T23" s="197"/>
      <c r="U23" s="197"/>
      <c r="V23" s="197"/>
      <c r="W23" s="197"/>
      <c r="X23" s="197"/>
      <c r="Y23" s="360"/>
    </row>
    <row r="24" spans="1:25">
      <c r="A24" s="360"/>
      <c r="B24" s="177" t="s">
        <v>807</v>
      </c>
      <c r="C24" s="354" t="s">
        <v>808</v>
      </c>
      <c r="D24" s="355"/>
      <c r="E24" s="197"/>
      <c r="F24" s="197"/>
      <c r="G24" s="197"/>
      <c r="H24" s="197"/>
      <c r="I24" s="197"/>
      <c r="J24" s="197"/>
      <c r="K24" s="197"/>
      <c r="L24" s="197"/>
      <c r="M24" s="197"/>
      <c r="N24" s="197"/>
      <c r="O24" s="197"/>
      <c r="P24" s="197"/>
      <c r="Q24" s="197"/>
      <c r="R24" s="197"/>
      <c r="S24" s="197"/>
      <c r="T24" s="197"/>
      <c r="U24" s="197"/>
      <c r="V24" s="197"/>
      <c r="W24" s="197"/>
      <c r="X24" s="197"/>
      <c r="Y24" s="360"/>
    </row>
    <row r="25" spans="1:25">
      <c r="A25" s="360"/>
      <c r="B25" s="177" t="s">
        <v>809</v>
      </c>
      <c r="C25" s="354" t="s">
        <v>810</v>
      </c>
      <c r="D25" s="355"/>
      <c r="E25" s="197"/>
      <c r="F25" s="197"/>
      <c r="G25" s="197"/>
      <c r="H25" s="197"/>
      <c r="I25" s="197"/>
      <c r="J25" s="197"/>
      <c r="K25" s="197"/>
      <c r="L25" s="197"/>
      <c r="M25" s="197"/>
      <c r="N25" s="197"/>
      <c r="O25" s="197"/>
      <c r="P25" s="197"/>
      <c r="Q25" s="197"/>
      <c r="R25" s="197"/>
      <c r="S25" s="197"/>
      <c r="T25" s="197"/>
      <c r="U25" s="197"/>
      <c r="V25" s="197"/>
      <c r="W25" s="197"/>
      <c r="X25" s="197"/>
      <c r="Y25" s="360"/>
    </row>
    <row r="26" spans="1:25">
      <c r="A26" s="360"/>
      <c r="B26" s="177" t="s">
        <v>811</v>
      </c>
      <c r="C26" s="354" t="s">
        <v>812</v>
      </c>
      <c r="D26" s="355"/>
      <c r="E26" s="197"/>
      <c r="F26" s="197"/>
      <c r="G26" s="197"/>
      <c r="H26" s="197"/>
      <c r="I26" s="197"/>
      <c r="J26" s="197"/>
      <c r="K26" s="197"/>
      <c r="L26" s="197"/>
      <c r="M26" s="197"/>
      <c r="N26" s="197"/>
      <c r="O26" s="197"/>
      <c r="P26" s="197"/>
      <c r="Q26" s="197"/>
      <c r="R26" s="197"/>
      <c r="S26" s="197"/>
      <c r="T26" s="197"/>
      <c r="U26" s="197"/>
      <c r="V26" s="197"/>
      <c r="W26" s="197"/>
      <c r="X26" s="197"/>
      <c r="Y26" s="360"/>
    </row>
    <row r="27" spans="1:25">
      <c r="A27" s="360"/>
      <c r="B27" s="177" t="s">
        <v>813</v>
      </c>
      <c r="C27" s="354" t="s">
        <v>814</v>
      </c>
      <c r="D27" s="355"/>
      <c r="E27" s="178"/>
      <c r="F27" s="178"/>
      <c r="G27" s="178"/>
      <c r="H27" s="178"/>
      <c r="I27" s="178"/>
      <c r="J27" s="178"/>
      <c r="K27" s="178"/>
      <c r="L27" s="178"/>
      <c r="M27" s="178"/>
      <c r="N27" s="178"/>
      <c r="O27" s="178"/>
      <c r="P27" s="178"/>
      <c r="Q27" s="178"/>
      <c r="R27" s="178"/>
      <c r="S27" s="178"/>
      <c r="T27" s="178"/>
      <c r="U27" s="178"/>
      <c r="V27" s="178"/>
      <c r="W27" s="178"/>
      <c r="X27" s="178"/>
      <c r="Y27" s="360"/>
    </row>
    <row r="28" spans="1:25">
      <c r="A28" s="360"/>
      <c r="B28" s="177" t="s">
        <v>815</v>
      </c>
      <c r="C28" s="353" t="s">
        <v>816</v>
      </c>
      <c r="D28" s="353"/>
      <c r="E28" s="178"/>
      <c r="F28" s="178"/>
      <c r="G28" s="178"/>
      <c r="H28" s="178"/>
      <c r="I28" s="178"/>
      <c r="J28" s="178"/>
      <c r="K28" s="178"/>
      <c r="L28" s="178"/>
      <c r="M28" s="178"/>
      <c r="N28" s="178"/>
      <c r="O28" s="178"/>
      <c r="P28" s="178"/>
      <c r="Q28" s="178"/>
      <c r="R28" s="178"/>
      <c r="S28" s="178"/>
      <c r="T28" s="178"/>
      <c r="U28" s="178"/>
      <c r="V28" s="178"/>
      <c r="W28" s="178"/>
      <c r="X28" s="178"/>
      <c r="Y28" s="360"/>
    </row>
    <row r="29" spans="1:25">
      <c r="A29" s="360"/>
      <c r="B29" s="177" t="s">
        <v>817</v>
      </c>
      <c r="C29" s="354" t="s">
        <v>818</v>
      </c>
      <c r="D29" s="355"/>
      <c r="E29" s="178"/>
      <c r="F29" s="178"/>
      <c r="G29" s="178"/>
      <c r="H29" s="178"/>
      <c r="I29" s="178"/>
      <c r="J29" s="178"/>
      <c r="K29" s="178"/>
      <c r="L29" s="178"/>
      <c r="M29" s="178"/>
      <c r="N29" s="178"/>
      <c r="O29" s="178"/>
      <c r="P29" s="178"/>
      <c r="Q29" s="178"/>
      <c r="R29" s="178"/>
      <c r="S29" s="178"/>
      <c r="T29" s="178"/>
      <c r="U29" s="178"/>
      <c r="V29" s="178"/>
      <c r="W29" s="178"/>
      <c r="X29" s="178"/>
      <c r="Y29" s="360"/>
    </row>
    <row r="30" spans="1:25" ht="13.8" thickBot="1">
      <c r="A30" s="360"/>
      <c r="B30" s="177" t="s">
        <v>819</v>
      </c>
      <c r="C30" s="354" t="s">
        <v>820</v>
      </c>
      <c r="D30" s="355"/>
      <c r="E30" s="201"/>
      <c r="F30" s="201"/>
      <c r="G30" s="201"/>
      <c r="H30" s="201"/>
      <c r="I30" s="201"/>
      <c r="J30" s="201"/>
      <c r="K30" s="201"/>
      <c r="L30" s="201"/>
      <c r="M30" s="201"/>
      <c r="N30" s="201"/>
      <c r="O30" s="201"/>
      <c r="P30" s="201"/>
      <c r="Q30" s="201"/>
      <c r="R30" s="201"/>
      <c r="S30" s="201"/>
      <c r="T30" s="201"/>
      <c r="U30" s="201"/>
      <c r="V30" s="201"/>
      <c r="W30" s="201"/>
      <c r="X30" s="201"/>
      <c r="Y30" s="360"/>
    </row>
    <row r="31" spans="1:25" ht="13.8" thickBot="1">
      <c r="A31" s="360"/>
      <c r="C31" s="356" t="s">
        <v>35</v>
      </c>
      <c r="D31" s="356"/>
      <c r="E31" s="198" t="str">
        <f>IF(MIN(SUMPRODUCT(ISTEXT(E17:E30)*1),7)+COUNTIF(E15,"C")+SUMPRODUCT(ISTEXT(E14)*1)&gt;8, "C", IF(SUMPRODUCT(ISTEXT(E14:E30)*1)&gt;1, (MIN(SUMPRODUCT(ISTEXT(E17:E30)*1),7)+COUNTIF(E15,"C")+SUMPRODUCT(ISTEXT(E14)*1))/9*100, ""))</f>
        <v/>
      </c>
      <c r="F31" s="198" t="str">
        <f t="shared" ref="F31:X31" si="1">IF(MIN(SUMPRODUCT(ISTEXT(F17:F30)*1),7)+COUNTIF(F15,"C")+SUMPRODUCT(ISTEXT(F14)*1)&gt;8, "C", IF(SUMPRODUCT(ISTEXT(F14:F30)*1)&gt;1, (MIN(SUMPRODUCT(ISTEXT(F17:F30)*1),7)+COUNTIF(F15,"C")+SUMPRODUCT(ISTEXT(F14)*1))/9*100, ""))</f>
        <v/>
      </c>
      <c r="G31" s="198" t="str">
        <f t="shared" si="1"/>
        <v/>
      </c>
      <c r="H31" s="198" t="str">
        <f t="shared" si="1"/>
        <v/>
      </c>
      <c r="I31" s="198" t="str">
        <f t="shared" si="1"/>
        <v/>
      </c>
      <c r="J31" s="198" t="str">
        <f t="shared" si="1"/>
        <v/>
      </c>
      <c r="K31" s="198" t="str">
        <f t="shared" si="1"/>
        <v/>
      </c>
      <c r="L31" s="198" t="str">
        <f t="shared" si="1"/>
        <v/>
      </c>
      <c r="M31" s="198" t="str">
        <f t="shared" si="1"/>
        <v/>
      </c>
      <c r="N31" s="198" t="str">
        <f t="shared" si="1"/>
        <v/>
      </c>
      <c r="O31" s="198" t="str">
        <f t="shared" si="1"/>
        <v/>
      </c>
      <c r="P31" s="198" t="str">
        <f t="shared" si="1"/>
        <v/>
      </c>
      <c r="Q31" s="198" t="str">
        <f t="shared" si="1"/>
        <v/>
      </c>
      <c r="R31" s="198" t="str">
        <f t="shared" si="1"/>
        <v/>
      </c>
      <c r="S31" s="198" t="str">
        <f t="shared" si="1"/>
        <v/>
      </c>
      <c r="T31" s="198" t="str">
        <f t="shared" si="1"/>
        <v/>
      </c>
      <c r="U31" s="198" t="str">
        <f t="shared" si="1"/>
        <v/>
      </c>
      <c r="V31" s="198" t="str">
        <f t="shared" si="1"/>
        <v/>
      </c>
      <c r="W31" s="198" t="str">
        <f t="shared" si="1"/>
        <v/>
      </c>
      <c r="X31" s="198" t="str">
        <f t="shared" si="1"/>
        <v/>
      </c>
      <c r="Y31" s="360"/>
    </row>
    <row r="32" spans="1:25" ht="22.5" customHeight="1">
      <c r="A32" s="360"/>
      <c r="C32" s="365" t="s">
        <v>821</v>
      </c>
      <c r="D32" s="365"/>
      <c r="E32" s="202"/>
      <c r="F32" s="202"/>
      <c r="G32" s="202"/>
      <c r="H32" s="202"/>
      <c r="I32" s="202"/>
      <c r="J32" s="202"/>
      <c r="K32" s="202"/>
      <c r="L32" s="202"/>
      <c r="M32" s="202"/>
      <c r="N32" s="202"/>
      <c r="O32" s="202"/>
      <c r="P32" s="202"/>
      <c r="Q32" s="202"/>
      <c r="R32" s="202"/>
      <c r="S32" s="202"/>
      <c r="T32" s="202"/>
      <c r="U32" s="202"/>
      <c r="V32" s="202"/>
      <c r="W32" s="202"/>
      <c r="X32" s="202"/>
      <c r="Y32" s="360"/>
    </row>
    <row r="33" spans="1:25">
      <c r="A33" s="360"/>
      <c r="B33" s="180">
        <v>1</v>
      </c>
      <c r="C33" s="354" t="str">
        <f>"Complete " &amp; AdventurePins!C62</f>
        <v>Complete Building a Better World</v>
      </c>
      <c r="D33" s="355"/>
      <c r="E33" s="200" t="str">
        <f>AdventurePins!E73</f>
        <v/>
      </c>
      <c r="F33" s="200" t="str">
        <f>AdventurePins!F73</f>
        <v/>
      </c>
      <c r="G33" s="200" t="str">
        <f>AdventurePins!G73</f>
        <v/>
      </c>
      <c r="H33" s="200" t="str">
        <f>AdventurePins!H73</f>
        <v/>
      </c>
      <c r="I33" s="200" t="str">
        <f>AdventurePins!I73</f>
        <v/>
      </c>
      <c r="J33" s="200" t="str">
        <f>AdventurePins!J73</f>
        <v/>
      </c>
      <c r="K33" s="200" t="str">
        <f>AdventurePins!K73</f>
        <v/>
      </c>
      <c r="L33" s="200" t="str">
        <f>AdventurePins!L73</f>
        <v/>
      </c>
      <c r="M33" s="200" t="str">
        <f>AdventurePins!M73</f>
        <v/>
      </c>
      <c r="N33" s="200" t="str">
        <f>AdventurePins!N73</f>
        <v/>
      </c>
      <c r="O33" s="200" t="str">
        <f>AdventurePins!O73</f>
        <v/>
      </c>
      <c r="P33" s="200" t="str">
        <f>AdventurePins!P73</f>
        <v/>
      </c>
      <c r="Q33" s="200" t="str">
        <f>AdventurePins!Q73</f>
        <v/>
      </c>
      <c r="R33" s="200" t="str">
        <f>AdventurePins!R73</f>
        <v/>
      </c>
      <c r="S33" s="200" t="str">
        <f>AdventurePins!S73</f>
        <v/>
      </c>
      <c r="T33" s="200" t="str">
        <f>AdventurePins!T73</f>
        <v/>
      </c>
      <c r="U33" s="200" t="str">
        <f>AdventurePins!U73</f>
        <v/>
      </c>
      <c r="V33" s="200" t="str">
        <f>AdventurePins!V73</f>
        <v/>
      </c>
      <c r="W33" s="200" t="str">
        <f>AdventurePins!W73</f>
        <v/>
      </c>
      <c r="X33" s="200" t="str">
        <f>AdventurePins!X73</f>
        <v/>
      </c>
      <c r="Y33" s="360"/>
    </row>
    <row r="34" spans="1:25">
      <c r="A34" s="360"/>
      <c r="B34" s="180">
        <v>2</v>
      </c>
      <c r="C34" s="354" t="str">
        <f>"Complete " &amp;Electives!C163</f>
        <v>Complete Into the Woods</v>
      </c>
      <c r="D34" s="355"/>
      <c r="E34" s="200" t="str">
        <f>Electives!E171</f>
        <v/>
      </c>
      <c r="F34" s="200" t="str">
        <f>Electives!F171</f>
        <v/>
      </c>
      <c r="G34" s="200" t="str">
        <f>Electives!G171</f>
        <v/>
      </c>
      <c r="H34" s="200" t="str">
        <f>Electives!H171</f>
        <v/>
      </c>
      <c r="I34" s="200" t="str">
        <f>Electives!I171</f>
        <v/>
      </c>
      <c r="J34" s="200" t="str">
        <f>Electives!J171</f>
        <v/>
      </c>
      <c r="K34" s="200" t="str">
        <f>Electives!K171</f>
        <v/>
      </c>
      <c r="L34" s="200" t="str">
        <f>Electives!L171</f>
        <v/>
      </c>
      <c r="M34" s="200" t="str">
        <f>Electives!M171</f>
        <v/>
      </c>
      <c r="N34" s="200" t="str">
        <f>Electives!N171</f>
        <v/>
      </c>
      <c r="O34" s="200" t="str">
        <f>Electives!O171</f>
        <v/>
      </c>
      <c r="P34" s="200" t="str">
        <f>Electives!P171</f>
        <v/>
      </c>
      <c r="Q34" s="200" t="str">
        <f>Electives!Q171</f>
        <v/>
      </c>
      <c r="R34" s="200" t="str">
        <f>Electives!R171</f>
        <v/>
      </c>
      <c r="S34" s="200" t="str">
        <f>Electives!S171</f>
        <v/>
      </c>
      <c r="T34" s="200" t="str">
        <f>Electives!T171</f>
        <v/>
      </c>
      <c r="U34" s="200" t="str">
        <f>Electives!U171</f>
        <v/>
      </c>
      <c r="V34" s="200" t="str">
        <f>Electives!V171</f>
        <v/>
      </c>
      <c r="W34" s="200" t="str">
        <f>Electives!W171</f>
        <v/>
      </c>
      <c r="X34" s="200" t="str">
        <f>Electives!X171</f>
        <v/>
      </c>
      <c r="Y34" s="360"/>
    </row>
    <row r="35" spans="1:25">
      <c r="A35" s="360"/>
      <c r="B35" s="180">
        <v>3</v>
      </c>
      <c r="C35" s="354" t="str">
        <f>"Complete " &amp; Electives!C146</f>
        <v>Complete Into the Wild</v>
      </c>
      <c r="D35" s="355"/>
      <c r="E35" s="200" t="str">
        <f>Electives!E161</f>
        <v/>
      </c>
      <c r="F35" s="200" t="str">
        <f>Electives!F161</f>
        <v/>
      </c>
      <c r="G35" s="200" t="str">
        <f>Electives!G161</f>
        <v/>
      </c>
      <c r="H35" s="200" t="str">
        <f>Electives!H161</f>
        <v/>
      </c>
      <c r="I35" s="200" t="str">
        <f>Electives!I161</f>
        <v/>
      </c>
      <c r="J35" s="200" t="str">
        <f>Electives!J161</f>
        <v/>
      </c>
      <c r="K35" s="200" t="str">
        <f>Electives!K161</f>
        <v/>
      </c>
      <c r="L35" s="200" t="str">
        <f>Electives!L161</f>
        <v/>
      </c>
      <c r="M35" s="200" t="str">
        <f>Electives!M161</f>
        <v/>
      </c>
      <c r="N35" s="200" t="str">
        <f>Electives!N161</f>
        <v/>
      </c>
      <c r="O35" s="200" t="str">
        <f>Electives!O161</f>
        <v/>
      </c>
      <c r="P35" s="200" t="str">
        <f>Electives!P161</f>
        <v/>
      </c>
      <c r="Q35" s="200" t="str">
        <f>Electives!Q161</f>
        <v/>
      </c>
      <c r="R35" s="200" t="str">
        <f>Electives!R161</f>
        <v/>
      </c>
      <c r="S35" s="200" t="str">
        <f>Electives!S161</f>
        <v/>
      </c>
      <c r="T35" s="200" t="str">
        <f>Electives!T161</f>
        <v/>
      </c>
      <c r="U35" s="200" t="str">
        <f>Electives!U161</f>
        <v/>
      </c>
      <c r="V35" s="200" t="str">
        <f>Electives!V161</f>
        <v/>
      </c>
      <c r="W35" s="200" t="str">
        <f>Electives!W161</f>
        <v/>
      </c>
      <c r="X35" s="200" t="str">
        <f>Electives!X161</f>
        <v/>
      </c>
      <c r="Y35" s="360"/>
    </row>
    <row r="36" spans="1:25">
      <c r="A36" s="360"/>
      <c r="B36" s="180">
        <v>4</v>
      </c>
      <c r="C36" s="354" t="str">
        <f>"Complete "&amp;Electives!C83</f>
        <v>Complete Earth Rocks!</v>
      </c>
      <c r="D36" s="355"/>
      <c r="E36" s="200" t="str">
        <f>Electives!E95</f>
        <v/>
      </c>
      <c r="F36" s="200" t="str">
        <f>Electives!F95</f>
        <v/>
      </c>
      <c r="G36" s="200" t="str">
        <f>Electives!G95</f>
        <v/>
      </c>
      <c r="H36" s="200" t="str">
        <f>Electives!H95</f>
        <v/>
      </c>
      <c r="I36" s="200" t="str">
        <f>Electives!I95</f>
        <v/>
      </c>
      <c r="J36" s="200" t="str">
        <f>Electives!J95</f>
        <v/>
      </c>
      <c r="K36" s="200" t="str">
        <f>Electives!K95</f>
        <v/>
      </c>
      <c r="L36" s="200" t="str">
        <f>Electives!L95</f>
        <v/>
      </c>
      <c r="M36" s="200" t="str">
        <f>Electives!M95</f>
        <v/>
      </c>
      <c r="N36" s="200" t="str">
        <f>Electives!N95</f>
        <v/>
      </c>
      <c r="O36" s="200" t="str">
        <f>Electives!O95</f>
        <v/>
      </c>
      <c r="P36" s="200" t="str">
        <f>Electives!P95</f>
        <v/>
      </c>
      <c r="Q36" s="200" t="str">
        <f>Electives!Q95</f>
        <v/>
      </c>
      <c r="R36" s="200" t="str">
        <f>Electives!R95</f>
        <v/>
      </c>
      <c r="S36" s="200" t="str">
        <f>Electives!S95</f>
        <v/>
      </c>
      <c r="T36" s="200" t="str">
        <f>Electives!T95</f>
        <v/>
      </c>
      <c r="U36" s="200" t="str">
        <f>Electives!U95</f>
        <v/>
      </c>
      <c r="V36" s="200" t="str">
        <f>Electives!V95</f>
        <v/>
      </c>
      <c r="W36" s="200" t="str">
        <f>Electives!W95</f>
        <v/>
      </c>
      <c r="X36" s="200" t="str">
        <f>Electives!X95</f>
        <v/>
      </c>
      <c r="Y36" s="360"/>
    </row>
    <row r="37" spans="1:25">
      <c r="A37" s="360"/>
      <c r="B37" s="180">
        <v>5</v>
      </c>
      <c r="C37" s="353" t="s">
        <v>841</v>
      </c>
      <c r="D37" s="353"/>
      <c r="E37" s="200" t="str">
        <f>IF(SUMPRODUCT(ISTEXT(Electives!E6)*1)+SUMPRODUCT(ISTEXT(Electives!E8)*1)+SUMPRODUCT(ISTEXT(Electives!E9)*1)=3, "C", IF(SUMPRODUCT(ISTEXT(Electives!E6)*1)+SUMPRODUCT(ISTEXT(Electives!E8)*1)+SUMPRODUCT(ISTEXT(Electives!E9)*1)&gt;0, (SUMPRODUCT(ISTEXT(Electives!E6)*1)+SUMPRODUCT(ISTEXT(Electives!E8)*1)+SUMPRODUCT(ISTEXT(Electives!E9)*1))/3*100, ""))</f>
        <v/>
      </c>
      <c r="F37" s="200" t="str">
        <f>IF(SUMPRODUCT(ISTEXT(Electives!F6)*1)+SUMPRODUCT(ISTEXT(Electives!F8)*1)+SUMPRODUCT(ISTEXT(Electives!F9)*1)=3, "C", IF(SUMPRODUCT(ISTEXT(Electives!F6)*1)+SUMPRODUCT(ISTEXT(Electives!F8)*1)+SUMPRODUCT(ISTEXT(Electives!F9)*1)&gt;0, (SUMPRODUCT(ISTEXT(Electives!F6)*1)+SUMPRODUCT(ISTEXT(Electives!F8)*1)+SUMPRODUCT(ISTEXT(Electives!F9)*1))/3*100, ""))</f>
        <v/>
      </c>
      <c r="G37" s="200" t="str">
        <f>IF(SUMPRODUCT(ISTEXT(Electives!G6)*1)+SUMPRODUCT(ISTEXT(Electives!G8)*1)+SUMPRODUCT(ISTEXT(Electives!G9)*1)=3, "C", IF(SUMPRODUCT(ISTEXT(Electives!G6)*1)+SUMPRODUCT(ISTEXT(Electives!G8)*1)+SUMPRODUCT(ISTEXT(Electives!G9)*1)&gt;0, (SUMPRODUCT(ISTEXT(Electives!G6)*1)+SUMPRODUCT(ISTEXT(Electives!G8)*1)+SUMPRODUCT(ISTEXT(Electives!G9)*1))/3*100, ""))</f>
        <v/>
      </c>
      <c r="H37" s="200" t="str">
        <f>IF(SUMPRODUCT(ISTEXT(Electives!H6)*1)+SUMPRODUCT(ISTEXT(Electives!H8)*1)+SUMPRODUCT(ISTEXT(Electives!H9)*1)=3, "C", IF(SUMPRODUCT(ISTEXT(Electives!H6)*1)+SUMPRODUCT(ISTEXT(Electives!H8)*1)+SUMPRODUCT(ISTEXT(Electives!H9)*1)&gt;0, (SUMPRODUCT(ISTEXT(Electives!H6)*1)+SUMPRODUCT(ISTEXT(Electives!H8)*1)+SUMPRODUCT(ISTEXT(Electives!H9)*1))/3*100, ""))</f>
        <v/>
      </c>
      <c r="I37" s="200" t="str">
        <f>IF(SUMPRODUCT(ISTEXT(Electives!I6)*1)+SUMPRODUCT(ISTEXT(Electives!I8)*1)+SUMPRODUCT(ISTEXT(Electives!I9)*1)=3, "C", IF(SUMPRODUCT(ISTEXT(Electives!I6)*1)+SUMPRODUCT(ISTEXT(Electives!I8)*1)+SUMPRODUCT(ISTEXT(Electives!I9)*1)&gt;0, (SUMPRODUCT(ISTEXT(Electives!I6)*1)+SUMPRODUCT(ISTEXT(Electives!I8)*1)+SUMPRODUCT(ISTEXT(Electives!I9)*1))/3*100, ""))</f>
        <v/>
      </c>
      <c r="J37" s="200" t="str">
        <f>IF(SUMPRODUCT(ISTEXT(Electives!J6)*1)+SUMPRODUCT(ISTEXT(Electives!J8)*1)+SUMPRODUCT(ISTEXT(Electives!J9)*1)=3, "C", IF(SUMPRODUCT(ISTEXT(Electives!J6)*1)+SUMPRODUCT(ISTEXT(Electives!J8)*1)+SUMPRODUCT(ISTEXT(Electives!J9)*1)&gt;0, (SUMPRODUCT(ISTEXT(Electives!J6)*1)+SUMPRODUCT(ISTEXT(Electives!J8)*1)+SUMPRODUCT(ISTEXT(Electives!J9)*1))/3*100, ""))</f>
        <v/>
      </c>
      <c r="K37" s="200" t="str">
        <f>IF(SUMPRODUCT(ISTEXT(Electives!K6)*1)+SUMPRODUCT(ISTEXT(Electives!K8)*1)+SUMPRODUCT(ISTEXT(Electives!K9)*1)=3, "C", IF(SUMPRODUCT(ISTEXT(Electives!K6)*1)+SUMPRODUCT(ISTEXT(Electives!K8)*1)+SUMPRODUCT(ISTEXT(Electives!K9)*1)&gt;0, (SUMPRODUCT(ISTEXT(Electives!K6)*1)+SUMPRODUCT(ISTEXT(Electives!K8)*1)+SUMPRODUCT(ISTEXT(Electives!K9)*1))/3*100, ""))</f>
        <v/>
      </c>
      <c r="L37" s="200" t="str">
        <f>IF(SUMPRODUCT(ISTEXT(Electives!L6)*1)+SUMPRODUCT(ISTEXT(Electives!L8)*1)+SUMPRODUCT(ISTEXT(Electives!L9)*1)=3, "C", IF(SUMPRODUCT(ISTEXT(Electives!L6)*1)+SUMPRODUCT(ISTEXT(Electives!L8)*1)+SUMPRODUCT(ISTEXT(Electives!L9)*1)&gt;0, (SUMPRODUCT(ISTEXT(Electives!L6)*1)+SUMPRODUCT(ISTEXT(Electives!L8)*1)+SUMPRODUCT(ISTEXT(Electives!L9)*1))/3*100, ""))</f>
        <v/>
      </c>
      <c r="M37" s="200" t="str">
        <f>IF(SUMPRODUCT(ISTEXT(Electives!M6)*1)+SUMPRODUCT(ISTEXT(Electives!M8)*1)+SUMPRODUCT(ISTEXT(Electives!M9)*1)=3, "C", IF(SUMPRODUCT(ISTEXT(Electives!M6)*1)+SUMPRODUCT(ISTEXT(Electives!M8)*1)+SUMPRODUCT(ISTEXT(Electives!M9)*1)&gt;0, (SUMPRODUCT(ISTEXT(Electives!M6)*1)+SUMPRODUCT(ISTEXT(Electives!M8)*1)+SUMPRODUCT(ISTEXT(Electives!M9)*1))/3*100, ""))</f>
        <v/>
      </c>
      <c r="N37" s="200" t="str">
        <f>IF(SUMPRODUCT(ISTEXT(Electives!N6)*1)+SUMPRODUCT(ISTEXT(Electives!N8)*1)+SUMPRODUCT(ISTEXT(Electives!N9)*1)=3, "C", IF(SUMPRODUCT(ISTEXT(Electives!N6)*1)+SUMPRODUCT(ISTEXT(Electives!N8)*1)+SUMPRODUCT(ISTEXT(Electives!N9)*1)&gt;0, (SUMPRODUCT(ISTEXT(Electives!N6)*1)+SUMPRODUCT(ISTEXT(Electives!N8)*1)+SUMPRODUCT(ISTEXT(Electives!N9)*1))/3*100, ""))</f>
        <v/>
      </c>
      <c r="O37" s="200" t="str">
        <f>IF(SUMPRODUCT(ISTEXT(Electives!O6)*1)+SUMPRODUCT(ISTEXT(Electives!O8)*1)+SUMPRODUCT(ISTEXT(Electives!O9)*1)=3, "C", IF(SUMPRODUCT(ISTEXT(Electives!O6)*1)+SUMPRODUCT(ISTEXT(Electives!O8)*1)+SUMPRODUCT(ISTEXT(Electives!O9)*1)&gt;0, (SUMPRODUCT(ISTEXT(Electives!O6)*1)+SUMPRODUCT(ISTEXT(Electives!O8)*1)+SUMPRODUCT(ISTEXT(Electives!O9)*1))/3*100, ""))</f>
        <v/>
      </c>
      <c r="P37" s="200" t="str">
        <f>IF(SUMPRODUCT(ISTEXT(Electives!P6)*1)+SUMPRODUCT(ISTEXT(Electives!P8)*1)+SUMPRODUCT(ISTEXT(Electives!P9)*1)=3, "C", IF(SUMPRODUCT(ISTEXT(Electives!P6)*1)+SUMPRODUCT(ISTEXT(Electives!P8)*1)+SUMPRODUCT(ISTEXT(Electives!P9)*1)&gt;0, (SUMPRODUCT(ISTEXT(Electives!P6)*1)+SUMPRODUCT(ISTEXT(Electives!P8)*1)+SUMPRODUCT(ISTEXT(Electives!P9)*1))/3*100, ""))</f>
        <v/>
      </c>
      <c r="Q37" s="200" t="str">
        <f>IF(SUMPRODUCT(ISTEXT(Electives!Q6)*1)+SUMPRODUCT(ISTEXT(Electives!Q8)*1)+SUMPRODUCT(ISTEXT(Electives!Q9)*1)=3, "C", IF(SUMPRODUCT(ISTEXT(Electives!Q6)*1)+SUMPRODUCT(ISTEXT(Electives!Q8)*1)+SUMPRODUCT(ISTEXT(Electives!Q9)*1)&gt;0, (SUMPRODUCT(ISTEXT(Electives!Q6)*1)+SUMPRODUCT(ISTEXT(Electives!Q8)*1)+SUMPRODUCT(ISTEXT(Electives!Q9)*1))/3*100, ""))</f>
        <v/>
      </c>
      <c r="R37" s="200" t="str">
        <f>IF(SUMPRODUCT(ISTEXT(Electives!R6)*1)+SUMPRODUCT(ISTEXT(Electives!R8)*1)+SUMPRODUCT(ISTEXT(Electives!R9)*1)=3, "C", IF(SUMPRODUCT(ISTEXT(Electives!R6)*1)+SUMPRODUCT(ISTEXT(Electives!R8)*1)+SUMPRODUCT(ISTEXT(Electives!R9)*1)&gt;0, (SUMPRODUCT(ISTEXT(Electives!R6)*1)+SUMPRODUCT(ISTEXT(Electives!R8)*1)+SUMPRODUCT(ISTEXT(Electives!R9)*1))/3*100, ""))</f>
        <v/>
      </c>
      <c r="S37" s="200" t="str">
        <f>IF(SUMPRODUCT(ISTEXT(Electives!S6)*1)+SUMPRODUCT(ISTEXT(Electives!S8)*1)+SUMPRODUCT(ISTEXT(Electives!S9)*1)=3, "C", IF(SUMPRODUCT(ISTEXT(Electives!S6)*1)+SUMPRODUCT(ISTEXT(Electives!S8)*1)+SUMPRODUCT(ISTEXT(Electives!S9)*1)&gt;0, (SUMPRODUCT(ISTEXT(Electives!S6)*1)+SUMPRODUCT(ISTEXT(Electives!S8)*1)+SUMPRODUCT(ISTEXT(Electives!S9)*1))/3*100, ""))</f>
        <v/>
      </c>
      <c r="T37" s="200" t="str">
        <f>IF(SUMPRODUCT(ISTEXT(Electives!T6)*1)+SUMPRODUCT(ISTEXT(Electives!T8)*1)+SUMPRODUCT(ISTEXT(Electives!T9)*1)=3, "C", IF(SUMPRODUCT(ISTEXT(Electives!T6)*1)+SUMPRODUCT(ISTEXT(Electives!T8)*1)+SUMPRODUCT(ISTEXT(Electives!T9)*1)&gt;0, (SUMPRODUCT(ISTEXT(Electives!T6)*1)+SUMPRODUCT(ISTEXT(Electives!T8)*1)+SUMPRODUCT(ISTEXT(Electives!T9)*1))/3*100, ""))</f>
        <v/>
      </c>
      <c r="U37" s="200" t="str">
        <f>IF(SUMPRODUCT(ISTEXT(Electives!U6)*1)+SUMPRODUCT(ISTEXT(Electives!U8)*1)+SUMPRODUCT(ISTEXT(Electives!U9)*1)=3, "C", IF(SUMPRODUCT(ISTEXT(Electives!U6)*1)+SUMPRODUCT(ISTEXT(Electives!U8)*1)+SUMPRODUCT(ISTEXT(Electives!U9)*1)&gt;0, (SUMPRODUCT(ISTEXT(Electives!U6)*1)+SUMPRODUCT(ISTEXT(Electives!U8)*1)+SUMPRODUCT(ISTEXT(Electives!U9)*1))/3*100, ""))</f>
        <v/>
      </c>
      <c r="V37" s="200" t="str">
        <f>IF(SUMPRODUCT(ISTEXT(Electives!V6)*1)+SUMPRODUCT(ISTEXT(Electives!V8)*1)+SUMPRODUCT(ISTEXT(Electives!V9)*1)=3, "C", IF(SUMPRODUCT(ISTEXT(Electives!V6)*1)+SUMPRODUCT(ISTEXT(Electives!V8)*1)+SUMPRODUCT(ISTEXT(Electives!V9)*1)&gt;0, (SUMPRODUCT(ISTEXT(Electives!V6)*1)+SUMPRODUCT(ISTEXT(Electives!V8)*1)+SUMPRODUCT(ISTEXT(Electives!V9)*1))/3*100, ""))</f>
        <v/>
      </c>
      <c r="W37" s="200" t="str">
        <f>IF(SUMPRODUCT(ISTEXT(Electives!W6)*1)+SUMPRODUCT(ISTEXT(Electives!W8)*1)+SUMPRODUCT(ISTEXT(Electives!W9)*1)=3, "C", IF(SUMPRODUCT(ISTEXT(Electives!W6)*1)+SUMPRODUCT(ISTEXT(Electives!W8)*1)+SUMPRODUCT(ISTEXT(Electives!W9)*1)&gt;0, (SUMPRODUCT(ISTEXT(Electives!W6)*1)+SUMPRODUCT(ISTEXT(Electives!W8)*1)+SUMPRODUCT(ISTEXT(Electives!W9)*1))/3*100, ""))</f>
        <v/>
      </c>
      <c r="X37" s="200" t="str">
        <f>IF(SUMPRODUCT(ISTEXT(Electives!X6)*1)+SUMPRODUCT(ISTEXT(Electives!X8)*1)+SUMPRODUCT(ISTEXT(Electives!X9)*1)=3, "C", IF(SUMPRODUCT(ISTEXT(Electives!X6)*1)+SUMPRODUCT(ISTEXT(Electives!X8)*1)+SUMPRODUCT(ISTEXT(Electives!X9)*1)&gt;0, (SUMPRODUCT(ISTEXT(Electives!X6)*1)+SUMPRODUCT(ISTEXT(Electives!X8)*1)+SUMPRODUCT(ISTEXT(Electives!X9)*1))/3*100, ""))</f>
        <v/>
      </c>
      <c r="Y37" s="360"/>
    </row>
    <row r="38" spans="1:25">
      <c r="A38" s="360"/>
      <c r="B38" s="180">
        <v>6</v>
      </c>
      <c r="C38" s="354" t="s">
        <v>822</v>
      </c>
      <c r="D38" s="355"/>
      <c r="E38" s="178"/>
      <c r="F38" s="178"/>
      <c r="G38" s="178"/>
      <c r="H38" s="178"/>
      <c r="I38" s="178"/>
      <c r="J38" s="178"/>
      <c r="K38" s="178"/>
      <c r="L38" s="178"/>
      <c r="M38" s="178"/>
      <c r="N38" s="178"/>
      <c r="O38" s="178"/>
      <c r="P38" s="178"/>
      <c r="Q38" s="178"/>
      <c r="R38" s="178"/>
      <c r="S38" s="178"/>
      <c r="T38" s="178"/>
      <c r="U38" s="178"/>
      <c r="V38" s="178"/>
      <c r="W38" s="178"/>
      <c r="X38" s="178"/>
      <c r="Y38" s="360"/>
    </row>
    <row r="39" spans="1:25" ht="13.8" thickBot="1">
      <c r="A39" s="360"/>
      <c r="C39" s="351" t="s">
        <v>35</v>
      </c>
      <c r="D39" s="352"/>
      <c r="E39" s="204" t="str">
        <f>IF(COUNTIF(E33:E37,"C")+SUMPRODUCT(ISTEXT(E38)*1)&gt;5, "C", IF(OR(SUMPRODUCT(ISTEXT(E38)*1)+IF(ISNUMBER(E33), E33, 0)+IF(ISNUMBER(E34), E34, 0)+IF(ISNUMBER(E35), E35, 0)+IF(ISNUMBER(E36), E36, 0)+IF(ISNUMBER(E37), E37, 0), COUNTIF(E33:E37,"C")&gt;0), (COUNTIF(E33:E37,"C")+SUMPRODUCT(ISTEXT(E38)*1)+IF(ISNUMBER(E33), E33/100, 0)+IF(ISNUMBER(E34), E34/100, 0)+IF(ISNUMBER(E35), E35/100, 0)+IF(ISNUMBER(E36), E36/100, 0)+IF(ISNUMBER(E37), E37/100, 0))/6*100, ""))</f>
        <v/>
      </c>
      <c r="F39" s="204" t="str">
        <f t="shared" ref="F39:X39" si="2">IF(COUNTIF(F33:F37,"C")+SUMPRODUCT(ISTEXT(F38)*1)&gt;5, "C", IF(OR(SUMPRODUCT(ISTEXT(F38)*1)+IF(ISNUMBER(F33), F33, 0)+IF(ISNUMBER(F34), F34, 0)+IF(ISNUMBER(F35), F35, 0)+IF(ISNUMBER(F36), F36, 0)+IF(ISNUMBER(F37), F37, 0), COUNTIF(F33:F37,"C")&gt;0), (COUNTIF(F33:F37,"C")+SUMPRODUCT(ISTEXT(F38)*1)+IF(ISNUMBER(F33), F33/100, 0)+IF(ISNUMBER(F34), F34/100, 0)+IF(ISNUMBER(F35), F35/100, 0)+IF(ISNUMBER(F36), F36/100, 0)+IF(ISNUMBER(F37), F37/100, 0))/6*100, ""))</f>
        <v/>
      </c>
      <c r="G39" s="204" t="str">
        <f t="shared" si="2"/>
        <v/>
      </c>
      <c r="H39" s="204" t="str">
        <f t="shared" si="2"/>
        <v/>
      </c>
      <c r="I39" s="204" t="str">
        <f t="shared" si="2"/>
        <v/>
      </c>
      <c r="J39" s="204" t="str">
        <f t="shared" si="2"/>
        <v/>
      </c>
      <c r="K39" s="204" t="str">
        <f t="shared" si="2"/>
        <v/>
      </c>
      <c r="L39" s="204" t="str">
        <f t="shared" si="2"/>
        <v/>
      </c>
      <c r="M39" s="204" t="str">
        <f t="shared" si="2"/>
        <v/>
      </c>
      <c r="N39" s="204" t="str">
        <f t="shared" si="2"/>
        <v/>
      </c>
      <c r="O39" s="204" t="str">
        <f t="shared" si="2"/>
        <v/>
      </c>
      <c r="P39" s="204" t="str">
        <f t="shared" si="2"/>
        <v/>
      </c>
      <c r="Q39" s="204" t="str">
        <f t="shared" si="2"/>
        <v/>
      </c>
      <c r="R39" s="204" t="str">
        <f t="shared" si="2"/>
        <v/>
      </c>
      <c r="S39" s="204" t="str">
        <f t="shared" si="2"/>
        <v/>
      </c>
      <c r="T39" s="204" t="str">
        <f t="shared" si="2"/>
        <v/>
      </c>
      <c r="U39" s="204" t="str">
        <f t="shared" si="2"/>
        <v/>
      </c>
      <c r="V39" s="204" t="str">
        <f t="shared" si="2"/>
        <v/>
      </c>
      <c r="W39" s="204" t="str">
        <f t="shared" si="2"/>
        <v/>
      </c>
      <c r="X39" s="204" t="str">
        <f t="shared" si="2"/>
        <v/>
      </c>
      <c r="Y39" s="360"/>
    </row>
    <row r="41" spans="1:25">
      <c r="E41" s="203" t="s">
        <v>823</v>
      </c>
    </row>
    <row r="42" spans="1:25">
      <c r="F42" s="203" t="s">
        <v>824</v>
      </c>
    </row>
    <row r="43" spans="1:25">
      <c r="G43" s="203" t="s">
        <v>825</v>
      </c>
    </row>
    <row r="44" spans="1:25">
      <c r="F44" s="203" t="s">
        <v>826</v>
      </c>
    </row>
    <row r="45" spans="1:25">
      <c r="G45" s="203" t="s">
        <v>827</v>
      </c>
    </row>
    <row r="46" spans="1:25">
      <c r="F46" s="203" t="s">
        <v>828</v>
      </c>
    </row>
    <row r="47" spans="1:25">
      <c r="G47" s="203" t="s">
        <v>829</v>
      </c>
    </row>
    <row r="48" spans="1:25">
      <c r="F48" s="203" t="s">
        <v>830</v>
      </c>
    </row>
    <row r="49" spans="7:7">
      <c r="G49" s="203" t="s">
        <v>831</v>
      </c>
    </row>
  </sheetData>
  <sheetProtection algorithmName="SHA-512" hashValue="/2KIy2kI7kMjqmoOG/l7OdUKFzb8VHduT84dz4GntCXtP9Jey5ePkSubIqRFZ62BFT8LWniGvYXRHfqbMRolrg==" saltValue="RcvesPFWkp6s4tx1Aoe9nA==" spinCount="100000" sheet="1" selectLockedCells="1"/>
  <mergeCells count="57">
    <mergeCell ref="I1:I4"/>
    <mergeCell ref="C11:D11"/>
    <mergeCell ref="C12:D12"/>
    <mergeCell ref="C13:D13"/>
    <mergeCell ref="C14:D14"/>
    <mergeCell ref="A1:A39"/>
    <mergeCell ref="E1:E4"/>
    <mergeCell ref="F1:F4"/>
    <mergeCell ref="G1:G4"/>
    <mergeCell ref="H1:H4"/>
    <mergeCell ref="C20:D20"/>
    <mergeCell ref="C16:D16"/>
    <mergeCell ref="C17:D17"/>
    <mergeCell ref="C18:D18"/>
    <mergeCell ref="C19:D19"/>
    <mergeCell ref="C32:D32"/>
    <mergeCell ref="C21:D21"/>
    <mergeCell ref="C22:D22"/>
    <mergeCell ref="C23:D23"/>
    <mergeCell ref="C24:D24"/>
    <mergeCell ref="C25:D25"/>
    <mergeCell ref="U1:U4"/>
    <mergeCell ref="J1:J4"/>
    <mergeCell ref="K1:K4"/>
    <mergeCell ref="L1:L4"/>
    <mergeCell ref="M1:M4"/>
    <mergeCell ref="N1:N4"/>
    <mergeCell ref="O1:O4"/>
    <mergeCell ref="V1:V4"/>
    <mergeCell ref="W1:W4"/>
    <mergeCell ref="X1:X4"/>
    <mergeCell ref="Y1:Y39"/>
    <mergeCell ref="B4:D4"/>
    <mergeCell ref="C6:D6"/>
    <mergeCell ref="C7:D7"/>
    <mergeCell ref="C8:D8"/>
    <mergeCell ref="C9:D9"/>
    <mergeCell ref="C10:D10"/>
    <mergeCell ref="P1:P4"/>
    <mergeCell ref="Q1:Q4"/>
    <mergeCell ref="R1:R4"/>
    <mergeCell ref="S1:S4"/>
    <mergeCell ref="T1:T4"/>
    <mergeCell ref="C15:D15"/>
    <mergeCell ref="C26:D26"/>
    <mergeCell ref="C27:D27"/>
    <mergeCell ref="C28:D28"/>
    <mergeCell ref="C29:D29"/>
    <mergeCell ref="C30:D30"/>
    <mergeCell ref="C39:D39"/>
    <mergeCell ref="C37:D37"/>
    <mergeCell ref="C38:D38"/>
    <mergeCell ref="C31:D31"/>
    <mergeCell ref="C33:D33"/>
    <mergeCell ref="C34:D34"/>
    <mergeCell ref="C35:D35"/>
    <mergeCell ref="C36:D36"/>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88"/>
  <sheetViews>
    <sheetView showGridLines="0" workbookViewId="0">
      <pane xSplit="4" ySplit="4" topLeftCell="E5" activePane="bottomRight" state="frozen"/>
      <selection pane="topRight" activeCell="E1" sqref="E1"/>
      <selection pane="bottomLeft" activeCell="A5" sqref="A5"/>
      <selection pane="bottomRight" activeCell="E6" sqref="E6"/>
    </sheetView>
  </sheetViews>
  <sheetFormatPr defaultColWidth="9.109375" defaultRowHeight="13.2"/>
  <cols>
    <col min="1" max="1" width="3.33203125" style="175" customWidth="1"/>
    <col min="2" max="2" width="4.109375" style="174" customWidth="1"/>
    <col min="3" max="4" width="16.44140625" style="174" customWidth="1"/>
    <col min="5" max="24" width="3.6640625" style="175" customWidth="1"/>
    <col min="25" max="25" width="3.109375" style="175" customWidth="1"/>
    <col min="26" max="16384" width="9.109375" style="175"/>
  </cols>
  <sheetData>
    <row r="1" spans="1:25" s="168" customFormat="1" ht="12.75" customHeight="1">
      <c r="A1" s="360" t="s">
        <v>843</v>
      </c>
      <c r="B1" s="165"/>
      <c r="C1" s="166" t="s">
        <v>133</v>
      </c>
      <c r="D1" s="167" t="str">
        <f>Instructions!F3</f>
        <v xml:space="preserve"> </v>
      </c>
      <c r="E1" s="357" t="str">
        <f ca="1">'Scout 1'!$A1</f>
        <v>Scout 1</v>
      </c>
      <c r="F1" s="357" t="str">
        <f ca="1">'Scout 2'!$A1</f>
        <v>Scout 2</v>
      </c>
      <c r="G1" s="357" t="str">
        <f ca="1">'Scout 3'!$A1</f>
        <v>Scout 3</v>
      </c>
      <c r="H1" s="357" t="str">
        <f ca="1">'Scout 4'!$A1</f>
        <v>Scout 4</v>
      </c>
      <c r="I1" s="357" t="str">
        <f ca="1">'Scout 5'!$A1</f>
        <v>Scout 5</v>
      </c>
      <c r="J1" s="357" t="str">
        <f ca="1">'Scout 6'!$A1</f>
        <v>Scout 6</v>
      </c>
      <c r="K1" s="357" t="str">
        <f ca="1">'Scout 7'!$A1</f>
        <v>Scout 7</v>
      </c>
      <c r="L1" s="357" t="str">
        <f ca="1">'Scout 8'!$A1</f>
        <v>Scout 8</v>
      </c>
      <c r="M1" s="357" t="str">
        <f ca="1">'Scout 9'!$A1</f>
        <v>Scout 9</v>
      </c>
      <c r="N1" s="357" t="str">
        <f ca="1">'Scout 10'!$A1</f>
        <v>Scout 10</v>
      </c>
      <c r="O1" s="357" t="str">
        <f ca="1">'Scout 11'!$A1</f>
        <v>Scout 11</v>
      </c>
      <c r="P1" s="357" t="str">
        <f ca="1">'Scout 12'!$A1</f>
        <v>Scout 12</v>
      </c>
      <c r="Q1" s="357" t="str">
        <f ca="1">'Scout 13'!$A1</f>
        <v>Scout 13</v>
      </c>
      <c r="R1" s="357" t="str">
        <f ca="1">'Scout 14'!$A1</f>
        <v>Scout 14</v>
      </c>
      <c r="S1" s="357" t="str">
        <f ca="1">'Scout 15'!$A1</f>
        <v>Scout 15</v>
      </c>
      <c r="T1" s="357" t="str">
        <f ca="1">'Scout 16'!$A1</f>
        <v>Scout 16</v>
      </c>
      <c r="U1" s="357" t="str">
        <f ca="1">'Scout 17'!$A1</f>
        <v>Scout 17</v>
      </c>
      <c r="V1" s="357" t="str">
        <f ca="1">'Scout 18'!$A1</f>
        <v>Scout 18</v>
      </c>
      <c r="W1" s="357" t="str">
        <f ca="1">'Scout 19'!$A1</f>
        <v>Scout 19</v>
      </c>
      <c r="X1" s="357" t="str">
        <f ca="1">'Scout 20'!$A1</f>
        <v>Scout 20</v>
      </c>
      <c r="Y1" s="360" t="str">
        <f>A1</f>
        <v>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    Webelos NOVA Awards</v>
      </c>
    </row>
    <row r="2" spans="1:25" s="168" customFormat="1" ht="12.75" customHeight="1">
      <c r="A2" s="360"/>
      <c r="B2" s="169"/>
      <c r="C2" s="170" t="s">
        <v>134</v>
      </c>
      <c r="D2" s="171" t="str">
        <f>Instructions!H5</f>
        <v xml:space="preserve"> </v>
      </c>
      <c r="E2" s="358"/>
      <c r="F2" s="358"/>
      <c r="G2" s="358"/>
      <c r="H2" s="358"/>
      <c r="I2" s="358"/>
      <c r="J2" s="358"/>
      <c r="K2" s="358"/>
      <c r="L2" s="358"/>
      <c r="M2" s="358"/>
      <c r="N2" s="358"/>
      <c r="O2" s="358"/>
      <c r="P2" s="358"/>
      <c r="Q2" s="358"/>
      <c r="R2" s="358"/>
      <c r="S2" s="358"/>
      <c r="T2" s="358"/>
      <c r="U2" s="358"/>
      <c r="V2" s="358"/>
      <c r="W2" s="358"/>
      <c r="X2" s="358"/>
      <c r="Y2" s="360"/>
    </row>
    <row r="3" spans="1:25" s="168" customFormat="1">
      <c r="A3" s="360"/>
      <c r="B3" s="169"/>
      <c r="C3" s="172"/>
      <c r="D3" s="173"/>
      <c r="E3" s="358"/>
      <c r="F3" s="358"/>
      <c r="G3" s="358"/>
      <c r="H3" s="358"/>
      <c r="I3" s="358"/>
      <c r="J3" s="358"/>
      <c r="K3" s="358"/>
      <c r="L3" s="358"/>
      <c r="M3" s="358"/>
      <c r="N3" s="358"/>
      <c r="O3" s="358"/>
      <c r="P3" s="358"/>
      <c r="Q3" s="358"/>
      <c r="R3" s="358"/>
      <c r="S3" s="358"/>
      <c r="T3" s="358"/>
      <c r="U3" s="358"/>
      <c r="V3" s="358"/>
      <c r="W3" s="358"/>
      <c r="X3" s="358"/>
      <c r="Y3" s="360"/>
    </row>
    <row r="4" spans="1:25" s="168" customFormat="1" ht="12.75" customHeight="1">
      <c r="A4" s="360"/>
      <c r="B4" s="361" t="s">
        <v>488</v>
      </c>
      <c r="C4" s="362"/>
      <c r="D4" s="363"/>
      <c r="E4" s="359"/>
      <c r="F4" s="359"/>
      <c r="G4" s="359"/>
      <c r="H4" s="359"/>
      <c r="I4" s="359"/>
      <c r="J4" s="359"/>
      <c r="K4" s="359"/>
      <c r="L4" s="359"/>
      <c r="M4" s="359"/>
      <c r="N4" s="359"/>
      <c r="O4" s="359"/>
      <c r="P4" s="359"/>
      <c r="Q4" s="359"/>
      <c r="R4" s="359"/>
      <c r="S4" s="359"/>
      <c r="T4" s="359"/>
      <c r="U4" s="359"/>
      <c r="V4" s="359"/>
      <c r="W4" s="359"/>
      <c r="X4" s="359"/>
      <c r="Y4" s="360"/>
    </row>
    <row r="5" spans="1:25" ht="22.5" customHeight="1">
      <c r="A5" s="360"/>
      <c r="C5" s="380" t="s">
        <v>576</v>
      </c>
      <c r="D5" s="380"/>
      <c r="F5" s="176"/>
      <c r="G5" s="176"/>
      <c r="H5" s="176"/>
      <c r="I5" s="176"/>
      <c r="J5" s="176"/>
      <c r="K5" s="176"/>
      <c r="L5" s="176"/>
      <c r="M5" s="176"/>
      <c r="N5" s="176"/>
      <c r="O5" s="176"/>
      <c r="P5" s="176"/>
      <c r="Q5" s="176"/>
      <c r="R5" s="176"/>
      <c r="S5" s="176"/>
      <c r="T5" s="176"/>
      <c r="U5" s="176"/>
      <c r="V5" s="176"/>
      <c r="W5" s="176"/>
      <c r="X5" s="176"/>
      <c r="Y5" s="360"/>
    </row>
    <row r="6" spans="1:25">
      <c r="A6" s="360"/>
      <c r="B6" s="177" t="s">
        <v>250</v>
      </c>
      <c r="C6" s="353" t="s">
        <v>577</v>
      </c>
      <c r="D6" s="353"/>
      <c r="E6" s="178"/>
      <c r="F6" s="178"/>
      <c r="G6" s="178"/>
      <c r="H6" s="178"/>
      <c r="I6" s="178"/>
      <c r="J6" s="178"/>
      <c r="K6" s="178"/>
      <c r="L6" s="178"/>
      <c r="M6" s="178"/>
      <c r="N6" s="178"/>
      <c r="O6" s="178"/>
      <c r="P6" s="178"/>
      <c r="Q6" s="178"/>
      <c r="R6" s="178"/>
      <c r="S6" s="178"/>
      <c r="T6" s="178"/>
      <c r="U6" s="178"/>
      <c r="V6" s="178"/>
      <c r="W6" s="178"/>
      <c r="X6" s="178"/>
      <c r="Y6" s="360"/>
    </row>
    <row r="7" spans="1:25">
      <c r="A7" s="360"/>
      <c r="B7" s="177" t="s">
        <v>253</v>
      </c>
      <c r="C7" s="354" t="s">
        <v>578</v>
      </c>
      <c r="D7" s="355"/>
      <c r="E7" s="178"/>
      <c r="F7" s="178"/>
      <c r="G7" s="178"/>
      <c r="H7" s="178"/>
      <c r="I7" s="178"/>
      <c r="J7" s="178"/>
      <c r="K7" s="178"/>
      <c r="L7" s="178"/>
      <c r="M7" s="178"/>
      <c r="N7" s="178"/>
      <c r="O7" s="178"/>
      <c r="P7" s="178"/>
      <c r="Q7" s="178"/>
      <c r="R7" s="178"/>
      <c r="S7" s="178"/>
      <c r="T7" s="178"/>
      <c r="U7" s="178"/>
      <c r="V7" s="178"/>
      <c r="W7" s="178"/>
      <c r="X7" s="178"/>
      <c r="Y7" s="360"/>
    </row>
    <row r="8" spans="1:25">
      <c r="A8" s="360"/>
      <c r="B8" s="177" t="s">
        <v>254</v>
      </c>
      <c r="C8" s="354" t="s">
        <v>579</v>
      </c>
      <c r="D8" s="355"/>
      <c r="E8" s="178"/>
      <c r="F8" s="178"/>
      <c r="G8" s="178"/>
      <c r="H8" s="178"/>
      <c r="I8" s="178"/>
      <c r="J8" s="178"/>
      <c r="K8" s="178"/>
      <c r="L8" s="178"/>
      <c r="M8" s="178"/>
      <c r="N8" s="178"/>
      <c r="O8" s="178"/>
      <c r="P8" s="178"/>
      <c r="Q8" s="178"/>
      <c r="R8" s="178"/>
      <c r="S8" s="178"/>
      <c r="T8" s="178"/>
      <c r="U8" s="178"/>
      <c r="V8" s="178"/>
      <c r="W8" s="178"/>
      <c r="X8" s="178"/>
      <c r="Y8" s="360"/>
    </row>
    <row r="9" spans="1:25">
      <c r="A9" s="360"/>
      <c r="B9" s="177">
        <v>2</v>
      </c>
      <c r="C9" s="353" t="s">
        <v>580</v>
      </c>
      <c r="D9" s="353"/>
      <c r="E9" s="179" t="str">
        <f>IF(OR(AdventurePins!E100="C", Electives!E95="C", Electives!E190="C"), "C", "")</f>
        <v/>
      </c>
      <c r="F9" s="179" t="str">
        <f>IF(OR(AdventurePins!F100="C", Electives!F95="C", Electives!F190="C"), "C", "")</f>
        <v/>
      </c>
      <c r="G9" s="179" t="str">
        <f>IF(OR(AdventurePins!G100="C", Electives!G95="C", Electives!G190="C"), "C", "")</f>
        <v/>
      </c>
      <c r="H9" s="179" t="str">
        <f>IF(OR(AdventurePins!H100="C", Electives!H95="C", Electives!H190="C"), "C", "")</f>
        <v/>
      </c>
      <c r="I9" s="179" t="str">
        <f>IF(OR(AdventurePins!I100="C", Electives!I95="C", Electives!I190="C"), "C", "")</f>
        <v/>
      </c>
      <c r="J9" s="179" t="str">
        <f>IF(OR(AdventurePins!J100="C", Electives!J95="C", Electives!J190="C"), "C", "")</f>
        <v/>
      </c>
      <c r="K9" s="179" t="str">
        <f>IF(OR(AdventurePins!K100="C", Electives!K95="C", Electives!K190="C"), "C", "")</f>
        <v/>
      </c>
      <c r="L9" s="179" t="str">
        <f>IF(OR(AdventurePins!L100="C", Electives!L95="C", Electives!L190="C"), "C", "")</f>
        <v/>
      </c>
      <c r="M9" s="179" t="str">
        <f>IF(OR(AdventurePins!M100="C", Electives!M95="C", Electives!M190="C"), "C", "")</f>
        <v/>
      </c>
      <c r="N9" s="179" t="str">
        <f>IF(OR(AdventurePins!N100="C", Electives!N95="C", Electives!N190="C"), "C", "")</f>
        <v/>
      </c>
      <c r="O9" s="179" t="str">
        <f>IF(OR(AdventurePins!O100="C", Electives!O95="C", Electives!O190="C"), "C", "")</f>
        <v/>
      </c>
      <c r="P9" s="179" t="str">
        <f>IF(OR(AdventurePins!P100="C", Electives!P95="C", Electives!P190="C"), "C", "")</f>
        <v/>
      </c>
      <c r="Q9" s="179" t="str">
        <f>IF(OR(AdventurePins!Q100="C", Electives!Q95="C", Electives!Q190="C"), "C", "")</f>
        <v/>
      </c>
      <c r="R9" s="179" t="str">
        <f>IF(OR(AdventurePins!R100="C", Electives!R95="C", Electives!R190="C"), "C", "")</f>
        <v/>
      </c>
      <c r="S9" s="179" t="str">
        <f>IF(OR(AdventurePins!S100="C", Electives!S95="C", Electives!S190="C"), "C", "")</f>
        <v/>
      </c>
      <c r="T9" s="179" t="str">
        <f>IF(OR(AdventurePins!T100="C", Electives!T95="C", Electives!T190="C"), "C", "")</f>
        <v/>
      </c>
      <c r="U9" s="179" t="str">
        <f>IF(OR(AdventurePins!U100="C", Electives!U95="C", Electives!U190="C"), "C", "")</f>
        <v/>
      </c>
      <c r="V9" s="179" t="str">
        <f>IF(OR(AdventurePins!V100="C", Electives!V95="C", Electives!V190="C"), "C", "")</f>
        <v/>
      </c>
      <c r="W9" s="179" t="str">
        <f>IF(OR(AdventurePins!W100="C", Electives!W95="C", Electives!W190="C"), "C", "")</f>
        <v/>
      </c>
      <c r="X9" s="179" t="str">
        <f>IF(OR(AdventurePins!X100="C", Electives!X95="C", Electives!X190="C"), "C", "")</f>
        <v/>
      </c>
      <c r="Y9" s="360"/>
    </row>
    <row r="10" spans="1:25">
      <c r="A10" s="360"/>
      <c r="B10" s="177" t="s">
        <v>172</v>
      </c>
      <c r="C10" s="354" t="s">
        <v>581</v>
      </c>
      <c r="D10" s="355"/>
      <c r="E10" s="178"/>
      <c r="F10" s="178"/>
      <c r="G10" s="178"/>
      <c r="H10" s="178"/>
      <c r="I10" s="178"/>
      <c r="J10" s="178"/>
      <c r="K10" s="178"/>
      <c r="L10" s="178"/>
      <c r="M10" s="178"/>
      <c r="N10" s="178"/>
      <c r="O10" s="178"/>
      <c r="P10" s="178"/>
      <c r="Q10" s="178"/>
      <c r="R10" s="178"/>
      <c r="S10" s="178"/>
      <c r="T10" s="178"/>
      <c r="U10" s="178"/>
      <c r="V10" s="178"/>
      <c r="W10" s="178"/>
      <c r="X10" s="178"/>
      <c r="Y10" s="360"/>
    </row>
    <row r="11" spans="1:25">
      <c r="A11" s="360"/>
      <c r="B11" s="177" t="s">
        <v>174</v>
      </c>
      <c r="C11" s="354" t="s">
        <v>582</v>
      </c>
      <c r="D11" s="355"/>
      <c r="E11" s="178"/>
      <c r="F11" s="178"/>
      <c r="G11" s="178"/>
      <c r="H11" s="178"/>
      <c r="I11" s="178"/>
      <c r="J11" s="178"/>
      <c r="K11" s="178"/>
      <c r="L11" s="178"/>
      <c r="M11" s="178"/>
      <c r="N11" s="178"/>
      <c r="O11" s="178"/>
      <c r="P11" s="178"/>
      <c r="Q11" s="178"/>
      <c r="R11" s="178"/>
      <c r="S11" s="178"/>
      <c r="T11" s="178"/>
      <c r="U11" s="178"/>
      <c r="V11" s="178"/>
      <c r="W11" s="178"/>
      <c r="X11" s="178"/>
      <c r="Y11" s="360"/>
    </row>
    <row r="12" spans="1:25">
      <c r="A12" s="360"/>
      <c r="B12" s="177" t="s">
        <v>175</v>
      </c>
      <c r="C12" s="354" t="s">
        <v>583</v>
      </c>
      <c r="D12" s="355"/>
      <c r="E12" s="178"/>
      <c r="F12" s="178"/>
      <c r="G12" s="178"/>
      <c r="H12" s="178"/>
      <c r="I12" s="178"/>
      <c r="J12" s="178"/>
      <c r="K12" s="178"/>
      <c r="L12" s="178"/>
      <c r="M12" s="178"/>
      <c r="N12" s="178"/>
      <c r="O12" s="178"/>
      <c r="P12" s="178"/>
      <c r="Q12" s="178"/>
      <c r="R12" s="178"/>
      <c r="S12" s="178"/>
      <c r="T12" s="178"/>
      <c r="U12" s="178"/>
      <c r="V12" s="178"/>
      <c r="W12" s="178"/>
      <c r="X12" s="178"/>
      <c r="Y12" s="360"/>
    </row>
    <row r="13" spans="1:25">
      <c r="A13" s="360"/>
      <c r="B13" s="177">
        <v>4</v>
      </c>
      <c r="C13" s="354" t="s">
        <v>584</v>
      </c>
      <c r="D13" s="355"/>
      <c r="E13" s="178"/>
      <c r="F13" s="178"/>
      <c r="G13" s="178"/>
      <c r="H13" s="178"/>
      <c r="I13" s="178"/>
      <c r="J13" s="178"/>
      <c r="K13" s="178"/>
      <c r="L13" s="178"/>
      <c r="M13" s="178"/>
      <c r="N13" s="178"/>
      <c r="O13" s="178"/>
      <c r="P13" s="178"/>
      <c r="Q13" s="178"/>
      <c r="R13" s="178"/>
      <c r="S13" s="178"/>
      <c r="T13" s="178"/>
      <c r="U13" s="178"/>
      <c r="V13" s="178"/>
      <c r="W13" s="178"/>
      <c r="X13" s="178"/>
      <c r="Y13" s="360"/>
    </row>
    <row r="14" spans="1:25">
      <c r="A14" s="360"/>
      <c r="B14" s="177" t="s">
        <v>187</v>
      </c>
      <c r="C14" s="353" t="s">
        <v>585</v>
      </c>
      <c r="D14" s="353"/>
      <c r="E14" s="178"/>
      <c r="F14" s="178"/>
      <c r="G14" s="178"/>
      <c r="H14" s="178"/>
      <c r="I14" s="178"/>
      <c r="J14" s="178"/>
      <c r="K14" s="178"/>
      <c r="L14" s="178"/>
      <c r="M14" s="178"/>
      <c r="N14" s="178"/>
      <c r="O14" s="178"/>
      <c r="P14" s="178"/>
      <c r="Q14" s="178"/>
      <c r="R14" s="178"/>
      <c r="S14" s="178"/>
      <c r="T14" s="178"/>
      <c r="U14" s="178"/>
      <c r="V14" s="178"/>
      <c r="W14" s="178"/>
      <c r="X14" s="178"/>
      <c r="Y14" s="360"/>
    </row>
    <row r="15" spans="1:25">
      <c r="A15" s="360"/>
      <c r="B15" s="177" t="s">
        <v>188</v>
      </c>
      <c r="C15" s="354" t="s">
        <v>586</v>
      </c>
      <c r="D15" s="355"/>
      <c r="E15" s="178"/>
      <c r="F15" s="178"/>
      <c r="G15" s="178"/>
      <c r="H15" s="178"/>
      <c r="I15" s="178"/>
      <c r="J15" s="178"/>
      <c r="K15" s="178"/>
      <c r="L15" s="178"/>
      <c r="M15" s="178"/>
      <c r="N15" s="178"/>
      <c r="O15" s="178"/>
      <c r="P15" s="178"/>
      <c r="Q15" s="178"/>
      <c r="R15" s="178"/>
      <c r="S15" s="178"/>
      <c r="T15" s="178"/>
      <c r="U15" s="178"/>
      <c r="V15" s="178"/>
      <c r="W15" s="178"/>
      <c r="X15" s="178"/>
      <c r="Y15" s="360"/>
    </row>
    <row r="16" spans="1:25" ht="13.8" thickBot="1">
      <c r="A16" s="360"/>
      <c r="B16" s="180">
        <v>5</v>
      </c>
      <c r="C16" s="354" t="s">
        <v>587</v>
      </c>
      <c r="D16" s="355"/>
      <c r="E16" s="181"/>
      <c r="F16" s="181"/>
      <c r="G16" s="181"/>
      <c r="H16" s="181"/>
      <c r="I16" s="181"/>
      <c r="J16" s="181"/>
      <c r="K16" s="181"/>
      <c r="L16" s="181"/>
      <c r="M16" s="181"/>
      <c r="N16" s="181"/>
      <c r="O16" s="181"/>
      <c r="P16" s="181"/>
      <c r="Q16" s="181"/>
      <c r="R16" s="181"/>
      <c r="S16" s="181"/>
      <c r="T16" s="181"/>
      <c r="U16" s="181"/>
      <c r="V16" s="181"/>
      <c r="W16" s="181"/>
      <c r="X16" s="181"/>
      <c r="Y16" s="360"/>
    </row>
    <row r="17" spans="1:25" ht="13.8" thickBot="1">
      <c r="A17" s="360"/>
      <c r="B17" s="182"/>
      <c r="C17" s="351" t="s">
        <v>35</v>
      </c>
      <c r="D17" s="352"/>
      <c r="E17" s="183" t="str">
        <f>IF(COUNTIF(E9,"C")+SUMPRODUCT(ISTEXT(E6:E8)*1)+SUMPRODUCT(ISTEXT(E10:E16)*1)&gt;10, "C", IF(COUNTIF(E9,"C")+SUMPRODUCT(ISTEXT(E6:E8)*1)+SUMPRODUCT(ISTEXT(E10:E16)*1)&gt;0, (COUNTIF(E9,"C")+SUMPRODUCT(ISTEXT(E6:E8)*1)+SUMPRODUCT(ISTEXT(E10:E16)*1))/11*100, ""))</f>
        <v/>
      </c>
      <c r="F17" s="183" t="str">
        <f t="shared" ref="F17:X17" si="0">IF(COUNTIF(F9,"C")+SUMPRODUCT(ISTEXT(F6:F8)*1)+SUMPRODUCT(ISTEXT(F10:F16)*1)&gt;10, "C", IF(COUNTIF(F9,"C")+SUMPRODUCT(ISTEXT(F6:F8)*1)+SUMPRODUCT(ISTEXT(F10:F16)*1)&gt;0, (COUNTIF(F9,"C")+SUMPRODUCT(ISTEXT(F6:F8)*1)+SUMPRODUCT(ISTEXT(F10:F16)*1))/11*100, ""))</f>
        <v/>
      </c>
      <c r="G17" s="183" t="str">
        <f t="shared" si="0"/>
        <v/>
      </c>
      <c r="H17" s="183" t="str">
        <f t="shared" si="0"/>
        <v/>
      </c>
      <c r="I17" s="183" t="str">
        <f t="shared" si="0"/>
        <v/>
      </c>
      <c r="J17" s="183" t="str">
        <f t="shared" si="0"/>
        <v/>
      </c>
      <c r="K17" s="183" t="str">
        <f t="shared" si="0"/>
        <v/>
      </c>
      <c r="L17" s="183" t="str">
        <f t="shared" si="0"/>
        <v/>
      </c>
      <c r="M17" s="183" t="str">
        <f t="shared" si="0"/>
        <v/>
      </c>
      <c r="N17" s="183" t="str">
        <f t="shared" si="0"/>
        <v/>
      </c>
      <c r="O17" s="183" t="str">
        <f t="shared" si="0"/>
        <v/>
      </c>
      <c r="P17" s="183" t="str">
        <f t="shared" si="0"/>
        <v/>
      </c>
      <c r="Q17" s="183" t="str">
        <f t="shared" si="0"/>
        <v/>
      </c>
      <c r="R17" s="183" t="str">
        <f t="shared" si="0"/>
        <v/>
      </c>
      <c r="S17" s="183" t="str">
        <f t="shared" si="0"/>
        <v/>
      </c>
      <c r="T17" s="183" t="str">
        <f t="shared" si="0"/>
        <v/>
      </c>
      <c r="U17" s="183" t="str">
        <f t="shared" si="0"/>
        <v/>
      </c>
      <c r="V17" s="183" t="str">
        <f t="shared" si="0"/>
        <v/>
      </c>
      <c r="W17" s="183" t="str">
        <f t="shared" si="0"/>
        <v/>
      </c>
      <c r="X17" s="183" t="str">
        <f t="shared" si="0"/>
        <v/>
      </c>
      <c r="Y17" s="360"/>
    </row>
    <row r="18" spans="1:25" ht="22.5" customHeight="1">
      <c r="A18" s="360"/>
      <c r="C18" s="369" t="s">
        <v>588</v>
      </c>
      <c r="D18" s="369"/>
      <c r="E18" s="370"/>
      <c r="F18" s="371"/>
      <c r="G18" s="371"/>
      <c r="H18" s="371"/>
      <c r="I18" s="371"/>
      <c r="J18" s="371"/>
      <c r="K18" s="371"/>
      <c r="L18" s="371"/>
      <c r="M18" s="371"/>
      <c r="N18" s="371"/>
      <c r="O18" s="371"/>
      <c r="P18" s="371"/>
      <c r="Q18" s="371"/>
      <c r="R18" s="371"/>
      <c r="S18" s="371"/>
      <c r="T18" s="371"/>
      <c r="U18" s="371"/>
      <c r="V18" s="371"/>
      <c r="W18" s="371"/>
      <c r="X18" s="371"/>
      <c r="Y18" s="360"/>
    </row>
    <row r="19" spans="1:25">
      <c r="A19" s="360"/>
      <c r="B19" s="177" t="s">
        <v>250</v>
      </c>
      <c r="C19" s="353" t="s">
        <v>589</v>
      </c>
      <c r="D19" s="353"/>
      <c r="E19" s="178"/>
      <c r="F19" s="178"/>
      <c r="G19" s="178"/>
      <c r="H19" s="178"/>
      <c r="I19" s="178"/>
      <c r="J19" s="178"/>
      <c r="K19" s="178"/>
      <c r="L19" s="178"/>
      <c r="M19" s="178"/>
      <c r="N19" s="178"/>
      <c r="O19" s="178"/>
      <c r="P19" s="178"/>
      <c r="Q19" s="178"/>
      <c r="R19" s="178"/>
      <c r="S19" s="178"/>
      <c r="T19" s="178"/>
      <c r="U19" s="178"/>
      <c r="V19" s="178"/>
      <c r="W19" s="178"/>
      <c r="X19" s="178"/>
      <c r="Y19" s="360"/>
    </row>
    <row r="20" spans="1:25">
      <c r="A20" s="360"/>
      <c r="B20" s="177" t="s">
        <v>253</v>
      </c>
      <c r="C20" s="354" t="s">
        <v>578</v>
      </c>
      <c r="D20" s="355"/>
      <c r="E20" s="178"/>
      <c r="F20" s="178"/>
      <c r="G20" s="178"/>
      <c r="H20" s="178"/>
      <c r="I20" s="178"/>
      <c r="J20" s="178"/>
      <c r="K20" s="178"/>
      <c r="L20" s="178"/>
      <c r="M20" s="178"/>
      <c r="N20" s="178"/>
      <c r="O20" s="178"/>
      <c r="P20" s="178"/>
      <c r="Q20" s="178"/>
      <c r="R20" s="178"/>
      <c r="S20" s="178"/>
      <c r="T20" s="178"/>
      <c r="U20" s="178"/>
      <c r="V20" s="178"/>
      <c r="W20" s="178"/>
      <c r="X20" s="178"/>
      <c r="Y20" s="360"/>
    </row>
    <row r="21" spans="1:25">
      <c r="A21" s="360"/>
      <c r="B21" s="177" t="s">
        <v>254</v>
      </c>
      <c r="C21" s="354" t="s">
        <v>579</v>
      </c>
      <c r="D21" s="355"/>
      <c r="E21" s="178"/>
      <c r="F21" s="178"/>
      <c r="G21" s="178"/>
      <c r="H21" s="178"/>
      <c r="I21" s="178"/>
      <c r="J21" s="178"/>
      <c r="K21" s="178"/>
      <c r="L21" s="178"/>
      <c r="M21" s="178"/>
      <c r="N21" s="178"/>
      <c r="O21" s="178"/>
      <c r="P21" s="178"/>
      <c r="Q21" s="178"/>
      <c r="R21" s="178"/>
      <c r="S21" s="178"/>
      <c r="T21" s="178"/>
      <c r="U21" s="178"/>
      <c r="V21" s="178"/>
      <c r="W21" s="178"/>
      <c r="X21" s="178"/>
      <c r="Y21" s="360"/>
    </row>
    <row r="22" spans="1:25">
      <c r="A22" s="360"/>
      <c r="B22" s="177">
        <v>2</v>
      </c>
      <c r="C22" s="353" t="s">
        <v>580</v>
      </c>
      <c r="D22" s="353"/>
      <c r="E22" s="179" t="str">
        <f>IF(OR(Electives!E17="C", Electives!E95="C", Electives!E104="C"), "C", "")</f>
        <v/>
      </c>
      <c r="F22" s="179" t="str">
        <f>IF(OR(Electives!F17="C", Electives!F95="C", Electives!F104="C"), "C", "")</f>
        <v/>
      </c>
      <c r="G22" s="179" t="str">
        <f>IF(OR(Electives!G17="C", Electives!G95="C", Electives!G104="C"), "C", "")</f>
        <v/>
      </c>
      <c r="H22" s="179" t="str">
        <f>IF(OR(Electives!H17="C", Electives!H95="C", Electives!H104="C"), "C", "")</f>
        <v/>
      </c>
      <c r="I22" s="179" t="str">
        <f>IF(OR(Electives!I17="C", Electives!I95="C", Electives!I104="C"), "C", "")</f>
        <v/>
      </c>
      <c r="J22" s="179" t="str">
        <f>IF(OR(Electives!J17="C", Electives!J95="C", Electives!J104="C"), "C", "")</f>
        <v/>
      </c>
      <c r="K22" s="179" t="str">
        <f>IF(OR(Electives!K17="C", Electives!K95="C", Electives!K104="C"), "C", "")</f>
        <v/>
      </c>
      <c r="L22" s="179" t="str">
        <f>IF(OR(Electives!L17="C", Electives!L95="C", Electives!L104="C"), "C", "")</f>
        <v/>
      </c>
      <c r="M22" s="179" t="str">
        <f>IF(OR(Electives!M17="C", Electives!M95="C", Electives!M104="C"), "C", "")</f>
        <v/>
      </c>
      <c r="N22" s="179" t="str">
        <f>IF(OR(Electives!N17="C", Electives!N95="C", Electives!N104="C"), "C", "")</f>
        <v/>
      </c>
      <c r="O22" s="179" t="str">
        <f>IF(OR(Electives!O17="C", Electives!O95="C", Electives!O104="C"), "C", "")</f>
        <v/>
      </c>
      <c r="P22" s="179" t="str">
        <f>IF(OR(Electives!P17="C", Electives!P95="C", Electives!P104="C"), "C", "")</f>
        <v/>
      </c>
      <c r="Q22" s="179" t="str">
        <f>IF(OR(Electives!Q17="C", Electives!Q95="C", Electives!Q104="C"), "C", "")</f>
        <v/>
      </c>
      <c r="R22" s="179" t="str">
        <f>IF(OR(Electives!R17="C", Electives!R95="C", Electives!R104="C"), "C", "")</f>
        <v/>
      </c>
      <c r="S22" s="179" t="str">
        <f>IF(OR(Electives!S17="C", Electives!S95="C", Electives!S104="C"), "C", "")</f>
        <v/>
      </c>
      <c r="T22" s="179" t="str">
        <f>IF(OR(Electives!T17="C", Electives!T95="C", Electives!T104="C"), "C", "")</f>
        <v/>
      </c>
      <c r="U22" s="179" t="str">
        <f>IF(OR(Electives!U17="C", Electives!U95="C", Electives!U104="C"), "C", "")</f>
        <v/>
      </c>
      <c r="V22" s="179" t="str">
        <f>IF(OR(Electives!V17="C", Electives!V95="C", Electives!V104="C"), "C", "")</f>
        <v/>
      </c>
      <c r="W22" s="179" t="str">
        <f>IF(OR(Electives!W17="C", Electives!W95="C", Electives!W104="C"), "C", "")</f>
        <v/>
      </c>
      <c r="X22" s="179" t="str">
        <f>IF(OR(Electives!X17="C", Electives!X95="C", Electives!X104="C"), "C", "")</f>
        <v/>
      </c>
      <c r="Y22" s="360"/>
    </row>
    <row r="23" spans="1:25">
      <c r="A23" s="360"/>
      <c r="B23" s="177">
        <v>3</v>
      </c>
      <c r="C23" s="372" t="s">
        <v>590</v>
      </c>
      <c r="D23" s="373"/>
      <c r="E23" s="179"/>
      <c r="F23" s="179"/>
      <c r="G23" s="179"/>
      <c r="H23" s="179"/>
      <c r="I23" s="179"/>
      <c r="J23" s="179"/>
      <c r="K23" s="179"/>
      <c r="L23" s="179"/>
      <c r="M23" s="179"/>
      <c r="N23" s="179"/>
      <c r="O23" s="179"/>
      <c r="P23" s="179"/>
      <c r="Q23" s="179"/>
      <c r="R23" s="179"/>
      <c r="S23" s="179"/>
      <c r="T23" s="179"/>
      <c r="U23" s="179"/>
      <c r="V23" s="179"/>
      <c r="W23" s="179"/>
      <c r="X23" s="179"/>
      <c r="Y23" s="360"/>
    </row>
    <row r="24" spans="1:25">
      <c r="A24" s="360"/>
      <c r="B24" s="177" t="s">
        <v>591</v>
      </c>
      <c r="C24" s="372" t="s">
        <v>592</v>
      </c>
      <c r="D24" s="373"/>
      <c r="E24" s="184"/>
      <c r="F24" s="185"/>
      <c r="G24" s="185"/>
      <c r="H24" s="185"/>
      <c r="I24" s="185"/>
      <c r="J24" s="185"/>
      <c r="K24" s="185"/>
      <c r="L24" s="185"/>
      <c r="M24" s="185"/>
      <c r="N24" s="185"/>
      <c r="O24" s="185"/>
      <c r="P24" s="185"/>
      <c r="Q24" s="185"/>
      <c r="R24" s="185"/>
      <c r="S24" s="185"/>
      <c r="T24" s="185"/>
      <c r="U24" s="185"/>
      <c r="V24" s="185"/>
      <c r="W24" s="185"/>
      <c r="X24" s="185"/>
      <c r="Y24" s="360"/>
    </row>
    <row r="25" spans="1:25">
      <c r="A25" s="360"/>
      <c r="B25" s="177" t="s">
        <v>593</v>
      </c>
      <c r="C25" s="372" t="s">
        <v>594</v>
      </c>
      <c r="D25" s="373"/>
      <c r="E25" s="184"/>
      <c r="F25" s="185"/>
      <c r="G25" s="185"/>
      <c r="H25" s="185"/>
      <c r="I25" s="185"/>
      <c r="J25" s="185"/>
      <c r="K25" s="185"/>
      <c r="L25" s="185"/>
      <c r="M25" s="185"/>
      <c r="N25" s="185"/>
      <c r="O25" s="185"/>
      <c r="P25" s="185"/>
      <c r="Q25" s="185"/>
      <c r="R25" s="185"/>
      <c r="S25" s="185"/>
      <c r="T25" s="185"/>
      <c r="U25" s="185"/>
      <c r="V25" s="185"/>
      <c r="W25" s="185"/>
      <c r="X25" s="185"/>
      <c r="Y25" s="360"/>
    </row>
    <row r="26" spans="1:25">
      <c r="A26" s="360"/>
      <c r="B26" s="177" t="s">
        <v>595</v>
      </c>
      <c r="C26" s="376" t="s">
        <v>596</v>
      </c>
      <c r="D26" s="377"/>
      <c r="E26" s="184"/>
      <c r="F26" s="185"/>
      <c r="G26" s="185"/>
      <c r="H26" s="185"/>
      <c r="I26" s="185"/>
      <c r="J26" s="185"/>
      <c r="K26" s="185"/>
      <c r="L26" s="185"/>
      <c r="M26" s="185"/>
      <c r="N26" s="185"/>
      <c r="O26" s="185"/>
      <c r="P26" s="185"/>
      <c r="Q26" s="185"/>
      <c r="R26" s="185"/>
      <c r="S26" s="185"/>
      <c r="T26" s="185"/>
      <c r="U26" s="185"/>
      <c r="V26" s="185"/>
      <c r="W26" s="185"/>
      <c r="X26" s="185"/>
      <c r="Y26" s="360"/>
    </row>
    <row r="27" spans="1:25">
      <c r="A27" s="360"/>
      <c r="B27" s="177" t="s">
        <v>597</v>
      </c>
      <c r="C27" s="372" t="s">
        <v>598</v>
      </c>
      <c r="D27" s="373"/>
      <c r="E27" s="184"/>
      <c r="F27" s="185"/>
      <c r="G27" s="185"/>
      <c r="H27" s="185"/>
      <c r="I27" s="185"/>
      <c r="J27" s="185"/>
      <c r="K27" s="185"/>
      <c r="L27" s="185"/>
      <c r="M27" s="185"/>
      <c r="N27" s="185"/>
      <c r="O27" s="185"/>
      <c r="P27" s="185"/>
      <c r="Q27" s="185"/>
      <c r="R27" s="185"/>
      <c r="S27" s="185"/>
      <c r="T27" s="185"/>
      <c r="U27" s="185"/>
      <c r="V27" s="185"/>
      <c r="W27" s="185"/>
      <c r="X27" s="185"/>
      <c r="Y27" s="360"/>
    </row>
    <row r="28" spans="1:25">
      <c r="A28" s="360"/>
      <c r="B28" s="177" t="s">
        <v>599</v>
      </c>
      <c r="C28" s="372" t="s">
        <v>600</v>
      </c>
      <c r="D28" s="373"/>
      <c r="E28" s="184"/>
      <c r="F28" s="185"/>
      <c r="G28" s="185"/>
      <c r="H28" s="185"/>
      <c r="I28" s="185"/>
      <c r="J28" s="185"/>
      <c r="K28" s="185"/>
      <c r="L28" s="185"/>
      <c r="M28" s="185"/>
      <c r="N28" s="185"/>
      <c r="O28" s="185"/>
      <c r="P28" s="185"/>
      <c r="Q28" s="185"/>
      <c r="R28" s="185"/>
      <c r="S28" s="185"/>
      <c r="T28" s="185"/>
      <c r="U28" s="185"/>
      <c r="V28" s="185"/>
      <c r="W28" s="185"/>
      <c r="X28" s="185"/>
      <c r="Y28" s="360"/>
    </row>
    <row r="29" spans="1:25">
      <c r="A29" s="360"/>
      <c r="B29" s="177" t="s">
        <v>601</v>
      </c>
      <c r="C29" s="372" t="s">
        <v>602</v>
      </c>
      <c r="D29" s="373"/>
      <c r="E29" s="184"/>
      <c r="F29" s="185"/>
      <c r="G29" s="185"/>
      <c r="H29" s="185"/>
      <c r="I29" s="185"/>
      <c r="J29" s="185"/>
      <c r="K29" s="185"/>
      <c r="L29" s="185"/>
      <c r="M29" s="185"/>
      <c r="N29" s="185"/>
      <c r="O29" s="185"/>
      <c r="P29" s="185"/>
      <c r="Q29" s="185"/>
      <c r="R29" s="185"/>
      <c r="S29" s="185"/>
      <c r="T29" s="185"/>
      <c r="U29" s="185"/>
      <c r="V29" s="185"/>
      <c r="W29" s="185"/>
      <c r="X29" s="185"/>
      <c r="Y29" s="360"/>
    </row>
    <row r="30" spans="1:25">
      <c r="A30" s="360"/>
      <c r="B30" s="177" t="s">
        <v>603</v>
      </c>
      <c r="C30" s="372" t="s">
        <v>604</v>
      </c>
      <c r="D30" s="373"/>
      <c r="E30" s="184"/>
      <c r="F30" s="185"/>
      <c r="G30" s="185"/>
      <c r="H30" s="185"/>
      <c r="I30" s="185"/>
      <c r="J30" s="185"/>
      <c r="K30" s="185"/>
      <c r="L30" s="185"/>
      <c r="M30" s="185"/>
      <c r="N30" s="185"/>
      <c r="O30" s="185"/>
      <c r="P30" s="185"/>
      <c r="Q30" s="185"/>
      <c r="R30" s="185"/>
      <c r="S30" s="185"/>
      <c r="T30" s="185"/>
      <c r="U30" s="185"/>
      <c r="V30" s="185"/>
      <c r="W30" s="185"/>
      <c r="X30" s="185"/>
      <c r="Y30" s="360"/>
    </row>
    <row r="31" spans="1:25">
      <c r="A31" s="360"/>
      <c r="B31" s="177" t="s">
        <v>605</v>
      </c>
      <c r="C31" s="372" t="s">
        <v>606</v>
      </c>
      <c r="D31" s="373"/>
      <c r="E31" s="184"/>
      <c r="F31" s="185"/>
      <c r="G31" s="185"/>
      <c r="H31" s="185"/>
      <c r="I31" s="185"/>
      <c r="J31" s="185"/>
      <c r="K31" s="185"/>
      <c r="L31" s="185"/>
      <c r="M31" s="185"/>
      <c r="N31" s="185"/>
      <c r="O31" s="185"/>
      <c r="P31" s="185"/>
      <c r="Q31" s="185"/>
      <c r="R31" s="185"/>
      <c r="S31" s="185"/>
      <c r="T31" s="185"/>
      <c r="U31" s="185"/>
      <c r="V31" s="185"/>
      <c r="W31" s="185"/>
      <c r="X31" s="185"/>
      <c r="Y31" s="360"/>
    </row>
    <row r="32" spans="1:25">
      <c r="A32" s="360"/>
      <c r="B32" s="177" t="s">
        <v>607</v>
      </c>
      <c r="C32" s="372" t="s">
        <v>608</v>
      </c>
      <c r="D32" s="373"/>
      <c r="E32" s="184"/>
      <c r="F32" s="185"/>
      <c r="G32" s="185"/>
      <c r="H32" s="185"/>
      <c r="I32" s="185"/>
      <c r="J32" s="185"/>
      <c r="K32" s="185"/>
      <c r="L32" s="185"/>
      <c r="M32" s="185"/>
      <c r="N32" s="185"/>
      <c r="O32" s="185"/>
      <c r="P32" s="185"/>
      <c r="Q32" s="185"/>
      <c r="R32" s="185"/>
      <c r="S32" s="185"/>
      <c r="T32" s="185"/>
      <c r="U32" s="185"/>
      <c r="V32" s="185"/>
      <c r="W32" s="185"/>
      <c r="X32" s="185"/>
      <c r="Y32" s="360"/>
    </row>
    <row r="33" spans="1:25">
      <c r="A33" s="360"/>
      <c r="B33" s="177" t="s">
        <v>609</v>
      </c>
      <c r="C33" s="376" t="s">
        <v>610</v>
      </c>
      <c r="D33" s="377"/>
      <c r="E33" s="184"/>
      <c r="F33" s="185"/>
      <c r="G33" s="185"/>
      <c r="H33" s="185"/>
      <c r="I33" s="185"/>
      <c r="J33" s="185"/>
      <c r="K33" s="185"/>
      <c r="L33" s="185"/>
      <c r="M33" s="185"/>
      <c r="N33" s="185"/>
      <c r="O33" s="185"/>
      <c r="P33" s="185"/>
      <c r="Q33" s="185"/>
      <c r="R33" s="185"/>
      <c r="S33" s="185"/>
      <c r="T33" s="185"/>
      <c r="U33" s="185"/>
      <c r="V33" s="185"/>
      <c r="W33" s="185"/>
      <c r="X33" s="185"/>
      <c r="Y33" s="360"/>
    </row>
    <row r="34" spans="1:25">
      <c r="A34" s="360"/>
      <c r="B34" s="177" t="s">
        <v>611</v>
      </c>
      <c r="C34" s="372" t="s">
        <v>612</v>
      </c>
      <c r="D34" s="373"/>
      <c r="E34" s="184"/>
      <c r="F34" s="185"/>
      <c r="G34" s="185"/>
      <c r="H34" s="185"/>
      <c r="I34" s="185"/>
      <c r="J34" s="185"/>
      <c r="K34" s="185"/>
      <c r="L34" s="185"/>
      <c r="M34" s="185"/>
      <c r="N34" s="185"/>
      <c r="O34" s="185"/>
      <c r="P34" s="185"/>
      <c r="Q34" s="185"/>
      <c r="R34" s="185"/>
      <c r="S34" s="185"/>
      <c r="T34" s="185"/>
      <c r="U34" s="185"/>
      <c r="V34" s="185"/>
      <c r="W34" s="185"/>
      <c r="X34" s="185"/>
      <c r="Y34" s="360"/>
    </row>
    <row r="35" spans="1:25">
      <c r="A35" s="360"/>
      <c r="B35" s="177" t="s">
        <v>613</v>
      </c>
      <c r="C35" s="372" t="s">
        <v>614</v>
      </c>
      <c r="D35" s="373"/>
      <c r="E35" s="184"/>
      <c r="F35" s="185"/>
      <c r="G35" s="185"/>
      <c r="H35" s="185"/>
      <c r="I35" s="185"/>
      <c r="J35" s="185"/>
      <c r="K35" s="185"/>
      <c r="L35" s="185"/>
      <c r="M35" s="185"/>
      <c r="N35" s="185"/>
      <c r="O35" s="185"/>
      <c r="P35" s="185"/>
      <c r="Q35" s="185"/>
      <c r="R35" s="185"/>
      <c r="S35" s="185"/>
      <c r="T35" s="185"/>
      <c r="U35" s="185"/>
      <c r="V35" s="185"/>
      <c r="W35" s="185"/>
      <c r="X35" s="185"/>
      <c r="Y35" s="360"/>
    </row>
    <row r="36" spans="1:25">
      <c r="A36" s="360"/>
      <c r="B36" s="177" t="s">
        <v>177</v>
      </c>
      <c r="C36" s="376" t="s">
        <v>615</v>
      </c>
      <c r="D36" s="377"/>
      <c r="E36" s="179"/>
      <c r="F36" s="179"/>
      <c r="G36" s="179"/>
      <c r="H36" s="179"/>
      <c r="I36" s="179"/>
      <c r="J36" s="179"/>
      <c r="K36" s="179"/>
      <c r="L36" s="179"/>
      <c r="M36" s="179"/>
      <c r="N36" s="179"/>
      <c r="O36" s="179"/>
      <c r="P36" s="179"/>
      <c r="Q36" s="179"/>
      <c r="R36" s="179"/>
      <c r="S36" s="179"/>
      <c r="T36" s="179"/>
      <c r="U36" s="179"/>
      <c r="V36" s="179"/>
      <c r="W36" s="179"/>
      <c r="X36" s="179"/>
      <c r="Y36" s="360"/>
    </row>
    <row r="37" spans="1:25">
      <c r="A37" s="360"/>
      <c r="B37" s="177" t="s">
        <v>616</v>
      </c>
      <c r="C37" s="372" t="s">
        <v>617</v>
      </c>
      <c r="D37" s="373"/>
      <c r="E37" s="184"/>
      <c r="F37" s="185"/>
      <c r="G37" s="185"/>
      <c r="H37" s="185"/>
      <c r="I37" s="185"/>
      <c r="J37" s="185"/>
      <c r="K37" s="185"/>
      <c r="L37" s="185"/>
      <c r="M37" s="185"/>
      <c r="N37" s="185"/>
      <c r="O37" s="185"/>
      <c r="P37" s="185"/>
      <c r="Q37" s="185"/>
      <c r="R37" s="185"/>
      <c r="S37" s="185"/>
      <c r="T37" s="185"/>
      <c r="U37" s="185"/>
      <c r="V37" s="185"/>
      <c r="W37" s="185"/>
      <c r="X37" s="185"/>
      <c r="Y37" s="360"/>
    </row>
    <row r="38" spans="1:25">
      <c r="A38" s="360"/>
      <c r="B38" s="177" t="s">
        <v>618</v>
      </c>
      <c r="C38" s="372" t="s">
        <v>619</v>
      </c>
      <c r="D38" s="373"/>
      <c r="E38" s="184"/>
      <c r="F38" s="185"/>
      <c r="G38" s="185"/>
      <c r="H38" s="185"/>
      <c r="I38" s="185"/>
      <c r="J38" s="185"/>
      <c r="K38" s="185"/>
      <c r="L38" s="185"/>
      <c r="M38" s="185"/>
      <c r="N38" s="185"/>
      <c r="O38" s="185"/>
      <c r="P38" s="185"/>
      <c r="Q38" s="185"/>
      <c r="R38" s="185"/>
      <c r="S38" s="185"/>
      <c r="T38" s="185"/>
      <c r="U38" s="185"/>
      <c r="V38" s="185"/>
      <c r="W38" s="185"/>
      <c r="X38" s="185"/>
      <c r="Y38" s="360"/>
    </row>
    <row r="39" spans="1:25">
      <c r="A39" s="360"/>
      <c r="B39" s="177" t="s">
        <v>620</v>
      </c>
      <c r="C39" s="372" t="s">
        <v>621</v>
      </c>
      <c r="D39" s="373"/>
      <c r="E39" s="184"/>
      <c r="F39" s="185"/>
      <c r="G39" s="185"/>
      <c r="H39" s="185"/>
      <c r="I39" s="185"/>
      <c r="J39" s="185"/>
      <c r="K39" s="185"/>
      <c r="L39" s="185"/>
      <c r="M39" s="185"/>
      <c r="N39" s="185"/>
      <c r="O39" s="185"/>
      <c r="P39" s="185"/>
      <c r="Q39" s="185"/>
      <c r="R39" s="185"/>
      <c r="S39" s="185"/>
      <c r="T39" s="185"/>
      <c r="U39" s="185"/>
      <c r="V39" s="185"/>
      <c r="W39" s="185"/>
      <c r="X39" s="185"/>
      <c r="Y39" s="360"/>
    </row>
    <row r="40" spans="1:25">
      <c r="A40" s="360"/>
      <c r="B40" s="177" t="s">
        <v>622</v>
      </c>
      <c r="C40" s="372" t="s">
        <v>623</v>
      </c>
      <c r="D40" s="373"/>
      <c r="E40" s="184"/>
      <c r="F40" s="185"/>
      <c r="G40" s="185"/>
      <c r="H40" s="185"/>
      <c r="I40" s="185"/>
      <c r="J40" s="185"/>
      <c r="K40" s="185"/>
      <c r="L40" s="185"/>
      <c r="M40" s="185"/>
      <c r="N40" s="185"/>
      <c r="O40" s="185"/>
      <c r="P40" s="185"/>
      <c r="Q40" s="185"/>
      <c r="R40" s="185"/>
      <c r="S40" s="185"/>
      <c r="T40" s="185"/>
      <c r="U40" s="185"/>
      <c r="V40" s="185"/>
      <c r="W40" s="185"/>
      <c r="X40" s="185"/>
      <c r="Y40" s="360"/>
    </row>
    <row r="41" spans="1:25">
      <c r="A41" s="360"/>
      <c r="B41" s="177" t="s">
        <v>624</v>
      </c>
      <c r="C41" s="372" t="s">
        <v>625</v>
      </c>
      <c r="D41" s="373"/>
      <c r="E41" s="184"/>
      <c r="F41" s="185"/>
      <c r="G41" s="185"/>
      <c r="H41" s="185"/>
      <c r="I41" s="185"/>
      <c r="J41" s="185"/>
      <c r="K41" s="185"/>
      <c r="L41" s="185"/>
      <c r="M41" s="185"/>
      <c r="N41" s="185"/>
      <c r="O41" s="185"/>
      <c r="P41" s="185"/>
      <c r="Q41" s="185"/>
      <c r="R41" s="185"/>
      <c r="S41" s="185"/>
      <c r="T41" s="185"/>
      <c r="U41" s="185"/>
      <c r="V41" s="185"/>
      <c r="W41" s="185"/>
      <c r="X41" s="185"/>
      <c r="Y41" s="360"/>
    </row>
    <row r="42" spans="1:25">
      <c r="A42" s="360"/>
      <c r="B42" s="177" t="s">
        <v>626</v>
      </c>
      <c r="C42" s="372" t="s">
        <v>627</v>
      </c>
      <c r="D42" s="373"/>
      <c r="E42" s="184"/>
      <c r="F42" s="185"/>
      <c r="G42" s="185"/>
      <c r="H42" s="185"/>
      <c r="I42" s="185"/>
      <c r="J42" s="185"/>
      <c r="K42" s="185"/>
      <c r="L42" s="185"/>
      <c r="M42" s="185"/>
      <c r="N42" s="185"/>
      <c r="O42" s="185"/>
      <c r="P42" s="185"/>
      <c r="Q42" s="185"/>
      <c r="R42" s="185"/>
      <c r="S42" s="185"/>
      <c r="T42" s="185"/>
      <c r="U42" s="185"/>
      <c r="V42" s="185"/>
      <c r="W42" s="185"/>
      <c r="X42" s="185"/>
      <c r="Y42" s="360"/>
    </row>
    <row r="43" spans="1:25">
      <c r="A43" s="360"/>
      <c r="B43" s="177" t="s">
        <v>628</v>
      </c>
      <c r="C43" s="372" t="s">
        <v>629</v>
      </c>
      <c r="D43" s="373"/>
      <c r="E43" s="184"/>
      <c r="F43" s="185"/>
      <c r="G43" s="185"/>
      <c r="H43" s="185"/>
      <c r="I43" s="185"/>
      <c r="J43" s="185"/>
      <c r="K43" s="185"/>
      <c r="L43" s="185"/>
      <c r="M43" s="185"/>
      <c r="N43" s="185"/>
      <c r="O43" s="185"/>
      <c r="P43" s="185"/>
      <c r="Q43" s="185"/>
      <c r="R43" s="185"/>
      <c r="S43" s="185"/>
      <c r="T43" s="185"/>
      <c r="U43" s="185"/>
      <c r="V43" s="185"/>
      <c r="W43" s="185"/>
      <c r="X43" s="185"/>
      <c r="Y43" s="360"/>
    </row>
    <row r="44" spans="1:25">
      <c r="A44" s="360"/>
      <c r="B44" s="177">
        <v>4</v>
      </c>
      <c r="C44" s="372" t="s">
        <v>630</v>
      </c>
      <c r="D44" s="373"/>
      <c r="E44" s="179"/>
      <c r="F44" s="179"/>
      <c r="G44" s="179"/>
      <c r="H44" s="179"/>
      <c r="I44" s="179"/>
      <c r="J44" s="179"/>
      <c r="K44" s="179"/>
      <c r="L44" s="179"/>
      <c r="M44" s="179"/>
      <c r="N44" s="179"/>
      <c r="O44" s="179"/>
      <c r="P44" s="179"/>
      <c r="Q44" s="179"/>
      <c r="R44" s="179"/>
      <c r="S44" s="179"/>
      <c r="T44" s="179"/>
      <c r="U44" s="179"/>
      <c r="V44" s="179"/>
      <c r="W44" s="179"/>
      <c r="X44" s="179"/>
      <c r="Y44" s="360"/>
    </row>
    <row r="45" spans="1:25">
      <c r="A45" s="360"/>
      <c r="B45" s="177" t="s">
        <v>187</v>
      </c>
      <c r="C45" s="376" t="s">
        <v>631</v>
      </c>
      <c r="D45" s="377"/>
      <c r="E45" s="184"/>
      <c r="F45" s="185"/>
      <c r="G45" s="185"/>
      <c r="H45" s="185"/>
      <c r="I45" s="185"/>
      <c r="J45" s="185"/>
      <c r="K45" s="185"/>
      <c r="L45" s="185"/>
      <c r="M45" s="185"/>
      <c r="N45" s="185"/>
      <c r="O45" s="185"/>
      <c r="P45" s="185"/>
      <c r="Q45" s="185"/>
      <c r="R45" s="185"/>
      <c r="S45" s="185"/>
      <c r="T45" s="185"/>
      <c r="U45" s="185"/>
      <c r="V45" s="185"/>
      <c r="W45" s="185"/>
      <c r="X45" s="185"/>
      <c r="Y45" s="360"/>
    </row>
    <row r="46" spans="1:25">
      <c r="A46" s="360"/>
      <c r="B46" s="177" t="s">
        <v>632</v>
      </c>
      <c r="C46" s="376" t="s">
        <v>633</v>
      </c>
      <c r="D46" s="377"/>
      <c r="E46" s="184"/>
      <c r="F46" s="185"/>
      <c r="G46" s="185"/>
      <c r="H46" s="185"/>
      <c r="I46" s="185"/>
      <c r="J46" s="185"/>
      <c r="K46" s="185"/>
      <c r="L46" s="185"/>
      <c r="M46" s="185"/>
      <c r="N46" s="185"/>
      <c r="O46" s="185"/>
      <c r="P46" s="185"/>
      <c r="Q46" s="185"/>
      <c r="R46" s="185"/>
      <c r="S46" s="185"/>
      <c r="T46" s="185"/>
      <c r="U46" s="185"/>
      <c r="V46" s="185"/>
      <c r="W46" s="185"/>
      <c r="X46" s="185"/>
      <c r="Y46" s="360"/>
    </row>
    <row r="47" spans="1:25">
      <c r="A47" s="360"/>
      <c r="B47" s="177" t="s">
        <v>634</v>
      </c>
      <c r="C47" s="372" t="s">
        <v>635</v>
      </c>
      <c r="D47" s="373"/>
      <c r="E47" s="184"/>
      <c r="F47" s="185"/>
      <c r="G47" s="185"/>
      <c r="H47" s="185"/>
      <c r="I47" s="185"/>
      <c r="J47" s="185"/>
      <c r="K47" s="185"/>
      <c r="L47" s="185"/>
      <c r="M47" s="185"/>
      <c r="N47" s="185"/>
      <c r="O47" s="185"/>
      <c r="P47" s="185"/>
      <c r="Q47" s="185"/>
      <c r="R47" s="185"/>
      <c r="S47" s="185"/>
      <c r="T47" s="185"/>
      <c r="U47" s="185"/>
      <c r="V47" s="185"/>
      <c r="W47" s="185"/>
      <c r="X47" s="185"/>
      <c r="Y47" s="360"/>
    </row>
    <row r="48" spans="1:25" ht="13.8" thickBot="1">
      <c r="A48" s="360"/>
      <c r="B48" s="177" t="s">
        <v>188</v>
      </c>
      <c r="C48" s="354" t="s">
        <v>636</v>
      </c>
      <c r="D48" s="355"/>
      <c r="E48" s="178"/>
      <c r="F48" s="178"/>
      <c r="G48" s="178"/>
      <c r="H48" s="178"/>
      <c r="I48" s="178"/>
      <c r="J48" s="178"/>
      <c r="K48" s="178"/>
      <c r="L48" s="178"/>
      <c r="M48" s="178"/>
      <c r="N48" s="178"/>
      <c r="O48" s="178"/>
      <c r="P48" s="178"/>
      <c r="Q48" s="178"/>
      <c r="R48" s="178"/>
      <c r="S48" s="178"/>
      <c r="T48" s="178"/>
      <c r="U48" s="178"/>
      <c r="V48" s="178"/>
      <c r="W48" s="178"/>
      <c r="X48" s="178"/>
      <c r="Y48" s="360"/>
    </row>
    <row r="49" spans="1:25" ht="13.8" thickBot="1">
      <c r="A49" s="360"/>
      <c r="B49" s="182"/>
      <c r="C49" s="356" t="s">
        <v>35</v>
      </c>
      <c r="D49" s="356"/>
      <c r="E49" s="183" t="str">
        <f>IF(COUNTIF(E22, "C")+SUMPRODUCT(ISTEXT(E19:E21)*1)+MAX(0, SUMPRODUCT(ISTEXT(E24:E28)*1)/5, SUMPRODUCT(ISTEXT(E29:E32)*1)/4, SUMPRODUCT(ISTEXT(E33:E35)*1)/3, MIN(1, SUMPRODUCT(ISTEXT(E37:E43)*1)/2))+IF(ISTEXT(E48), 1, SUMPRODUCT(ISTEXT(E45:E47)*1)/3)=6, "C", IF(COUNTIF(E22, "C")+SUMPRODUCT(ISTEXT(E19:E21)*1)+MAX(0, SUMPRODUCT(ISTEXT(E24:E28)*1)/5, SUMPRODUCT(ISTEXT(E29:E32)*1)/4, SUMPRODUCT(ISTEXT(E33:E35)*1)/3, MIN(1, SUMPRODUCT(ISTEXT(E37:E43)*1)/2))+IF(ISTEXT(E48), 1, SUMPRODUCT(ISTEXT(E45:E47)*1)/3)&gt;0, (COUNTIF(E22, "C")+SUMPRODUCT(ISTEXT(E19:E21)*1)+MAX(0, SUMPRODUCT(ISTEXT(E24:E28)*1)/5, SUMPRODUCT(ISTEXT(E29:E32)*1)/4, SUMPRODUCT(ISTEXT(E33:E35)*1)/3, MIN(1, SUMPRODUCT(ISTEXT(E37:E43)*1)/2))+IF(ISTEXT(E48), 1, SUMPRODUCT(ISTEXT(E45:E47)*1)/3))/6*100, ""))</f>
        <v/>
      </c>
      <c r="F49" s="183" t="str">
        <f t="shared" ref="F49:X49" si="1">IF(COUNTIF(F22, "C")+SUMPRODUCT(ISTEXT(F19:F21)*1)+MAX(0, SUMPRODUCT(ISTEXT(F24:F28)*1)/5, SUMPRODUCT(ISTEXT(F29:F32)*1)/4, SUMPRODUCT(ISTEXT(F33:F35)*1)/3, MIN(1, SUMPRODUCT(ISTEXT(F37:F43)*1)/2))+IF(ISTEXT(F48), 1, SUMPRODUCT(ISTEXT(F45:F47)*1)/3)=6, "C", IF(COUNTIF(F22, "C")+SUMPRODUCT(ISTEXT(F19:F21)*1)+MAX(0, SUMPRODUCT(ISTEXT(F24:F28)*1)/5, SUMPRODUCT(ISTEXT(F29:F32)*1)/4, SUMPRODUCT(ISTEXT(F33:F35)*1)/3, MIN(1, SUMPRODUCT(ISTEXT(F37:F43)*1)/2))+IF(ISTEXT(F48), 1, SUMPRODUCT(ISTEXT(F45:F47)*1)/3)&gt;0, (COUNTIF(F22, "C")+SUMPRODUCT(ISTEXT(F19:F21)*1)+MAX(0, SUMPRODUCT(ISTEXT(F24:F28)*1)/5, SUMPRODUCT(ISTEXT(F29:F32)*1)/4, SUMPRODUCT(ISTEXT(F33:F35)*1)/3, MIN(1, SUMPRODUCT(ISTEXT(F37:F43)*1)/2))+IF(ISTEXT(F48), 1, SUMPRODUCT(ISTEXT(F45:F47)*1)/3))/6*100, ""))</f>
        <v/>
      </c>
      <c r="G49" s="183" t="str">
        <f t="shared" si="1"/>
        <v/>
      </c>
      <c r="H49" s="183" t="str">
        <f t="shared" si="1"/>
        <v/>
      </c>
      <c r="I49" s="183" t="str">
        <f t="shared" si="1"/>
        <v/>
      </c>
      <c r="J49" s="183" t="str">
        <f t="shared" si="1"/>
        <v/>
      </c>
      <c r="K49" s="183" t="str">
        <f t="shared" si="1"/>
        <v/>
      </c>
      <c r="L49" s="183" t="str">
        <f t="shared" si="1"/>
        <v/>
      </c>
      <c r="M49" s="183" t="str">
        <f t="shared" si="1"/>
        <v/>
      </c>
      <c r="N49" s="183" t="str">
        <f t="shared" si="1"/>
        <v/>
      </c>
      <c r="O49" s="183" t="str">
        <f t="shared" si="1"/>
        <v/>
      </c>
      <c r="P49" s="183" t="str">
        <f t="shared" si="1"/>
        <v/>
      </c>
      <c r="Q49" s="183" t="str">
        <f t="shared" si="1"/>
        <v/>
      </c>
      <c r="R49" s="183" t="str">
        <f t="shared" si="1"/>
        <v/>
      </c>
      <c r="S49" s="183" t="str">
        <f t="shared" si="1"/>
        <v/>
      </c>
      <c r="T49" s="183" t="str">
        <f t="shared" si="1"/>
        <v/>
      </c>
      <c r="U49" s="183" t="str">
        <f t="shared" si="1"/>
        <v/>
      </c>
      <c r="V49" s="183" t="str">
        <f t="shared" si="1"/>
        <v/>
      </c>
      <c r="W49" s="183" t="str">
        <f t="shared" si="1"/>
        <v/>
      </c>
      <c r="X49" s="183" t="str">
        <f t="shared" si="1"/>
        <v/>
      </c>
      <c r="Y49" s="360"/>
    </row>
    <row r="50" spans="1:25" ht="22.5" customHeight="1">
      <c r="A50" s="360"/>
      <c r="C50" s="369" t="s">
        <v>637</v>
      </c>
      <c r="D50" s="369"/>
      <c r="E50" s="370"/>
      <c r="F50" s="371"/>
      <c r="G50" s="371"/>
      <c r="H50" s="371"/>
      <c r="I50" s="371"/>
      <c r="J50" s="371"/>
      <c r="K50" s="371"/>
      <c r="L50" s="371"/>
      <c r="M50" s="371"/>
      <c r="N50" s="371"/>
      <c r="O50" s="371"/>
      <c r="P50" s="371"/>
      <c r="Q50" s="371"/>
      <c r="R50" s="371"/>
      <c r="S50" s="371"/>
      <c r="T50" s="371"/>
      <c r="U50" s="371"/>
      <c r="V50" s="371"/>
      <c r="W50" s="371"/>
      <c r="X50" s="371"/>
      <c r="Y50" s="360"/>
    </row>
    <row r="51" spans="1:25">
      <c r="A51" s="360"/>
      <c r="B51" s="177" t="s">
        <v>250</v>
      </c>
      <c r="C51" s="353" t="s">
        <v>638</v>
      </c>
      <c r="D51" s="353"/>
      <c r="E51" s="178"/>
      <c r="F51" s="178"/>
      <c r="G51" s="178"/>
      <c r="H51" s="178"/>
      <c r="I51" s="178"/>
      <c r="J51" s="178"/>
      <c r="K51" s="178"/>
      <c r="L51" s="178"/>
      <c r="M51" s="178"/>
      <c r="N51" s="178"/>
      <c r="O51" s="178"/>
      <c r="P51" s="178"/>
      <c r="Q51" s="178"/>
      <c r="R51" s="178"/>
      <c r="S51" s="178"/>
      <c r="T51" s="178"/>
      <c r="U51" s="178"/>
      <c r="V51" s="178"/>
      <c r="W51" s="178"/>
      <c r="X51" s="178"/>
      <c r="Y51" s="360"/>
    </row>
    <row r="52" spans="1:25">
      <c r="A52" s="360"/>
      <c r="B52" s="177" t="s">
        <v>253</v>
      </c>
      <c r="C52" s="354" t="s">
        <v>578</v>
      </c>
      <c r="D52" s="355"/>
      <c r="E52" s="178"/>
      <c r="F52" s="178"/>
      <c r="G52" s="178"/>
      <c r="H52" s="178"/>
      <c r="I52" s="178"/>
      <c r="J52" s="178"/>
      <c r="K52" s="178"/>
      <c r="L52" s="178"/>
      <c r="M52" s="178"/>
      <c r="N52" s="178"/>
      <c r="O52" s="178"/>
      <c r="P52" s="178"/>
      <c r="Q52" s="178"/>
      <c r="R52" s="178"/>
      <c r="S52" s="178"/>
      <c r="T52" s="178"/>
      <c r="U52" s="178"/>
      <c r="V52" s="178"/>
      <c r="W52" s="178"/>
      <c r="X52" s="178"/>
      <c r="Y52" s="360"/>
    </row>
    <row r="53" spans="1:25">
      <c r="A53" s="360"/>
      <c r="B53" s="177" t="s">
        <v>254</v>
      </c>
      <c r="C53" s="354" t="s">
        <v>579</v>
      </c>
      <c r="D53" s="355"/>
      <c r="E53" s="178"/>
      <c r="F53" s="178"/>
      <c r="G53" s="178"/>
      <c r="H53" s="178"/>
      <c r="I53" s="178"/>
      <c r="J53" s="178"/>
      <c r="K53" s="178"/>
      <c r="L53" s="178"/>
      <c r="M53" s="178"/>
      <c r="N53" s="178"/>
      <c r="O53" s="178"/>
      <c r="P53" s="178"/>
      <c r="Q53" s="178"/>
      <c r="R53" s="178"/>
      <c r="S53" s="178"/>
      <c r="T53" s="178"/>
      <c r="U53" s="178"/>
      <c r="V53" s="178"/>
      <c r="W53" s="178"/>
      <c r="X53" s="178"/>
      <c r="Y53" s="360"/>
    </row>
    <row r="54" spans="1:25">
      <c r="A54" s="360"/>
      <c r="B54" s="177">
        <v>2</v>
      </c>
      <c r="C54" s="353" t="s">
        <v>580</v>
      </c>
      <c r="D54" s="353"/>
      <c r="E54" s="179" t="str">
        <f>IF(OR(Electives!E161="C", Electives!E171="C"), "C", "")</f>
        <v/>
      </c>
      <c r="F54" s="179" t="str">
        <f>IF(OR(Electives!F161="C", Electives!F171="C"), "C", "")</f>
        <v/>
      </c>
      <c r="G54" s="179" t="str">
        <f>IF(OR(Electives!G161="C", Electives!G171="C"), "C", "")</f>
        <v/>
      </c>
      <c r="H54" s="179" t="str">
        <f>IF(OR(Electives!H161="C", Electives!H171="C"), "C", "")</f>
        <v/>
      </c>
      <c r="I54" s="179" t="str">
        <f>IF(OR(Electives!I161="C", Electives!I171="C"), "C", "")</f>
        <v/>
      </c>
      <c r="J54" s="179" t="str">
        <f>IF(OR(Electives!J161="C", Electives!J171="C"), "C", "")</f>
        <v/>
      </c>
      <c r="K54" s="179" t="str">
        <f>IF(OR(Electives!K161="C", Electives!K171="C"), "C", "")</f>
        <v/>
      </c>
      <c r="L54" s="179" t="str">
        <f>IF(OR(Electives!L161="C", Electives!L171="C"), "C", "")</f>
        <v/>
      </c>
      <c r="M54" s="179" t="str">
        <f>IF(OR(Electives!M161="C", Electives!M171="C"), "C", "")</f>
        <v/>
      </c>
      <c r="N54" s="179" t="str">
        <f>IF(OR(Electives!N161="C", Electives!N171="C"), "C", "")</f>
        <v/>
      </c>
      <c r="O54" s="179" t="str">
        <f>IF(OR(Electives!O161="C", Electives!O171="C"), "C", "")</f>
        <v/>
      </c>
      <c r="P54" s="179" t="str">
        <f>IF(OR(Electives!P161="C", Electives!P171="C"), "C", "")</f>
        <v/>
      </c>
      <c r="Q54" s="179" t="str">
        <f>IF(OR(Electives!Q161="C", Electives!Q171="C"), "C", "")</f>
        <v/>
      </c>
      <c r="R54" s="179" t="str">
        <f>IF(OR(Electives!R161="C", Electives!R171="C"), "C", "")</f>
        <v/>
      </c>
      <c r="S54" s="179" t="str">
        <f>IF(OR(Electives!S161="C", Electives!S171="C"), "C", "")</f>
        <v/>
      </c>
      <c r="T54" s="179" t="str">
        <f>IF(OR(Electives!T161="C", Electives!T171="C"), "C", "")</f>
        <v/>
      </c>
      <c r="U54" s="179" t="str">
        <f>IF(OR(Electives!U161="C", Electives!U171="C"), "C", "")</f>
        <v/>
      </c>
      <c r="V54" s="179" t="str">
        <f>IF(OR(Electives!V161="C", Electives!V171="C"), "C", "")</f>
        <v/>
      </c>
      <c r="W54" s="179" t="str">
        <f>IF(OR(Electives!W161="C", Electives!W171="C"), "C", "")</f>
        <v/>
      </c>
      <c r="X54" s="179" t="str">
        <f>IF(OR(Electives!X161="C", Electives!X171="C"), "C", "")</f>
        <v/>
      </c>
      <c r="Y54" s="360"/>
    </row>
    <row r="55" spans="1:25">
      <c r="A55" s="360"/>
      <c r="B55" s="177" t="s">
        <v>172</v>
      </c>
      <c r="C55" s="372" t="s">
        <v>639</v>
      </c>
      <c r="D55" s="373"/>
      <c r="E55" s="184"/>
      <c r="F55" s="185"/>
      <c r="G55" s="185"/>
      <c r="H55" s="185"/>
      <c r="I55" s="185"/>
      <c r="J55" s="185"/>
      <c r="K55" s="185"/>
      <c r="L55" s="185"/>
      <c r="M55" s="185"/>
      <c r="N55" s="185"/>
      <c r="O55" s="185"/>
      <c r="P55" s="185"/>
      <c r="Q55" s="185"/>
      <c r="R55" s="185"/>
      <c r="S55" s="185"/>
      <c r="T55" s="185"/>
      <c r="U55" s="185"/>
      <c r="V55" s="185"/>
      <c r="W55" s="185"/>
      <c r="X55" s="185"/>
      <c r="Y55" s="360"/>
    </row>
    <row r="56" spans="1:25">
      <c r="A56" s="360"/>
      <c r="B56" s="177" t="s">
        <v>174</v>
      </c>
      <c r="C56" s="372" t="s">
        <v>640</v>
      </c>
      <c r="D56" s="373"/>
      <c r="E56" s="184"/>
      <c r="F56" s="185"/>
      <c r="G56" s="185"/>
      <c r="H56" s="185"/>
      <c r="I56" s="185"/>
      <c r="J56" s="185"/>
      <c r="K56" s="185"/>
      <c r="L56" s="185"/>
      <c r="M56" s="185"/>
      <c r="N56" s="185"/>
      <c r="O56" s="185"/>
      <c r="P56" s="185"/>
      <c r="Q56" s="185"/>
      <c r="R56" s="185"/>
      <c r="S56" s="185"/>
      <c r="T56" s="185"/>
      <c r="U56" s="185"/>
      <c r="V56" s="185"/>
      <c r="W56" s="185"/>
      <c r="X56" s="185"/>
      <c r="Y56" s="360"/>
    </row>
    <row r="57" spans="1:25">
      <c r="A57" s="360"/>
      <c r="B57" s="177" t="s">
        <v>175</v>
      </c>
      <c r="C57" s="372" t="s">
        <v>641</v>
      </c>
      <c r="D57" s="373"/>
      <c r="E57" s="184"/>
      <c r="F57" s="185"/>
      <c r="G57" s="185"/>
      <c r="H57" s="185"/>
      <c r="I57" s="185"/>
      <c r="J57" s="185"/>
      <c r="K57" s="185"/>
      <c r="L57" s="185"/>
      <c r="M57" s="185"/>
      <c r="N57" s="185"/>
      <c r="O57" s="185"/>
      <c r="P57" s="185"/>
      <c r="Q57" s="185"/>
      <c r="R57" s="185"/>
      <c r="S57" s="185"/>
      <c r="T57" s="185"/>
      <c r="U57" s="185"/>
      <c r="V57" s="185"/>
      <c r="W57" s="185"/>
      <c r="X57" s="185"/>
      <c r="Y57" s="360"/>
    </row>
    <row r="58" spans="1:25">
      <c r="A58" s="360"/>
      <c r="B58" s="177" t="s">
        <v>177</v>
      </c>
      <c r="C58" s="372" t="s">
        <v>642</v>
      </c>
      <c r="D58" s="373"/>
      <c r="E58" s="184"/>
      <c r="F58" s="185"/>
      <c r="G58" s="185"/>
      <c r="H58" s="185"/>
      <c r="I58" s="185"/>
      <c r="J58" s="185"/>
      <c r="K58" s="185"/>
      <c r="L58" s="185"/>
      <c r="M58" s="185"/>
      <c r="N58" s="185"/>
      <c r="O58" s="185"/>
      <c r="P58" s="185"/>
      <c r="Q58" s="185"/>
      <c r="R58" s="185"/>
      <c r="S58" s="185"/>
      <c r="T58" s="185"/>
      <c r="U58" s="185"/>
      <c r="V58" s="185"/>
      <c r="W58" s="185"/>
      <c r="X58" s="185"/>
      <c r="Y58" s="360"/>
    </row>
    <row r="59" spans="1:25">
      <c r="A59" s="360"/>
      <c r="B59" s="177">
        <v>4</v>
      </c>
      <c r="C59" s="372" t="s">
        <v>643</v>
      </c>
      <c r="D59" s="373"/>
      <c r="E59" s="179"/>
      <c r="F59" s="179"/>
      <c r="G59" s="179"/>
      <c r="H59" s="179"/>
      <c r="I59" s="179"/>
      <c r="J59" s="179"/>
      <c r="K59" s="179"/>
      <c r="L59" s="179"/>
      <c r="M59" s="179"/>
      <c r="N59" s="179"/>
      <c r="O59" s="179"/>
      <c r="P59" s="179"/>
      <c r="Q59" s="179"/>
      <c r="R59" s="179"/>
      <c r="S59" s="179"/>
      <c r="T59" s="179"/>
      <c r="U59" s="179"/>
      <c r="V59" s="179"/>
      <c r="W59" s="179"/>
      <c r="X59" s="179"/>
      <c r="Y59" s="360"/>
    </row>
    <row r="60" spans="1:25">
      <c r="A60" s="360"/>
      <c r="B60" s="177" t="s">
        <v>632</v>
      </c>
      <c r="C60" s="376" t="s">
        <v>644</v>
      </c>
      <c r="D60" s="377"/>
      <c r="E60" s="184"/>
      <c r="F60" s="185"/>
      <c r="G60" s="185"/>
      <c r="H60" s="185"/>
      <c r="I60" s="185"/>
      <c r="J60" s="185"/>
      <c r="K60" s="185"/>
      <c r="L60" s="185"/>
      <c r="M60" s="185"/>
      <c r="N60" s="185"/>
      <c r="O60" s="185"/>
      <c r="P60" s="185"/>
      <c r="Q60" s="185"/>
      <c r="R60" s="185"/>
      <c r="S60" s="185"/>
      <c r="T60" s="185"/>
      <c r="U60" s="185"/>
      <c r="V60" s="185"/>
      <c r="W60" s="185"/>
      <c r="X60" s="185"/>
      <c r="Y60" s="360"/>
    </row>
    <row r="61" spans="1:25">
      <c r="A61" s="360"/>
      <c r="B61" s="177" t="s">
        <v>634</v>
      </c>
      <c r="C61" s="372" t="s">
        <v>645</v>
      </c>
      <c r="D61" s="373"/>
      <c r="E61" s="184"/>
      <c r="F61" s="185"/>
      <c r="G61" s="185"/>
      <c r="H61" s="185"/>
      <c r="I61" s="185"/>
      <c r="J61" s="185"/>
      <c r="K61" s="185"/>
      <c r="L61" s="185"/>
      <c r="M61" s="185"/>
      <c r="N61" s="185"/>
      <c r="O61" s="185"/>
      <c r="P61" s="185"/>
      <c r="Q61" s="185"/>
      <c r="R61" s="185"/>
      <c r="S61" s="185"/>
      <c r="T61" s="185"/>
      <c r="U61" s="185"/>
      <c r="V61" s="185"/>
      <c r="W61" s="185"/>
      <c r="X61" s="185"/>
      <c r="Y61" s="360"/>
    </row>
    <row r="62" spans="1:25">
      <c r="A62" s="360"/>
      <c r="B62" s="177" t="s">
        <v>646</v>
      </c>
      <c r="C62" s="378" t="s">
        <v>647</v>
      </c>
      <c r="D62" s="379"/>
      <c r="E62" s="184"/>
      <c r="F62" s="185"/>
      <c r="G62" s="185"/>
      <c r="H62" s="185"/>
      <c r="I62" s="185"/>
      <c r="J62" s="185"/>
      <c r="K62" s="185"/>
      <c r="L62" s="185"/>
      <c r="M62" s="185"/>
      <c r="N62" s="185"/>
      <c r="O62" s="185"/>
      <c r="P62" s="185"/>
      <c r="Q62" s="185"/>
      <c r="R62" s="185"/>
      <c r="S62" s="185"/>
      <c r="T62" s="185"/>
      <c r="U62" s="185"/>
      <c r="V62" s="185"/>
      <c r="W62" s="185"/>
      <c r="X62" s="185"/>
      <c r="Y62" s="360"/>
    </row>
    <row r="63" spans="1:25">
      <c r="A63" s="360"/>
      <c r="B63" s="177" t="s">
        <v>648</v>
      </c>
      <c r="C63" s="372" t="s">
        <v>649</v>
      </c>
      <c r="D63" s="373"/>
      <c r="E63" s="184"/>
      <c r="F63" s="185"/>
      <c r="G63" s="185"/>
      <c r="H63" s="185"/>
      <c r="I63" s="185"/>
      <c r="J63" s="185"/>
      <c r="K63" s="185"/>
      <c r="L63" s="185"/>
      <c r="M63" s="185"/>
      <c r="N63" s="185"/>
      <c r="O63" s="185"/>
      <c r="P63" s="185"/>
      <c r="Q63" s="185"/>
      <c r="R63" s="185"/>
      <c r="S63" s="185"/>
      <c r="T63" s="185"/>
      <c r="U63" s="185"/>
      <c r="V63" s="185"/>
      <c r="W63" s="185"/>
      <c r="X63" s="185"/>
      <c r="Y63" s="360"/>
    </row>
    <row r="64" spans="1:25">
      <c r="A64" s="360"/>
      <c r="B64" s="177" t="s">
        <v>650</v>
      </c>
      <c r="C64" s="372" t="s">
        <v>651</v>
      </c>
      <c r="D64" s="373"/>
      <c r="E64" s="184"/>
      <c r="F64" s="185"/>
      <c r="G64" s="185"/>
      <c r="H64" s="185"/>
      <c r="I64" s="185"/>
      <c r="J64" s="185"/>
      <c r="K64" s="185"/>
      <c r="L64" s="185"/>
      <c r="M64" s="185"/>
      <c r="N64" s="185"/>
      <c r="O64" s="185"/>
      <c r="P64" s="185"/>
      <c r="Q64" s="185"/>
      <c r="R64" s="185"/>
      <c r="S64" s="185"/>
      <c r="T64" s="185"/>
      <c r="U64" s="185"/>
      <c r="V64" s="185"/>
      <c r="W64" s="185"/>
      <c r="X64" s="185"/>
      <c r="Y64" s="360"/>
    </row>
    <row r="65" spans="1:25">
      <c r="A65" s="360"/>
      <c r="B65" s="177" t="s">
        <v>652</v>
      </c>
      <c r="C65" s="372" t="s">
        <v>653</v>
      </c>
      <c r="D65" s="373"/>
      <c r="E65" s="184"/>
      <c r="F65" s="185"/>
      <c r="G65" s="185"/>
      <c r="H65" s="185"/>
      <c r="I65" s="185"/>
      <c r="J65" s="185"/>
      <c r="K65" s="185"/>
      <c r="L65" s="185"/>
      <c r="M65" s="185"/>
      <c r="N65" s="185"/>
      <c r="O65" s="185"/>
      <c r="P65" s="185"/>
      <c r="Q65" s="185"/>
      <c r="R65" s="185"/>
      <c r="S65" s="185"/>
      <c r="T65" s="185"/>
      <c r="U65" s="185"/>
      <c r="V65" s="185"/>
      <c r="W65" s="185"/>
      <c r="X65" s="185"/>
      <c r="Y65" s="360"/>
    </row>
    <row r="66" spans="1:25">
      <c r="A66" s="360"/>
      <c r="B66" s="177" t="s">
        <v>654</v>
      </c>
      <c r="C66" s="372" t="s">
        <v>655</v>
      </c>
      <c r="D66" s="373"/>
      <c r="E66" s="184"/>
      <c r="F66" s="185"/>
      <c r="G66" s="185"/>
      <c r="H66" s="185"/>
      <c r="I66" s="185"/>
      <c r="J66" s="185"/>
      <c r="K66" s="185"/>
      <c r="L66" s="185"/>
      <c r="M66" s="185"/>
      <c r="N66" s="185"/>
      <c r="O66" s="185"/>
      <c r="P66" s="185"/>
      <c r="Q66" s="185"/>
      <c r="R66" s="185"/>
      <c r="S66" s="185"/>
      <c r="T66" s="185"/>
      <c r="U66" s="185"/>
      <c r="V66" s="185"/>
      <c r="W66" s="185"/>
      <c r="X66" s="185"/>
      <c r="Y66" s="360"/>
    </row>
    <row r="67" spans="1:25">
      <c r="A67" s="360"/>
      <c r="B67" s="177" t="s">
        <v>656</v>
      </c>
      <c r="C67" s="372" t="s">
        <v>657</v>
      </c>
      <c r="D67" s="373"/>
      <c r="E67" s="184"/>
      <c r="F67" s="185"/>
      <c r="G67" s="185"/>
      <c r="H67" s="185"/>
      <c r="I67" s="185"/>
      <c r="J67" s="185"/>
      <c r="K67" s="185"/>
      <c r="L67" s="185"/>
      <c r="M67" s="185"/>
      <c r="N67" s="185"/>
      <c r="O67" s="185"/>
      <c r="P67" s="185"/>
      <c r="Q67" s="185"/>
      <c r="R67" s="185"/>
      <c r="S67" s="185"/>
      <c r="T67" s="185"/>
      <c r="U67" s="185"/>
      <c r="V67" s="185"/>
      <c r="W67" s="185"/>
      <c r="X67" s="185"/>
      <c r="Y67" s="360"/>
    </row>
    <row r="68" spans="1:25">
      <c r="A68" s="360"/>
      <c r="B68" s="177" t="s">
        <v>658</v>
      </c>
      <c r="C68" s="372" t="s">
        <v>659</v>
      </c>
      <c r="D68" s="373"/>
      <c r="E68" s="184"/>
      <c r="F68" s="185"/>
      <c r="G68" s="185"/>
      <c r="H68" s="185"/>
      <c r="I68" s="185"/>
      <c r="J68" s="185"/>
      <c r="K68" s="185"/>
      <c r="L68" s="185"/>
      <c r="M68" s="185"/>
      <c r="N68" s="185"/>
      <c r="O68" s="185"/>
      <c r="P68" s="185"/>
      <c r="Q68" s="185"/>
      <c r="R68" s="185"/>
      <c r="S68" s="185"/>
      <c r="T68" s="185"/>
      <c r="U68" s="185"/>
      <c r="V68" s="185"/>
      <c r="W68" s="185"/>
      <c r="X68" s="185"/>
      <c r="Y68" s="360"/>
    </row>
    <row r="69" spans="1:25">
      <c r="A69" s="360"/>
      <c r="B69" s="177" t="s">
        <v>660</v>
      </c>
      <c r="C69" s="372" t="s">
        <v>661</v>
      </c>
      <c r="D69" s="373"/>
      <c r="E69" s="185"/>
      <c r="F69" s="185"/>
      <c r="G69" s="185"/>
      <c r="H69" s="185"/>
      <c r="I69" s="185"/>
      <c r="J69" s="185"/>
      <c r="K69" s="185"/>
      <c r="L69" s="185"/>
      <c r="M69" s="185"/>
      <c r="N69" s="185"/>
      <c r="O69" s="185"/>
      <c r="P69" s="185"/>
      <c r="Q69" s="185"/>
      <c r="R69" s="185"/>
      <c r="S69" s="185"/>
      <c r="T69" s="185"/>
      <c r="U69" s="185"/>
      <c r="V69" s="185"/>
      <c r="W69" s="185"/>
      <c r="X69" s="185"/>
      <c r="Y69" s="360"/>
    </row>
    <row r="70" spans="1:25">
      <c r="A70" s="360"/>
      <c r="B70" s="177" t="s">
        <v>662</v>
      </c>
      <c r="C70" s="372" t="s">
        <v>663</v>
      </c>
      <c r="D70" s="373"/>
      <c r="E70" s="184"/>
      <c r="F70" s="185"/>
      <c r="G70" s="185"/>
      <c r="H70" s="185"/>
      <c r="I70" s="185"/>
      <c r="J70" s="185"/>
      <c r="K70" s="185"/>
      <c r="L70" s="185"/>
      <c r="M70" s="185"/>
      <c r="N70" s="185"/>
      <c r="O70" s="185"/>
      <c r="P70" s="185"/>
      <c r="Q70" s="185"/>
      <c r="R70" s="185"/>
      <c r="S70" s="185"/>
      <c r="T70" s="185"/>
      <c r="U70" s="185"/>
      <c r="V70" s="185"/>
      <c r="W70" s="185"/>
      <c r="X70" s="185"/>
      <c r="Y70" s="360"/>
    </row>
    <row r="71" spans="1:25">
      <c r="A71" s="360"/>
      <c r="B71" s="186" t="s">
        <v>664</v>
      </c>
      <c r="C71" s="374" t="s">
        <v>665</v>
      </c>
      <c r="D71" s="375"/>
      <c r="E71" s="184"/>
      <c r="F71" s="185"/>
      <c r="G71" s="185"/>
      <c r="H71" s="185"/>
      <c r="I71" s="185"/>
      <c r="J71" s="185"/>
      <c r="K71" s="185"/>
      <c r="L71" s="185"/>
      <c r="M71" s="185"/>
      <c r="N71" s="185"/>
      <c r="O71" s="185"/>
      <c r="P71" s="185"/>
      <c r="Q71" s="185"/>
      <c r="R71" s="185"/>
      <c r="S71" s="185"/>
      <c r="T71" s="185"/>
      <c r="U71" s="185"/>
      <c r="V71" s="185"/>
      <c r="W71" s="185"/>
      <c r="X71" s="185"/>
      <c r="Y71" s="360"/>
    </row>
    <row r="72" spans="1:25">
      <c r="A72" s="360"/>
      <c r="B72" s="187" t="s">
        <v>666</v>
      </c>
      <c r="C72" s="372" t="s">
        <v>667</v>
      </c>
      <c r="D72" s="373"/>
      <c r="E72" s="184"/>
      <c r="F72" s="185"/>
      <c r="G72" s="185"/>
      <c r="H72" s="185"/>
      <c r="I72" s="185"/>
      <c r="J72" s="185"/>
      <c r="K72" s="185"/>
      <c r="L72" s="185"/>
      <c r="M72" s="185"/>
      <c r="N72" s="185"/>
      <c r="O72" s="185"/>
      <c r="P72" s="185"/>
      <c r="Q72" s="185"/>
      <c r="R72" s="185"/>
      <c r="S72" s="185"/>
      <c r="T72" s="185"/>
      <c r="U72" s="185"/>
      <c r="V72" s="185"/>
      <c r="W72" s="185"/>
      <c r="X72" s="185"/>
      <c r="Y72" s="360"/>
    </row>
    <row r="73" spans="1:25">
      <c r="A73" s="360"/>
      <c r="B73" s="187" t="s">
        <v>668</v>
      </c>
      <c r="C73" s="354" t="s">
        <v>669</v>
      </c>
      <c r="D73" s="355"/>
      <c r="E73" s="178"/>
      <c r="F73" s="178"/>
      <c r="G73" s="178"/>
      <c r="H73" s="178"/>
      <c r="I73" s="178"/>
      <c r="J73" s="178"/>
      <c r="K73" s="178"/>
      <c r="L73" s="178"/>
      <c r="M73" s="178"/>
      <c r="N73" s="178"/>
      <c r="O73" s="178"/>
      <c r="P73" s="178"/>
      <c r="Q73" s="178"/>
      <c r="R73" s="178"/>
      <c r="S73" s="178"/>
      <c r="T73" s="178"/>
      <c r="U73" s="178"/>
      <c r="V73" s="178"/>
      <c r="W73" s="178"/>
      <c r="X73" s="178"/>
      <c r="Y73" s="360"/>
    </row>
    <row r="74" spans="1:25">
      <c r="A74" s="360"/>
      <c r="B74" s="188" t="s">
        <v>670</v>
      </c>
      <c r="C74" s="354" t="s">
        <v>671</v>
      </c>
      <c r="D74" s="355"/>
      <c r="E74" s="178"/>
      <c r="F74" s="178"/>
      <c r="G74" s="178"/>
      <c r="H74" s="178"/>
      <c r="I74" s="178"/>
      <c r="J74" s="178"/>
      <c r="K74" s="178"/>
      <c r="L74" s="178"/>
      <c r="M74" s="178"/>
      <c r="N74" s="178"/>
      <c r="O74" s="178"/>
      <c r="P74" s="178"/>
      <c r="Q74" s="178"/>
      <c r="R74" s="178"/>
      <c r="S74" s="178"/>
      <c r="T74" s="178"/>
      <c r="U74" s="178"/>
      <c r="V74" s="178"/>
      <c r="W74" s="178"/>
      <c r="X74" s="178"/>
      <c r="Y74" s="360"/>
    </row>
    <row r="75" spans="1:25">
      <c r="A75" s="360"/>
      <c r="B75" s="187" t="s">
        <v>672</v>
      </c>
      <c r="C75" s="354" t="s">
        <v>673</v>
      </c>
      <c r="D75" s="355"/>
      <c r="E75" s="178"/>
      <c r="F75" s="178"/>
      <c r="G75" s="178"/>
      <c r="H75" s="178"/>
      <c r="I75" s="178"/>
      <c r="J75" s="178"/>
      <c r="K75" s="178"/>
      <c r="L75" s="178"/>
      <c r="M75" s="178"/>
      <c r="N75" s="178"/>
      <c r="O75" s="178"/>
      <c r="P75" s="178"/>
      <c r="Q75" s="178"/>
      <c r="R75" s="178"/>
      <c r="S75" s="178"/>
      <c r="T75" s="178"/>
      <c r="U75" s="178"/>
      <c r="V75" s="178"/>
      <c r="W75" s="178"/>
      <c r="X75" s="178"/>
      <c r="Y75" s="360"/>
    </row>
    <row r="76" spans="1:25">
      <c r="A76" s="360"/>
      <c r="B76" s="187" t="s">
        <v>674</v>
      </c>
      <c r="C76" s="354" t="s">
        <v>675</v>
      </c>
      <c r="D76" s="355"/>
      <c r="E76" s="178"/>
      <c r="F76" s="178"/>
      <c r="G76" s="178"/>
      <c r="H76" s="178"/>
      <c r="I76" s="178"/>
      <c r="J76" s="178"/>
      <c r="K76" s="178"/>
      <c r="L76" s="178"/>
      <c r="M76" s="178"/>
      <c r="N76" s="178"/>
      <c r="O76" s="178"/>
      <c r="P76" s="178"/>
      <c r="Q76" s="178"/>
      <c r="R76" s="178"/>
      <c r="S76" s="178"/>
      <c r="T76" s="178"/>
      <c r="U76" s="178"/>
      <c r="V76" s="178"/>
      <c r="W76" s="178"/>
      <c r="X76" s="178"/>
      <c r="Y76" s="360"/>
    </row>
    <row r="77" spans="1:25">
      <c r="A77" s="360"/>
      <c r="B77" s="177" t="s">
        <v>411</v>
      </c>
      <c r="C77" s="367" t="s">
        <v>676</v>
      </c>
      <c r="D77" s="367"/>
      <c r="E77" s="178"/>
      <c r="F77" s="178"/>
      <c r="G77" s="178"/>
      <c r="H77" s="178"/>
      <c r="I77" s="178"/>
      <c r="J77" s="178"/>
      <c r="K77" s="178"/>
      <c r="L77" s="178"/>
      <c r="M77" s="178"/>
      <c r="N77" s="178"/>
      <c r="O77" s="178"/>
      <c r="P77" s="178"/>
      <c r="Q77" s="178"/>
      <c r="R77" s="178"/>
      <c r="S77" s="178"/>
      <c r="T77" s="178"/>
      <c r="U77" s="178"/>
      <c r="V77" s="178"/>
      <c r="W77" s="178"/>
      <c r="X77" s="178"/>
      <c r="Y77" s="360"/>
    </row>
    <row r="78" spans="1:25">
      <c r="A78" s="360"/>
      <c r="B78" s="177">
        <v>5</v>
      </c>
      <c r="C78" s="372" t="s">
        <v>677</v>
      </c>
      <c r="D78" s="373"/>
      <c r="E78" s="178"/>
      <c r="F78" s="178"/>
      <c r="G78" s="178"/>
      <c r="H78" s="178"/>
      <c r="I78" s="178"/>
      <c r="J78" s="178"/>
      <c r="K78" s="178"/>
      <c r="L78" s="178"/>
      <c r="M78" s="178"/>
      <c r="N78" s="178"/>
      <c r="O78" s="178"/>
      <c r="P78" s="178"/>
      <c r="Q78" s="178"/>
      <c r="R78" s="178"/>
      <c r="S78" s="178"/>
      <c r="T78" s="178"/>
      <c r="U78" s="178"/>
      <c r="V78" s="178"/>
      <c r="W78" s="178"/>
      <c r="X78" s="178"/>
      <c r="Y78" s="360"/>
    </row>
    <row r="79" spans="1:25">
      <c r="A79" s="360"/>
      <c r="B79" s="177" t="s">
        <v>678</v>
      </c>
      <c r="C79" s="372" t="s">
        <v>679</v>
      </c>
      <c r="D79" s="373"/>
      <c r="E79" s="178"/>
      <c r="F79" s="178"/>
      <c r="G79" s="178"/>
      <c r="H79" s="178"/>
      <c r="I79" s="178"/>
      <c r="J79" s="178"/>
      <c r="K79" s="178"/>
      <c r="L79" s="178"/>
      <c r="M79" s="178"/>
      <c r="N79" s="178"/>
      <c r="O79" s="178"/>
      <c r="P79" s="178"/>
      <c r="Q79" s="178"/>
      <c r="R79" s="178"/>
      <c r="S79" s="178"/>
      <c r="T79" s="178"/>
      <c r="U79" s="178"/>
      <c r="V79" s="178"/>
      <c r="W79" s="178"/>
      <c r="X79" s="178"/>
      <c r="Y79" s="360"/>
    </row>
    <row r="80" spans="1:25">
      <c r="A80" s="360"/>
      <c r="B80" s="177" t="s">
        <v>680</v>
      </c>
      <c r="C80" s="372" t="s">
        <v>681</v>
      </c>
      <c r="D80" s="373"/>
      <c r="E80" s="178"/>
      <c r="F80" s="178"/>
      <c r="G80" s="178"/>
      <c r="H80" s="178"/>
      <c r="I80" s="178"/>
      <c r="J80" s="178"/>
      <c r="K80" s="178"/>
      <c r="L80" s="178"/>
      <c r="M80" s="178"/>
      <c r="N80" s="178"/>
      <c r="O80" s="178"/>
      <c r="P80" s="178"/>
      <c r="Q80" s="178"/>
      <c r="R80" s="178"/>
      <c r="S80" s="178"/>
      <c r="T80" s="178"/>
      <c r="U80" s="178"/>
      <c r="V80" s="178"/>
      <c r="W80" s="178"/>
      <c r="X80" s="178"/>
      <c r="Y80" s="360"/>
    </row>
    <row r="81" spans="1:25">
      <c r="A81" s="360"/>
      <c r="B81" s="177" t="s">
        <v>227</v>
      </c>
      <c r="C81" s="372" t="s">
        <v>635</v>
      </c>
      <c r="D81" s="373"/>
      <c r="E81" s="178"/>
      <c r="F81" s="178"/>
      <c r="G81" s="178"/>
      <c r="H81" s="178"/>
      <c r="I81" s="178"/>
      <c r="J81" s="178"/>
      <c r="K81" s="178"/>
      <c r="L81" s="178"/>
      <c r="M81" s="178"/>
      <c r="N81" s="178"/>
      <c r="O81" s="178"/>
      <c r="P81" s="178"/>
      <c r="Q81" s="178"/>
      <c r="R81" s="178"/>
      <c r="S81" s="178"/>
      <c r="T81" s="178"/>
      <c r="U81" s="178"/>
      <c r="V81" s="178"/>
      <c r="W81" s="178"/>
      <c r="X81" s="178"/>
      <c r="Y81" s="360"/>
    </row>
    <row r="82" spans="1:25">
      <c r="A82" s="360"/>
      <c r="B82" s="177" t="s">
        <v>262</v>
      </c>
      <c r="C82" s="372" t="s">
        <v>682</v>
      </c>
      <c r="D82" s="373"/>
      <c r="E82" s="178"/>
      <c r="F82" s="178"/>
      <c r="G82" s="178"/>
      <c r="H82" s="178"/>
      <c r="I82" s="178"/>
      <c r="J82" s="178"/>
      <c r="K82" s="178"/>
      <c r="L82" s="178"/>
      <c r="M82" s="178"/>
      <c r="N82" s="178"/>
      <c r="O82" s="178"/>
      <c r="P82" s="178"/>
      <c r="Q82" s="178"/>
      <c r="R82" s="178"/>
      <c r="S82" s="178"/>
      <c r="T82" s="178"/>
      <c r="U82" s="178"/>
      <c r="V82" s="178"/>
      <c r="W82" s="178"/>
      <c r="X82" s="178"/>
      <c r="Y82" s="360"/>
    </row>
    <row r="83" spans="1:25">
      <c r="A83" s="360"/>
      <c r="B83" s="177" t="s">
        <v>265</v>
      </c>
      <c r="C83" s="372" t="s">
        <v>683</v>
      </c>
      <c r="D83" s="373"/>
      <c r="E83" s="178"/>
      <c r="F83" s="178"/>
      <c r="G83" s="178"/>
      <c r="H83" s="178"/>
      <c r="I83" s="178"/>
      <c r="J83" s="178"/>
      <c r="K83" s="178"/>
      <c r="L83" s="178"/>
      <c r="M83" s="178"/>
      <c r="N83" s="178"/>
      <c r="O83" s="178"/>
      <c r="P83" s="178"/>
      <c r="Q83" s="178"/>
      <c r="R83" s="178"/>
      <c r="S83" s="178"/>
      <c r="T83" s="178"/>
      <c r="U83" s="178"/>
      <c r="V83" s="178"/>
      <c r="W83" s="178"/>
      <c r="X83" s="178"/>
      <c r="Y83" s="360"/>
    </row>
    <row r="84" spans="1:25" ht="13.8" thickBot="1">
      <c r="A84" s="360"/>
      <c r="B84" s="177" t="s">
        <v>266</v>
      </c>
      <c r="C84" s="376" t="s">
        <v>684</v>
      </c>
      <c r="D84" s="377"/>
      <c r="E84" s="178"/>
      <c r="F84" s="178"/>
      <c r="G84" s="178"/>
      <c r="H84" s="178"/>
      <c r="I84" s="178"/>
      <c r="J84" s="178"/>
      <c r="K84" s="178"/>
      <c r="L84" s="178"/>
      <c r="M84" s="178"/>
      <c r="N84" s="178"/>
      <c r="O84" s="178"/>
      <c r="P84" s="178"/>
      <c r="Q84" s="178"/>
      <c r="R84" s="178"/>
      <c r="S84" s="178"/>
      <c r="T84" s="178"/>
      <c r="U84" s="178"/>
      <c r="V84" s="178"/>
      <c r="W84" s="178"/>
      <c r="X84" s="178"/>
      <c r="Y84" s="360"/>
    </row>
    <row r="85" spans="1:25" ht="13.8" thickBot="1">
      <c r="A85" s="360"/>
      <c r="B85" s="182"/>
      <c r="C85" s="351" t="s">
        <v>35</v>
      </c>
      <c r="D85" s="352"/>
      <c r="E85" s="183" t="str">
        <f>IF(COUNTIF(E54,"C")+SUMPRODUCT(ISTEXT(E51:E53)*1)+SUMPRODUCT(ISTEXT(E55:E58)*1)+MIN(2,ROUNDDOWN(SUMPRODUCT(ISTEXT(E60:E62)*1)/3,0)+ROUNDDOWN(SUMPRODUCT(ISTEXT(E63:E65)*1)/3,0)+ROUNDDOWN(SUMPRODUCT(ISTEXT(E66:E68)*1)/3,0)+ROUNDDOWN(SUMPRODUCT(ISTEXT(E69:E70)*1)/2, 0)+ROUNDDOWN(SUMPRODUCT(ISTEXT(E71:E76)*1)/6, 0)+SUMPRODUCT(ISTEXT(E77)*1))+SUMPRODUCT(ISTEXT(E78:E84)*1) =17, "C",IF(COUNTIF(E54,"C")+SUMPRODUCT(ISTEXT(E51:E53)*1)+SUMPRODUCT(ISTEXT(E55:E58)*1)+MIN(2,ROUNDDOWN(SUMPRODUCT(ISTEXT(E60:E62)*1)/3,0)+ROUNDDOWN(SUMPRODUCT(ISTEXT(E63:E65)*1)/3,0)+ROUNDDOWN(SUMPRODUCT(ISTEXT(E66:E68)*1)/3,0)+ROUNDDOWN(SUMPRODUCT(ISTEXT(E69:E70)*1)/2, 0)+ROUNDDOWN(SUMPRODUCT(ISTEXT(E71:E76)*1)/6, 0)+SUMPRODUCT(ISTEXT(E77)*1))+SUMPRODUCT(ISTEXT(E78:E84)*1)&gt;0, (COUNTIF(E54,"C")+SUMPRODUCT(ISTEXT(E51:E53)*1)+SUMPRODUCT(ISTEXT(E55:E58)*1)+MIN(2,ROUNDDOWN(SUMPRODUCT(ISTEXT(E60:E62)*1)/3,0)+ROUNDDOWN(SUMPRODUCT(ISTEXT(E63:E65)*1)/3,0)+ROUNDDOWN(SUMPRODUCT(ISTEXT(E66:E68)*1)/3,0)+ROUNDDOWN(SUMPRODUCT(ISTEXT(E69:E70)*1)/2, 0)+ROUNDDOWN(SUMPRODUCT(ISTEXT(E71:E76)*1)/6, 0)+SUMPRODUCT(ISTEXT(E77)*1))+SUMPRODUCT(ISTEXT(E78:E84)*1))/17*100, ""))</f>
        <v/>
      </c>
      <c r="F85" s="183" t="str">
        <f t="shared" ref="F85:X85" si="2">IF(COUNTIF(F54,"C")+SUMPRODUCT(ISTEXT(F51:F53)*1)+SUMPRODUCT(ISTEXT(F73:F84)*1)&gt;10, "C", IF(COUNTIF(F54,"C")+SUMPRODUCT(ISTEXT(F51:F53)*1)+SUMPRODUCT(ISTEXT(F73:F84)*1)&gt;0, (COUNTIF(F54,"C")+SUMPRODUCT(ISTEXT(F51:F53)*1)+SUMPRODUCT(ISTEXT(F73:F84)*1))/11*100, ""))</f>
        <v/>
      </c>
      <c r="G85" s="183" t="str">
        <f t="shared" si="2"/>
        <v/>
      </c>
      <c r="H85" s="183" t="str">
        <f t="shared" si="2"/>
        <v/>
      </c>
      <c r="I85" s="183" t="str">
        <f t="shared" si="2"/>
        <v/>
      </c>
      <c r="J85" s="183" t="str">
        <f t="shared" si="2"/>
        <v/>
      </c>
      <c r="K85" s="183" t="str">
        <f t="shared" si="2"/>
        <v/>
      </c>
      <c r="L85" s="183" t="str">
        <f t="shared" si="2"/>
        <v/>
      </c>
      <c r="M85" s="183" t="str">
        <f t="shared" si="2"/>
        <v/>
      </c>
      <c r="N85" s="183" t="str">
        <f t="shared" si="2"/>
        <v/>
      </c>
      <c r="O85" s="183" t="str">
        <f t="shared" si="2"/>
        <v/>
      </c>
      <c r="P85" s="183" t="str">
        <f t="shared" si="2"/>
        <v/>
      </c>
      <c r="Q85" s="183" t="str">
        <f t="shared" si="2"/>
        <v/>
      </c>
      <c r="R85" s="183" t="str">
        <f t="shared" si="2"/>
        <v/>
      </c>
      <c r="S85" s="183" t="str">
        <f t="shared" si="2"/>
        <v/>
      </c>
      <c r="T85" s="183" t="str">
        <f t="shared" si="2"/>
        <v/>
      </c>
      <c r="U85" s="183" t="str">
        <f t="shared" si="2"/>
        <v/>
      </c>
      <c r="V85" s="183" t="str">
        <f t="shared" si="2"/>
        <v/>
      </c>
      <c r="W85" s="183" t="str">
        <f t="shared" si="2"/>
        <v/>
      </c>
      <c r="X85" s="183" t="str">
        <f t="shared" si="2"/>
        <v/>
      </c>
      <c r="Y85" s="360"/>
    </row>
    <row r="86" spans="1:25" ht="22.5" customHeight="1">
      <c r="A86" s="360"/>
      <c r="C86" s="369" t="s">
        <v>685</v>
      </c>
      <c r="D86" s="369"/>
      <c r="E86" s="370"/>
      <c r="F86" s="371"/>
      <c r="G86" s="371"/>
      <c r="H86" s="371"/>
      <c r="I86" s="371"/>
      <c r="J86" s="371"/>
      <c r="K86" s="371"/>
      <c r="L86" s="371"/>
      <c r="M86" s="371"/>
      <c r="N86" s="371"/>
      <c r="O86" s="371"/>
      <c r="P86" s="371"/>
      <c r="Q86" s="371"/>
      <c r="R86" s="371"/>
      <c r="S86" s="371"/>
      <c r="T86" s="371"/>
      <c r="U86" s="371"/>
      <c r="V86" s="371"/>
      <c r="W86" s="371"/>
      <c r="X86" s="371"/>
      <c r="Y86" s="360"/>
    </row>
    <row r="87" spans="1:25">
      <c r="A87" s="360"/>
      <c r="B87" s="177" t="s">
        <v>250</v>
      </c>
      <c r="C87" s="353" t="s">
        <v>686</v>
      </c>
      <c r="D87" s="353"/>
      <c r="E87" s="178"/>
      <c r="F87" s="178"/>
      <c r="G87" s="178"/>
      <c r="H87" s="178"/>
      <c r="I87" s="178"/>
      <c r="J87" s="178"/>
      <c r="K87" s="178"/>
      <c r="L87" s="178"/>
      <c r="M87" s="178"/>
      <c r="N87" s="178"/>
      <c r="O87" s="178"/>
      <c r="P87" s="178"/>
      <c r="Q87" s="178"/>
      <c r="R87" s="178"/>
      <c r="S87" s="178"/>
      <c r="T87" s="178"/>
      <c r="U87" s="178"/>
      <c r="V87" s="178"/>
      <c r="W87" s="178"/>
      <c r="X87" s="178"/>
      <c r="Y87" s="360"/>
    </row>
    <row r="88" spans="1:25">
      <c r="A88" s="360"/>
      <c r="B88" s="177" t="s">
        <v>253</v>
      </c>
      <c r="C88" s="354" t="s">
        <v>578</v>
      </c>
      <c r="D88" s="355"/>
      <c r="E88" s="178"/>
      <c r="F88" s="178"/>
      <c r="G88" s="178"/>
      <c r="H88" s="178"/>
      <c r="I88" s="178"/>
      <c r="J88" s="178"/>
      <c r="K88" s="178"/>
      <c r="L88" s="178"/>
      <c r="M88" s="178"/>
      <c r="N88" s="178"/>
      <c r="O88" s="178"/>
      <c r="P88" s="178"/>
      <c r="Q88" s="178"/>
      <c r="R88" s="178"/>
      <c r="S88" s="178"/>
      <c r="T88" s="178"/>
      <c r="U88" s="178"/>
      <c r="V88" s="178"/>
      <c r="W88" s="178"/>
      <c r="X88" s="178"/>
      <c r="Y88" s="360"/>
    </row>
    <row r="89" spans="1:25">
      <c r="A89" s="360"/>
      <c r="B89" s="177" t="s">
        <v>254</v>
      </c>
      <c r="C89" s="354" t="s">
        <v>579</v>
      </c>
      <c r="D89" s="355"/>
      <c r="E89" s="178"/>
      <c r="F89" s="178"/>
      <c r="G89" s="178"/>
      <c r="H89" s="178"/>
      <c r="I89" s="178"/>
      <c r="J89" s="178"/>
      <c r="K89" s="178"/>
      <c r="L89" s="178"/>
      <c r="M89" s="178"/>
      <c r="N89" s="178"/>
      <c r="O89" s="178"/>
      <c r="P89" s="178"/>
      <c r="Q89" s="178"/>
      <c r="R89" s="178"/>
      <c r="S89" s="178"/>
      <c r="T89" s="178"/>
      <c r="U89" s="178"/>
      <c r="V89" s="178"/>
      <c r="W89" s="178"/>
      <c r="X89" s="178"/>
      <c r="Y89" s="360"/>
    </row>
    <row r="90" spans="1:25">
      <c r="A90" s="360"/>
      <c r="B90" s="177">
        <v>2</v>
      </c>
      <c r="C90" s="353" t="s">
        <v>580</v>
      </c>
      <c r="D90" s="353"/>
      <c r="E90" s="179" t="str">
        <f>IF(OR(Electives!E17="C", Electives!E104="C", Electives!E144="C"), "C", "")</f>
        <v/>
      </c>
      <c r="F90" s="179" t="str">
        <f>IF(OR(Electives!F17="C", Electives!F104="C", Electives!F144="C"), "C", "")</f>
        <v/>
      </c>
      <c r="G90" s="179" t="str">
        <f>IF(OR(Electives!G17="C", Electives!G104="C", Electives!G144="C"), "C", "")</f>
        <v/>
      </c>
      <c r="H90" s="179" t="str">
        <f>IF(OR(Electives!H17="C", Electives!H104="C", Electives!H144="C"), "C", "")</f>
        <v/>
      </c>
      <c r="I90" s="179" t="str">
        <f>IF(OR(Electives!I17="C", Electives!I104="C", Electives!I144="C"), "C", "")</f>
        <v/>
      </c>
      <c r="J90" s="179" t="str">
        <f>IF(OR(Electives!J17="C", Electives!J104="C", Electives!J144="C"), "C", "")</f>
        <v/>
      </c>
      <c r="K90" s="179" t="str">
        <f>IF(OR(Electives!K17="C", Electives!K104="C", Electives!K144="C"), "C", "")</f>
        <v/>
      </c>
      <c r="L90" s="179" t="str">
        <f>IF(OR(Electives!L17="C", Electives!L104="C", Electives!L144="C"), "C", "")</f>
        <v/>
      </c>
      <c r="M90" s="179" t="str">
        <f>IF(OR(Electives!M17="C", Electives!M104="C", Electives!M144="C"), "C", "")</f>
        <v/>
      </c>
      <c r="N90" s="179" t="str">
        <f>IF(OR(Electives!N17="C", Electives!N104="C", Electives!N144="C"), "C", "")</f>
        <v/>
      </c>
      <c r="O90" s="179" t="str">
        <f>IF(OR(Electives!O17="C", Electives!O104="C", Electives!O144="C"), "C", "")</f>
        <v/>
      </c>
      <c r="P90" s="179" t="str">
        <f>IF(OR(Electives!P17="C", Electives!P104="C", Electives!P144="C"), "C", "")</f>
        <v/>
      </c>
      <c r="Q90" s="179" t="str">
        <f>IF(OR(Electives!Q17="C", Electives!Q104="C", Electives!Q144="C"), "C", "")</f>
        <v/>
      </c>
      <c r="R90" s="179" t="str">
        <f>IF(OR(Electives!R17="C", Electives!R104="C", Electives!R144="C"), "C", "")</f>
        <v/>
      </c>
      <c r="S90" s="179" t="str">
        <f>IF(OR(Electives!S17="C", Electives!S104="C", Electives!S144="C"), "C", "")</f>
        <v/>
      </c>
      <c r="T90" s="179" t="str">
        <f>IF(OR(Electives!T17="C", Electives!T104="C", Electives!T144="C"), "C", "")</f>
        <v/>
      </c>
      <c r="U90" s="179" t="str">
        <f>IF(OR(Electives!U17="C", Electives!U104="C", Electives!U144="C"), "C", "")</f>
        <v/>
      </c>
      <c r="V90" s="179" t="str">
        <f>IF(OR(Electives!V17="C", Electives!V104="C", Electives!V144="C"), "C", "")</f>
        <v/>
      </c>
      <c r="W90" s="179" t="str">
        <f>IF(OR(Electives!W17="C", Electives!W104="C", Electives!W144="C"), "C", "")</f>
        <v/>
      </c>
      <c r="X90" s="179" t="str">
        <f>IF(OR(Electives!X17="C", Electives!X104="C", Electives!X144="C"), "C", "")</f>
        <v/>
      </c>
      <c r="Y90" s="360"/>
    </row>
    <row r="91" spans="1:25">
      <c r="A91" s="360"/>
      <c r="B91" s="177">
        <v>3</v>
      </c>
      <c r="C91" s="372" t="s">
        <v>643</v>
      </c>
      <c r="D91" s="373"/>
      <c r="E91" s="179"/>
      <c r="F91" s="179"/>
      <c r="G91" s="179"/>
      <c r="H91" s="179"/>
      <c r="I91" s="179"/>
      <c r="J91" s="179"/>
      <c r="K91" s="179"/>
      <c r="L91" s="179"/>
      <c r="M91" s="179"/>
      <c r="N91" s="179"/>
      <c r="O91" s="179"/>
      <c r="P91" s="179"/>
      <c r="Q91" s="179"/>
      <c r="R91" s="179"/>
      <c r="S91" s="179"/>
      <c r="T91" s="179"/>
      <c r="U91" s="179"/>
      <c r="V91" s="179"/>
      <c r="W91" s="179"/>
      <c r="X91" s="179"/>
      <c r="Y91" s="360"/>
    </row>
    <row r="92" spans="1:25">
      <c r="A92" s="360"/>
      <c r="B92" s="177" t="s">
        <v>591</v>
      </c>
      <c r="C92" s="376" t="s">
        <v>687</v>
      </c>
      <c r="D92" s="377"/>
      <c r="E92" s="184"/>
      <c r="F92" s="185"/>
      <c r="G92" s="185"/>
      <c r="H92" s="185"/>
      <c r="I92" s="185"/>
      <c r="J92" s="185"/>
      <c r="K92" s="185"/>
      <c r="L92" s="185"/>
      <c r="M92" s="185"/>
      <c r="N92" s="185"/>
      <c r="O92" s="185"/>
      <c r="P92" s="185"/>
      <c r="Q92" s="185"/>
      <c r="R92" s="185"/>
      <c r="S92" s="185"/>
      <c r="T92" s="185"/>
      <c r="U92" s="185"/>
      <c r="V92" s="185"/>
      <c r="W92" s="185"/>
      <c r="X92" s="185"/>
      <c r="Y92" s="360"/>
    </row>
    <row r="93" spans="1:25">
      <c r="A93" s="360"/>
      <c r="B93" s="177" t="s">
        <v>593</v>
      </c>
      <c r="C93" s="372" t="s">
        <v>688</v>
      </c>
      <c r="D93" s="373"/>
      <c r="E93" s="184"/>
      <c r="F93" s="185"/>
      <c r="G93" s="185"/>
      <c r="H93" s="185"/>
      <c r="I93" s="185"/>
      <c r="J93" s="185"/>
      <c r="K93" s="185"/>
      <c r="L93" s="185"/>
      <c r="M93" s="185"/>
      <c r="N93" s="185"/>
      <c r="O93" s="185"/>
      <c r="P93" s="185"/>
      <c r="Q93" s="185"/>
      <c r="R93" s="185"/>
      <c r="S93" s="185"/>
      <c r="T93" s="185"/>
      <c r="U93" s="185"/>
      <c r="V93" s="185"/>
      <c r="W93" s="185"/>
      <c r="X93" s="185"/>
      <c r="Y93" s="360"/>
    </row>
    <row r="94" spans="1:25">
      <c r="A94" s="360"/>
      <c r="B94" s="177" t="s">
        <v>595</v>
      </c>
      <c r="C94" s="372" t="s">
        <v>689</v>
      </c>
      <c r="D94" s="373"/>
      <c r="E94" s="184"/>
      <c r="F94" s="185"/>
      <c r="G94" s="185"/>
      <c r="H94" s="185"/>
      <c r="I94" s="185"/>
      <c r="J94" s="185"/>
      <c r="K94" s="185"/>
      <c r="L94" s="185"/>
      <c r="M94" s="185"/>
      <c r="N94" s="185"/>
      <c r="O94" s="185"/>
      <c r="P94" s="185"/>
      <c r="Q94" s="185"/>
      <c r="R94" s="185"/>
      <c r="S94" s="185"/>
      <c r="T94" s="185"/>
      <c r="U94" s="185"/>
      <c r="V94" s="185"/>
      <c r="W94" s="185"/>
      <c r="X94" s="185"/>
      <c r="Y94" s="360"/>
    </row>
    <row r="95" spans="1:25">
      <c r="A95" s="360"/>
      <c r="B95" s="177" t="s">
        <v>601</v>
      </c>
      <c r="C95" s="372" t="s">
        <v>690</v>
      </c>
      <c r="D95" s="373"/>
      <c r="E95" s="184"/>
      <c r="F95" s="185"/>
      <c r="G95" s="185"/>
      <c r="H95" s="185"/>
      <c r="I95" s="185"/>
      <c r="J95" s="185"/>
      <c r="K95" s="185"/>
      <c r="L95" s="185"/>
      <c r="M95" s="185"/>
      <c r="N95" s="185"/>
      <c r="O95" s="185"/>
      <c r="P95" s="185"/>
      <c r="Q95" s="185"/>
      <c r="R95" s="185"/>
      <c r="S95" s="185"/>
      <c r="T95" s="185"/>
      <c r="U95" s="185"/>
      <c r="V95" s="185"/>
      <c r="W95" s="185"/>
      <c r="X95" s="185"/>
      <c r="Y95" s="360"/>
    </row>
    <row r="96" spans="1:25">
      <c r="A96" s="360"/>
      <c r="B96" s="177" t="s">
        <v>603</v>
      </c>
      <c r="C96" s="372" t="s">
        <v>691</v>
      </c>
      <c r="D96" s="373"/>
      <c r="E96" s="184"/>
      <c r="F96" s="185"/>
      <c r="G96" s="185"/>
      <c r="H96" s="185"/>
      <c r="I96" s="185"/>
      <c r="J96" s="185"/>
      <c r="K96" s="185"/>
      <c r="L96" s="185"/>
      <c r="M96" s="185"/>
      <c r="N96" s="185"/>
      <c r="O96" s="185"/>
      <c r="P96" s="185"/>
      <c r="Q96" s="185"/>
      <c r="R96" s="185"/>
      <c r="S96" s="185"/>
      <c r="T96" s="185"/>
      <c r="U96" s="185"/>
      <c r="V96" s="185"/>
      <c r="W96" s="185"/>
      <c r="X96" s="185"/>
      <c r="Y96" s="360"/>
    </row>
    <row r="97" spans="1:25">
      <c r="A97" s="360"/>
      <c r="B97" s="177" t="s">
        <v>605</v>
      </c>
      <c r="C97" s="372" t="s">
        <v>689</v>
      </c>
      <c r="D97" s="373"/>
      <c r="E97" s="184"/>
      <c r="F97" s="185"/>
      <c r="G97" s="185"/>
      <c r="H97" s="185"/>
      <c r="I97" s="185"/>
      <c r="J97" s="185"/>
      <c r="K97" s="185"/>
      <c r="L97" s="185"/>
      <c r="M97" s="185"/>
      <c r="N97" s="185"/>
      <c r="O97" s="185"/>
      <c r="P97" s="185"/>
      <c r="Q97" s="185"/>
      <c r="R97" s="185"/>
      <c r="S97" s="185"/>
      <c r="T97" s="185"/>
      <c r="U97" s="185"/>
      <c r="V97" s="185"/>
      <c r="W97" s="185"/>
      <c r="X97" s="185"/>
      <c r="Y97" s="360"/>
    </row>
    <row r="98" spans="1:25">
      <c r="A98" s="360"/>
      <c r="B98" s="177" t="s">
        <v>609</v>
      </c>
      <c r="C98" s="372" t="s">
        <v>692</v>
      </c>
      <c r="D98" s="373"/>
      <c r="E98" s="184"/>
      <c r="F98" s="185"/>
      <c r="G98" s="185"/>
      <c r="H98" s="185"/>
      <c r="I98" s="185"/>
      <c r="J98" s="185"/>
      <c r="K98" s="185"/>
      <c r="L98" s="185"/>
      <c r="M98" s="185"/>
      <c r="N98" s="185"/>
      <c r="O98" s="185"/>
      <c r="P98" s="185"/>
      <c r="Q98" s="185"/>
      <c r="R98" s="185"/>
      <c r="S98" s="185"/>
      <c r="T98" s="185"/>
      <c r="U98" s="185"/>
      <c r="V98" s="185"/>
      <c r="W98" s="185"/>
      <c r="X98" s="185"/>
      <c r="Y98" s="360"/>
    </row>
    <row r="99" spans="1:25">
      <c r="A99" s="360"/>
      <c r="B99" s="177" t="s">
        <v>611</v>
      </c>
      <c r="C99" s="372" t="s">
        <v>693</v>
      </c>
      <c r="D99" s="373"/>
      <c r="E99" s="184"/>
      <c r="F99" s="185"/>
      <c r="G99" s="185"/>
      <c r="H99" s="185"/>
      <c r="I99" s="185"/>
      <c r="J99" s="185"/>
      <c r="K99" s="185"/>
      <c r="L99" s="185"/>
      <c r="M99" s="185"/>
      <c r="N99" s="185"/>
      <c r="O99" s="185"/>
      <c r="P99" s="185"/>
      <c r="Q99" s="185"/>
      <c r="R99" s="185"/>
      <c r="S99" s="185"/>
      <c r="T99" s="185"/>
      <c r="U99" s="185"/>
      <c r="V99" s="185"/>
      <c r="W99" s="185"/>
      <c r="X99" s="185"/>
      <c r="Y99" s="360"/>
    </row>
    <row r="100" spans="1:25">
      <c r="A100" s="360"/>
      <c r="B100" s="177" t="s">
        <v>613</v>
      </c>
      <c r="C100" s="372" t="s">
        <v>694</v>
      </c>
      <c r="D100" s="373"/>
      <c r="E100" s="184"/>
      <c r="F100" s="185"/>
      <c r="G100" s="185"/>
      <c r="H100" s="185"/>
      <c r="I100" s="185"/>
      <c r="J100" s="185"/>
      <c r="K100" s="185"/>
      <c r="L100" s="185"/>
      <c r="M100" s="185"/>
      <c r="N100" s="185"/>
      <c r="O100" s="185"/>
      <c r="P100" s="185"/>
      <c r="Q100" s="185"/>
      <c r="R100" s="185"/>
      <c r="S100" s="185"/>
      <c r="T100" s="185"/>
      <c r="U100" s="185"/>
      <c r="V100" s="185"/>
      <c r="W100" s="185"/>
      <c r="X100" s="185"/>
      <c r="Y100" s="360"/>
    </row>
    <row r="101" spans="1:25">
      <c r="A101" s="360"/>
      <c r="B101" s="177" t="s">
        <v>695</v>
      </c>
      <c r="C101" s="372" t="s">
        <v>696</v>
      </c>
      <c r="D101" s="373"/>
      <c r="E101" s="185"/>
      <c r="F101" s="185"/>
      <c r="G101" s="185"/>
      <c r="H101" s="185"/>
      <c r="I101" s="185"/>
      <c r="J101" s="185"/>
      <c r="K101" s="185"/>
      <c r="L101" s="185"/>
      <c r="M101" s="185"/>
      <c r="N101" s="185"/>
      <c r="O101" s="185"/>
      <c r="P101" s="185"/>
      <c r="Q101" s="185"/>
      <c r="R101" s="185"/>
      <c r="S101" s="185"/>
      <c r="T101" s="185"/>
      <c r="U101" s="185"/>
      <c r="V101" s="185"/>
      <c r="W101" s="185"/>
      <c r="X101" s="185"/>
      <c r="Y101" s="360"/>
    </row>
    <row r="102" spans="1:25">
      <c r="A102" s="360"/>
      <c r="B102" s="177" t="s">
        <v>616</v>
      </c>
      <c r="C102" s="372" t="s">
        <v>697</v>
      </c>
      <c r="D102" s="373"/>
      <c r="E102" s="184"/>
      <c r="F102" s="185"/>
      <c r="G102" s="185"/>
      <c r="H102" s="185"/>
      <c r="I102" s="185"/>
      <c r="J102" s="185"/>
      <c r="K102" s="185"/>
      <c r="L102" s="185"/>
      <c r="M102" s="185"/>
      <c r="N102" s="185"/>
      <c r="O102" s="185"/>
      <c r="P102" s="185"/>
      <c r="Q102" s="185"/>
      <c r="R102" s="185"/>
      <c r="S102" s="185"/>
      <c r="T102" s="185"/>
      <c r="U102" s="185"/>
      <c r="V102" s="185"/>
      <c r="W102" s="185"/>
      <c r="X102" s="185"/>
      <c r="Y102" s="360"/>
    </row>
    <row r="103" spans="1:25">
      <c r="A103" s="360"/>
      <c r="B103" s="186" t="s">
        <v>618</v>
      </c>
      <c r="C103" s="374" t="s">
        <v>698</v>
      </c>
      <c r="D103" s="375"/>
      <c r="E103" s="184"/>
      <c r="F103" s="185"/>
      <c r="G103" s="185"/>
      <c r="H103" s="185"/>
      <c r="I103" s="185"/>
      <c r="J103" s="185"/>
      <c r="K103" s="185"/>
      <c r="L103" s="185"/>
      <c r="M103" s="185"/>
      <c r="N103" s="185"/>
      <c r="O103" s="185"/>
      <c r="P103" s="185"/>
      <c r="Q103" s="185"/>
      <c r="R103" s="185"/>
      <c r="S103" s="185"/>
      <c r="T103" s="185"/>
      <c r="U103" s="185"/>
      <c r="V103" s="185"/>
      <c r="W103" s="185"/>
      <c r="X103" s="185"/>
      <c r="Y103" s="360"/>
    </row>
    <row r="104" spans="1:25">
      <c r="A104" s="360"/>
      <c r="B104" s="188" t="s">
        <v>179</v>
      </c>
      <c r="C104" s="372" t="s">
        <v>699</v>
      </c>
      <c r="D104" s="373"/>
      <c r="E104" s="184"/>
      <c r="F104" s="185"/>
      <c r="G104" s="185"/>
      <c r="H104" s="185"/>
      <c r="I104" s="185"/>
      <c r="J104" s="185"/>
      <c r="K104" s="185"/>
      <c r="L104" s="185"/>
      <c r="M104" s="185"/>
      <c r="N104" s="185"/>
      <c r="O104" s="185"/>
      <c r="P104" s="185"/>
      <c r="Q104" s="185"/>
      <c r="R104" s="185"/>
      <c r="S104" s="185"/>
      <c r="T104" s="185"/>
      <c r="U104" s="185"/>
      <c r="V104" s="185"/>
      <c r="W104" s="185"/>
      <c r="X104" s="185"/>
      <c r="Y104" s="360"/>
    </row>
    <row r="105" spans="1:25">
      <c r="A105" s="360"/>
      <c r="B105" s="187" t="s">
        <v>700</v>
      </c>
      <c r="C105" s="354" t="s">
        <v>701</v>
      </c>
      <c r="D105" s="355"/>
      <c r="E105" s="178"/>
      <c r="F105" s="178"/>
      <c r="G105" s="178"/>
      <c r="H105" s="178"/>
      <c r="I105" s="178"/>
      <c r="J105" s="178"/>
      <c r="K105" s="178"/>
      <c r="L105" s="178"/>
      <c r="M105" s="178"/>
      <c r="N105" s="178"/>
      <c r="O105" s="178"/>
      <c r="P105" s="178"/>
      <c r="Q105" s="178"/>
      <c r="R105" s="178"/>
      <c r="S105" s="178"/>
      <c r="T105" s="178"/>
      <c r="U105" s="178"/>
      <c r="V105" s="178"/>
      <c r="W105" s="178"/>
      <c r="X105" s="178"/>
      <c r="Y105" s="360"/>
    </row>
    <row r="106" spans="1:25">
      <c r="A106" s="360"/>
      <c r="B106" s="188" t="s">
        <v>702</v>
      </c>
      <c r="C106" s="354" t="s">
        <v>703</v>
      </c>
      <c r="D106" s="355"/>
      <c r="E106" s="178"/>
      <c r="F106" s="178"/>
      <c r="G106" s="178"/>
      <c r="H106" s="178"/>
      <c r="I106" s="178"/>
      <c r="J106" s="178"/>
      <c r="K106" s="178"/>
      <c r="L106" s="178"/>
      <c r="M106" s="178"/>
      <c r="N106" s="178"/>
      <c r="O106" s="178"/>
      <c r="P106" s="178"/>
      <c r="Q106" s="178"/>
      <c r="R106" s="178"/>
      <c r="S106" s="178"/>
      <c r="T106" s="178"/>
      <c r="U106" s="178"/>
      <c r="V106" s="178"/>
      <c r="W106" s="178"/>
      <c r="X106" s="178"/>
      <c r="Y106" s="360"/>
    </row>
    <row r="107" spans="1:25">
      <c r="A107" s="360"/>
      <c r="B107" s="187">
        <v>4</v>
      </c>
      <c r="C107" s="354" t="s">
        <v>630</v>
      </c>
      <c r="D107" s="355"/>
      <c r="E107" s="179"/>
      <c r="F107" s="179"/>
      <c r="G107" s="179"/>
      <c r="H107" s="179"/>
      <c r="I107" s="179"/>
      <c r="J107" s="179"/>
      <c r="K107" s="179"/>
      <c r="L107" s="179"/>
      <c r="M107" s="179"/>
      <c r="N107" s="179"/>
      <c r="O107" s="179"/>
      <c r="P107" s="179"/>
      <c r="Q107" s="179"/>
      <c r="R107" s="179"/>
      <c r="S107" s="179"/>
      <c r="T107" s="179"/>
      <c r="U107" s="179"/>
      <c r="V107" s="179"/>
      <c r="W107" s="179"/>
      <c r="X107" s="179"/>
      <c r="Y107" s="360"/>
    </row>
    <row r="108" spans="1:25">
      <c r="A108" s="360"/>
      <c r="B108" s="187" t="s">
        <v>187</v>
      </c>
      <c r="C108" s="354" t="s">
        <v>704</v>
      </c>
      <c r="D108" s="354"/>
      <c r="E108" s="178"/>
      <c r="F108" s="178"/>
      <c r="G108" s="178"/>
      <c r="H108" s="178"/>
      <c r="I108" s="178"/>
      <c r="J108" s="178"/>
      <c r="K108" s="178"/>
      <c r="L108" s="178"/>
      <c r="M108" s="178"/>
      <c r="N108" s="178"/>
      <c r="O108" s="178"/>
      <c r="P108" s="178"/>
      <c r="Q108" s="178"/>
      <c r="R108" s="178"/>
      <c r="S108" s="178"/>
      <c r="T108" s="178"/>
      <c r="U108" s="178"/>
      <c r="V108" s="178"/>
      <c r="W108" s="178"/>
      <c r="X108" s="178"/>
      <c r="Y108" s="360"/>
    </row>
    <row r="109" spans="1:25">
      <c r="A109" s="360"/>
      <c r="B109" s="177" t="s">
        <v>632</v>
      </c>
      <c r="C109" s="367" t="s">
        <v>585</v>
      </c>
      <c r="D109" s="367"/>
      <c r="E109" s="178"/>
      <c r="F109" s="178"/>
      <c r="G109" s="178"/>
      <c r="H109" s="178"/>
      <c r="I109" s="178"/>
      <c r="J109" s="178"/>
      <c r="K109" s="178"/>
      <c r="L109" s="178"/>
      <c r="M109" s="178"/>
      <c r="N109" s="178"/>
      <c r="O109" s="178"/>
      <c r="P109" s="178"/>
      <c r="Q109" s="178"/>
      <c r="R109" s="178"/>
      <c r="S109" s="178"/>
      <c r="T109" s="178"/>
      <c r="U109" s="178"/>
      <c r="V109" s="178"/>
      <c r="W109" s="178"/>
      <c r="X109" s="178"/>
      <c r="Y109" s="360"/>
    </row>
    <row r="110" spans="1:25">
      <c r="A110" s="360"/>
      <c r="B110" s="177" t="s">
        <v>634</v>
      </c>
      <c r="C110" s="372" t="s">
        <v>689</v>
      </c>
      <c r="D110" s="373"/>
      <c r="E110" s="178"/>
      <c r="F110" s="178"/>
      <c r="G110" s="178"/>
      <c r="H110" s="178"/>
      <c r="I110" s="178"/>
      <c r="J110" s="178"/>
      <c r="K110" s="178"/>
      <c r="L110" s="178"/>
      <c r="M110" s="178"/>
      <c r="N110" s="178"/>
      <c r="O110" s="178"/>
      <c r="P110" s="178"/>
      <c r="Q110" s="178"/>
      <c r="R110" s="178"/>
      <c r="S110" s="178"/>
      <c r="T110" s="178"/>
      <c r="U110" s="178"/>
      <c r="V110" s="178"/>
      <c r="W110" s="178"/>
      <c r="X110" s="178"/>
      <c r="Y110" s="360"/>
    </row>
    <row r="111" spans="1:25">
      <c r="A111" s="360"/>
      <c r="B111" s="177" t="s">
        <v>188</v>
      </c>
      <c r="C111" s="372" t="s">
        <v>705</v>
      </c>
      <c r="D111" s="373"/>
      <c r="E111" s="178"/>
      <c r="F111" s="178"/>
      <c r="G111" s="178"/>
      <c r="H111" s="178"/>
      <c r="I111" s="178"/>
      <c r="J111" s="178"/>
      <c r="K111" s="178"/>
      <c r="L111" s="178"/>
      <c r="M111" s="178"/>
      <c r="N111" s="178"/>
      <c r="O111" s="178"/>
      <c r="P111" s="178"/>
      <c r="Q111" s="178"/>
      <c r="R111" s="178"/>
      <c r="S111" s="178"/>
      <c r="T111" s="178"/>
      <c r="U111" s="178"/>
      <c r="V111" s="178"/>
      <c r="W111" s="178"/>
      <c r="X111" s="178"/>
      <c r="Y111" s="360"/>
    </row>
    <row r="112" spans="1:25" ht="13.8" thickBot="1">
      <c r="A112" s="360"/>
      <c r="B112" s="177">
        <v>5</v>
      </c>
      <c r="C112" s="372" t="s">
        <v>706</v>
      </c>
      <c r="D112" s="373"/>
      <c r="E112" s="178"/>
      <c r="F112" s="178"/>
      <c r="G112" s="178"/>
      <c r="H112" s="178"/>
      <c r="I112" s="178"/>
      <c r="J112" s="178"/>
      <c r="K112" s="178"/>
      <c r="L112" s="178"/>
      <c r="M112" s="178"/>
      <c r="N112" s="178"/>
      <c r="O112" s="178"/>
      <c r="P112" s="178"/>
      <c r="Q112" s="178"/>
      <c r="R112" s="178"/>
      <c r="S112" s="178"/>
      <c r="T112" s="178"/>
      <c r="U112" s="178"/>
      <c r="V112" s="178"/>
      <c r="W112" s="178"/>
      <c r="X112" s="178"/>
      <c r="Y112" s="360"/>
    </row>
    <row r="113" spans="1:25" ht="13.8" thickBot="1">
      <c r="A113" s="360"/>
      <c r="B113" s="182"/>
      <c r="C113" s="351" t="s">
        <v>35</v>
      </c>
      <c r="D113" s="352"/>
      <c r="E113" s="183" t="str">
        <f>IF(COUNTIF(E90,"C")+SUMPRODUCT(ISTEXT(E87:E89)*1)+MIN(2,ROUNDDOWN(SUMPRODUCT(ISTEXT(E92:E94)*1)/3,0)+ROUNDDOWN(SUMPRODUCT(ISTEXT(E95:E97)*1)/3,0)+ROUNDDOWN(SUMPRODUCT(ISTEXT(E98:E101)*1)/3,0)+ROUNDDOWN(SUMPRODUCT(ISTEXT(E102:E103)*1)/2,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 =8, "C",IF(COUNTIF(E90,"C")+SUMPRODUCT(ISTEXT(E87:E89)*1)+MIN(2,ROUNDDOWN(SUMPRODUCT(ISTEXT(E92:E94)*1)/3,0)+ROUNDDOWN(SUMPRODUCT(ISTEXT(E95:E97)*1)/3,0)+ROUNDDOWN(SUMPRODUCT(ISTEXT(E98:E101)*1)/3,0)+ROUNDDOWN(SUMPRODUCT(ISTEXT(E102:E103)*1)/2,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SUMPRODUCT(ISTEXT(E111)*1))&gt;0, (COUNTIF(E90,"C")+SUMPRODUCT(ISTEXT(E87:E89)*1)+MIN(2,ROUNDDOWN(SUMPRODUCT(ISTEXT(E92:E94)*1)/3,0)+ROUNDDOWN(SUMPRODUCT(ISTEXT(E95:E97)*1)/3,0)+ROUNDDOWN(SUMPRODUCT(ISTEXT(E98:E101)*1)/3,0)+ROUNDDOWN(SUMPRODUCT(ISTEXT(E102:E103)*1)/2, 0)+SUMPRODUCT(ISTEXT(E104)*1)+ROUNDDOWN(SUMPRODUCT(ISTEXT(E105:E106)*1)/2, 0))+SUMPRODUCT(ISTEXT(E112)*1)+MAX(0, SUMPRODUCT(ISTEXT(E108:E110)*1)/3, SUMPRODUCT(ISTEXT(E111)*1)))/8*100, ""))</f>
        <v/>
      </c>
      <c r="F113" s="183" t="str">
        <f t="shared" ref="F113:X113" si="3">IF(COUNTIF(F90,"C")+SUMPRODUCT(ISTEXT(F87:F89)*1)+MIN(2,ROUNDDOWN(SUMPRODUCT(ISTEXT(F92:F94)*1)/3,0)+ROUNDDOWN(SUMPRODUCT(ISTEXT(F95:F97)*1)/3,0)+ROUNDDOWN(SUMPRODUCT(ISTEXT(F98:F101)*1)/3,0)+ROUNDDOWN(SUMPRODUCT(ISTEXT(F102:F103)*1)/2,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 =8, "C",IF(COUNTIF(F90,"C")+SUMPRODUCT(ISTEXT(F87:F89)*1)+MIN(2,ROUNDDOWN(SUMPRODUCT(ISTEXT(F92:F94)*1)/3,0)+ROUNDDOWN(SUMPRODUCT(ISTEXT(F95:F97)*1)/3,0)+ROUNDDOWN(SUMPRODUCT(ISTEXT(F98:F101)*1)/3,0)+ROUNDDOWN(SUMPRODUCT(ISTEXT(F102:F103)*1)/2,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SUMPRODUCT(ISTEXT(F111)*1))&gt;0, (COUNTIF(F90,"C")+SUMPRODUCT(ISTEXT(F87:F89)*1)+MIN(2,ROUNDDOWN(SUMPRODUCT(ISTEXT(F92:F94)*1)/3,0)+ROUNDDOWN(SUMPRODUCT(ISTEXT(F95:F97)*1)/3,0)+ROUNDDOWN(SUMPRODUCT(ISTEXT(F98:F101)*1)/3,0)+ROUNDDOWN(SUMPRODUCT(ISTEXT(F102:F103)*1)/2, 0)+SUMPRODUCT(ISTEXT(F104)*1)+ROUNDDOWN(SUMPRODUCT(ISTEXT(F105:F106)*1)/2, 0))+SUMPRODUCT(ISTEXT(F112)*1)+MAX(0, SUMPRODUCT(ISTEXT(F108:F110)*1)/3, SUMPRODUCT(ISTEXT(F111)*1)))/8*100, ""))</f>
        <v/>
      </c>
      <c r="G113" s="183" t="str">
        <f t="shared" si="3"/>
        <v/>
      </c>
      <c r="H113" s="183" t="str">
        <f t="shared" si="3"/>
        <v/>
      </c>
      <c r="I113" s="183" t="str">
        <f t="shared" si="3"/>
        <v/>
      </c>
      <c r="J113" s="183" t="str">
        <f t="shared" si="3"/>
        <v/>
      </c>
      <c r="K113" s="183" t="str">
        <f t="shared" si="3"/>
        <v/>
      </c>
      <c r="L113" s="183" t="str">
        <f t="shared" si="3"/>
        <v/>
      </c>
      <c r="M113" s="183" t="str">
        <f t="shared" si="3"/>
        <v/>
      </c>
      <c r="N113" s="183" t="str">
        <f t="shared" si="3"/>
        <v/>
      </c>
      <c r="O113" s="183" t="str">
        <f t="shared" si="3"/>
        <v/>
      </c>
      <c r="P113" s="183" t="str">
        <f t="shared" si="3"/>
        <v/>
      </c>
      <c r="Q113" s="183" t="str">
        <f t="shared" si="3"/>
        <v/>
      </c>
      <c r="R113" s="183" t="str">
        <f t="shared" si="3"/>
        <v/>
      </c>
      <c r="S113" s="183" t="str">
        <f t="shared" si="3"/>
        <v/>
      </c>
      <c r="T113" s="183" t="str">
        <f t="shared" si="3"/>
        <v/>
      </c>
      <c r="U113" s="183" t="str">
        <f t="shared" si="3"/>
        <v/>
      </c>
      <c r="V113" s="183" t="str">
        <f t="shared" si="3"/>
        <v/>
      </c>
      <c r="W113" s="183" t="str">
        <f t="shared" si="3"/>
        <v/>
      </c>
      <c r="X113" s="183" t="str">
        <f t="shared" si="3"/>
        <v/>
      </c>
      <c r="Y113" s="360"/>
    </row>
    <row r="114" spans="1:25" ht="22.5" customHeight="1">
      <c r="A114" s="360"/>
      <c r="C114" s="369" t="s">
        <v>707</v>
      </c>
      <c r="D114" s="369"/>
      <c r="E114" s="370"/>
      <c r="F114" s="371"/>
      <c r="G114" s="371"/>
      <c r="H114" s="371"/>
      <c r="I114" s="371"/>
      <c r="J114" s="371"/>
      <c r="K114" s="371"/>
      <c r="L114" s="371"/>
      <c r="M114" s="371"/>
      <c r="N114" s="371"/>
      <c r="O114" s="371"/>
      <c r="P114" s="371"/>
      <c r="Q114" s="371"/>
      <c r="R114" s="371"/>
      <c r="S114" s="371"/>
      <c r="T114" s="371"/>
      <c r="U114" s="371"/>
      <c r="V114" s="371"/>
      <c r="W114" s="371"/>
      <c r="X114" s="371"/>
      <c r="Y114" s="360"/>
    </row>
    <row r="115" spans="1:25">
      <c r="A115" s="360"/>
      <c r="B115" s="177" t="s">
        <v>250</v>
      </c>
      <c r="C115" s="354" t="s">
        <v>708</v>
      </c>
      <c r="D115" s="354"/>
      <c r="E115" s="178"/>
      <c r="F115" s="178"/>
      <c r="G115" s="178"/>
      <c r="H115" s="178"/>
      <c r="I115" s="178"/>
      <c r="J115" s="178"/>
      <c r="K115" s="178"/>
      <c r="L115" s="178"/>
      <c r="M115" s="178"/>
      <c r="N115" s="178"/>
      <c r="O115" s="178"/>
      <c r="P115" s="178"/>
      <c r="Q115" s="178"/>
      <c r="R115" s="178"/>
      <c r="S115" s="178"/>
      <c r="T115" s="178"/>
      <c r="U115" s="178"/>
      <c r="V115" s="178"/>
      <c r="W115" s="178"/>
      <c r="X115" s="178"/>
      <c r="Y115" s="360"/>
    </row>
    <row r="116" spans="1:25">
      <c r="A116" s="360"/>
      <c r="B116" s="177" t="s">
        <v>253</v>
      </c>
      <c r="C116" s="354" t="s">
        <v>578</v>
      </c>
      <c r="D116" s="355"/>
      <c r="E116" s="178"/>
      <c r="F116" s="178"/>
      <c r="G116" s="178"/>
      <c r="H116" s="178"/>
      <c r="I116" s="178"/>
      <c r="J116" s="178"/>
      <c r="K116" s="178"/>
      <c r="L116" s="178"/>
      <c r="M116" s="178"/>
      <c r="N116" s="178"/>
      <c r="O116" s="178"/>
      <c r="P116" s="178"/>
      <c r="Q116" s="178"/>
      <c r="R116" s="178"/>
      <c r="S116" s="178"/>
      <c r="T116" s="178"/>
      <c r="U116" s="178"/>
      <c r="V116" s="178"/>
      <c r="W116" s="178"/>
      <c r="X116" s="178"/>
      <c r="Y116" s="360"/>
    </row>
    <row r="117" spans="1:25">
      <c r="A117" s="360"/>
      <c r="B117" s="177" t="s">
        <v>254</v>
      </c>
      <c r="C117" s="354" t="s">
        <v>579</v>
      </c>
      <c r="D117" s="355"/>
      <c r="E117" s="178"/>
      <c r="F117" s="178"/>
      <c r="G117" s="178"/>
      <c r="H117" s="178"/>
      <c r="I117" s="178"/>
      <c r="J117" s="178"/>
      <c r="K117" s="178"/>
      <c r="L117" s="178"/>
      <c r="M117" s="178"/>
      <c r="N117" s="178"/>
      <c r="O117" s="178"/>
      <c r="P117" s="178"/>
      <c r="Q117" s="178"/>
      <c r="R117" s="178"/>
      <c r="S117" s="178"/>
      <c r="T117" s="178"/>
      <c r="U117" s="178"/>
      <c r="V117" s="178"/>
      <c r="W117" s="178"/>
      <c r="X117" s="178"/>
      <c r="Y117" s="360"/>
    </row>
    <row r="118" spans="1:25">
      <c r="A118" s="360"/>
      <c r="B118" s="177">
        <v>2</v>
      </c>
      <c r="C118" s="354" t="s">
        <v>580</v>
      </c>
      <c r="D118" s="354"/>
      <c r="E118" s="179" t="str">
        <f>IF(OR(Electives!E62="C", Electives!E137="C", Electives!E196="C"), "C", "")</f>
        <v/>
      </c>
      <c r="F118" s="179" t="str">
        <f>IF(OR(Electives!F62="C", Electives!F137="C", Electives!F196="C"), "C", "")</f>
        <v/>
      </c>
      <c r="G118" s="179" t="str">
        <f>IF(OR(Electives!G62="C", Electives!G137="C", Electives!G196="C"), "C", "")</f>
        <v/>
      </c>
      <c r="H118" s="179" t="str">
        <f>IF(OR(Electives!H62="C", Electives!H137="C", Electives!H196="C"), "C", "")</f>
        <v/>
      </c>
      <c r="I118" s="179" t="str">
        <f>IF(OR(Electives!I62="C", Electives!I137="C", Electives!I196="C"), "C", "")</f>
        <v/>
      </c>
      <c r="J118" s="179" t="str">
        <f>IF(OR(Electives!J62="C", Electives!J137="C", Electives!J196="C"), "C", "")</f>
        <v/>
      </c>
      <c r="K118" s="179" t="str">
        <f>IF(OR(Electives!K62="C", Electives!K137="C", Electives!K196="C"), "C", "")</f>
        <v/>
      </c>
      <c r="L118" s="179" t="str">
        <f>IF(OR(Electives!L62="C", Electives!L137="C", Electives!L196="C"), "C", "")</f>
        <v/>
      </c>
      <c r="M118" s="179" t="str">
        <f>IF(OR(Electives!M62="C", Electives!M137="C", Electives!M196="C"), "C", "")</f>
        <v/>
      </c>
      <c r="N118" s="179" t="str">
        <f>IF(OR(Electives!N62="C", Electives!N137="C", Electives!N196="C"), "C", "")</f>
        <v/>
      </c>
      <c r="O118" s="179" t="str">
        <f>IF(OR(Electives!O62="C", Electives!O137="C", Electives!O196="C"), "C", "")</f>
        <v/>
      </c>
      <c r="P118" s="179" t="str">
        <f>IF(OR(Electives!P62="C", Electives!P137="C", Electives!P196="C"), "C", "")</f>
        <v/>
      </c>
      <c r="Q118" s="179" t="str">
        <f>IF(OR(Electives!Q62="C", Electives!Q137="C", Electives!Q196="C"), "C", "")</f>
        <v/>
      </c>
      <c r="R118" s="179" t="str">
        <f>IF(OR(Electives!R62="C", Electives!R137="C", Electives!R196="C"), "C", "")</f>
        <v/>
      </c>
      <c r="S118" s="179" t="str">
        <f>IF(OR(Electives!S62="C", Electives!S137="C", Electives!S196="C"), "C", "")</f>
        <v/>
      </c>
      <c r="T118" s="179" t="str">
        <f>IF(OR(Electives!T62="C", Electives!T137="C", Electives!T196="C"), "C", "")</f>
        <v/>
      </c>
      <c r="U118" s="179" t="str">
        <f>IF(OR(Electives!U62="C", Electives!U137="C", Electives!U196="C"), "C", "")</f>
        <v/>
      </c>
      <c r="V118" s="179" t="str">
        <f>IF(OR(Electives!V62="C", Electives!V137="C", Electives!V196="C"), "C", "")</f>
        <v/>
      </c>
      <c r="W118" s="179" t="str">
        <f>IF(OR(Electives!W62="C", Electives!W137="C", Electives!W196="C"), "C", "")</f>
        <v/>
      </c>
      <c r="X118" s="179" t="str">
        <f>IF(OR(Electives!X62="C", Electives!X137="C", Electives!X196="C"), "C", "")</f>
        <v/>
      </c>
      <c r="Y118" s="360"/>
    </row>
    <row r="119" spans="1:25">
      <c r="A119" s="360"/>
      <c r="B119" s="177" t="s">
        <v>172</v>
      </c>
      <c r="C119" s="354" t="s">
        <v>709</v>
      </c>
      <c r="D119" s="354"/>
      <c r="E119" s="178"/>
      <c r="F119" s="178"/>
      <c r="G119" s="178"/>
      <c r="H119" s="178"/>
      <c r="I119" s="178"/>
      <c r="J119" s="178"/>
      <c r="K119" s="178"/>
      <c r="L119" s="178"/>
      <c r="M119" s="178"/>
      <c r="N119" s="178"/>
      <c r="O119" s="178"/>
      <c r="P119" s="178"/>
      <c r="Q119" s="178"/>
      <c r="R119" s="178"/>
      <c r="S119" s="178"/>
      <c r="T119" s="178"/>
      <c r="U119" s="178"/>
      <c r="V119" s="178"/>
      <c r="W119" s="178"/>
      <c r="X119" s="178"/>
      <c r="Y119" s="360"/>
    </row>
    <row r="120" spans="1:25">
      <c r="A120" s="360"/>
      <c r="B120" s="177" t="s">
        <v>601</v>
      </c>
      <c r="C120" s="354" t="s">
        <v>710</v>
      </c>
      <c r="D120" s="354"/>
      <c r="E120" s="178"/>
      <c r="F120" s="178"/>
      <c r="G120" s="178"/>
      <c r="H120" s="178"/>
      <c r="I120" s="178"/>
      <c r="J120" s="178"/>
      <c r="K120" s="178"/>
      <c r="L120" s="178"/>
      <c r="M120" s="178"/>
      <c r="N120" s="178"/>
      <c r="O120" s="178"/>
      <c r="P120" s="178"/>
      <c r="Q120" s="178"/>
      <c r="R120" s="178"/>
      <c r="S120" s="178"/>
      <c r="T120" s="178"/>
      <c r="U120" s="178"/>
      <c r="V120" s="178"/>
      <c r="W120" s="178"/>
      <c r="X120" s="178"/>
      <c r="Y120" s="360"/>
    </row>
    <row r="121" spans="1:25">
      <c r="A121" s="360"/>
      <c r="B121" s="177" t="s">
        <v>603</v>
      </c>
      <c r="C121" s="354" t="s">
        <v>711</v>
      </c>
      <c r="D121" s="354"/>
      <c r="E121" s="178"/>
      <c r="F121" s="178"/>
      <c r="G121" s="178"/>
      <c r="H121" s="178"/>
      <c r="I121" s="178"/>
      <c r="J121" s="178"/>
      <c r="K121" s="178"/>
      <c r="L121" s="178"/>
      <c r="M121" s="178"/>
      <c r="N121" s="178"/>
      <c r="O121" s="178"/>
      <c r="P121" s="178"/>
      <c r="Q121" s="178"/>
      <c r="R121" s="178"/>
      <c r="S121" s="178"/>
      <c r="T121" s="178"/>
      <c r="U121" s="178"/>
      <c r="V121" s="178"/>
      <c r="W121" s="178"/>
      <c r="X121" s="178"/>
      <c r="Y121" s="360"/>
    </row>
    <row r="122" spans="1:25">
      <c r="A122" s="360"/>
      <c r="B122" s="177" t="s">
        <v>605</v>
      </c>
      <c r="C122" s="354" t="s">
        <v>712</v>
      </c>
      <c r="D122" s="354"/>
      <c r="E122" s="178"/>
      <c r="F122" s="178"/>
      <c r="G122" s="178"/>
      <c r="H122" s="178"/>
      <c r="I122" s="178"/>
      <c r="J122" s="178"/>
      <c r="K122" s="178"/>
      <c r="L122" s="178"/>
      <c r="M122" s="178"/>
      <c r="N122" s="178"/>
      <c r="O122" s="178"/>
      <c r="P122" s="178"/>
      <c r="Q122" s="178"/>
      <c r="R122" s="178"/>
      <c r="S122" s="178"/>
      <c r="T122" s="178"/>
      <c r="U122" s="178"/>
      <c r="V122" s="178"/>
      <c r="W122" s="178"/>
      <c r="X122" s="178"/>
      <c r="Y122" s="360"/>
    </row>
    <row r="123" spans="1:25">
      <c r="A123" s="360"/>
      <c r="B123" s="177" t="s">
        <v>607</v>
      </c>
      <c r="C123" s="354" t="s">
        <v>713</v>
      </c>
      <c r="D123" s="354"/>
      <c r="E123" s="178"/>
      <c r="F123" s="178"/>
      <c r="G123" s="178"/>
      <c r="H123" s="178"/>
      <c r="I123" s="178"/>
      <c r="J123" s="178"/>
      <c r="K123" s="178"/>
      <c r="L123" s="178"/>
      <c r="M123" s="178"/>
      <c r="N123" s="178"/>
      <c r="O123" s="178"/>
      <c r="P123" s="178"/>
      <c r="Q123" s="178"/>
      <c r="R123" s="178"/>
      <c r="S123" s="178"/>
      <c r="T123" s="178"/>
      <c r="U123" s="178"/>
      <c r="V123" s="178"/>
      <c r="W123" s="178"/>
      <c r="X123" s="178"/>
      <c r="Y123" s="360"/>
    </row>
    <row r="124" spans="1:25">
      <c r="A124" s="360"/>
      <c r="B124" s="177" t="s">
        <v>714</v>
      </c>
      <c r="C124" s="354" t="s">
        <v>715</v>
      </c>
      <c r="D124" s="354"/>
      <c r="E124" s="178"/>
      <c r="F124" s="178"/>
      <c r="G124" s="178"/>
      <c r="H124" s="178"/>
      <c r="I124" s="178"/>
      <c r="J124" s="178"/>
      <c r="K124" s="178"/>
      <c r="L124" s="178"/>
      <c r="M124" s="178"/>
      <c r="N124" s="178"/>
      <c r="O124" s="178"/>
      <c r="P124" s="178"/>
      <c r="Q124" s="178"/>
      <c r="R124" s="178"/>
      <c r="S124" s="178"/>
      <c r="T124" s="178"/>
      <c r="U124" s="178"/>
      <c r="V124" s="178"/>
      <c r="W124" s="178"/>
      <c r="X124" s="178"/>
      <c r="Y124" s="360"/>
    </row>
    <row r="125" spans="1:25">
      <c r="A125" s="360"/>
      <c r="B125" s="177" t="s">
        <v>175</v>
      </c>
      <c r="C125" s="354" t="s">
        <v>706</v>
      </c>
      <c r="D125" s="354"/>
      <c r="E125" s="178"/>
      <c r="F125" s="178"/>
      <c r="G125" s="178"/>
      <c r="H125" s="178"/>
      <c r="I125" s="178"/>
      <c r="J125" s="178"/>
      <c r="K125" s="178"/>
      <c r="L125" s="178"/>
      <c r="M125" s="178"/>
      <c r="N125" s="178"/>
      <c r="O125" s="178"/>
      <c r="P125" s="178"/>
      <c r="Q125" s="178"/>
      <c r="R125" s="178"/>
      <c r="S125" s="178"/>
      <c r="T125" s="178"/>
      <c r="U125" s="178"/>
      <c r="V125" s="178"/>
      <c r="W125" s="178"/>
      <c r="X125" s="178"/>
      <c r="Y125" s="360"/>
    </row>
    <row r="126" spans="1:25">
      <c r="A126" s="360"/>
      <c r="B126" s="177">
        <v>4</v>
      </c>
      <c r="C126" s="354" t="s">
        <v>716</v>
      </c>
      <c r="D126" s="354"/>
      <c r="E126" s="178"/>
      <c r="F126" s="178"/>
      <c r="G126" s="178"/>
      <c r="H126" s="178"/>
      <c r="I126" s="178"/>
      <c r="J126" s="178"/>
      <c r="K126" s="178"/>
      <c r="L126" s="178"/>
      <c r="M126" s="178"/>
      <c r="N126" s="178"/>
      <c r="O126" s="178"/>
      <c r="P126" s="178"/>
      <c r="Q126" s="178"/>
      <c r="R126" s="178"/>
      <c r="S126" s="178"/>
      <c r="T126" s="178"/>
      <c r="U126" s="178"/>
      <c r="V126" s="178"/>
      <c r="W126" s="178"/>
      <c r="X126" s="178"/>
      <c r="Y126" s="360"/>
    </row>
    <row r="127" spans="1:25">
      <c r="A127" s="360"/>
      <c r="B127" s="177" t="s">
        <v>632</v>
      </c>
      <c r="C127" s="354" t="s">
        <v>717</v>
      </c>
      <c r="D127" s="354"/>
      <c r="E127" s="178"/>
      <c r="F127" s="178"/>
      <c r="G127" s="178"/>
      <c r="H127" s="178"/>
      <c r="I127" s="178"/>
      <c r="J127" s="178"/>
      <c r="K127" s="178"/>
      <c r="L127" s="178"/>
      <c r="M127" s="178"/>
      <c r="N127" s="178"/>
      <c r="O127" s="178"/>
      <c r="P127" s="178"/>
      <c r="Q127" s="178"/>
      <c r="R127" s="178"/>
      <c r="S127" s="178"/>
      <c r="T127" s="178"/>
      <c r="U127" s="178"/>
      <c r="V127" s="178"/>
      <c r="W127" s="178"/>
      <c r="X127" s="178"/>
      <c r="Y127" s="360"/>
    </row>
    <row r="128" spans="1:25">
      <c r="A128" s="360"/>
      <c r="B128" s="177" t="s">
        <v>634</v>
      </c>
      <c r="C128" s="354" t="s">
        <v>718</v>
      </c>
      <c r="D128" s="354"/>
      <c r="E128" s="178"/>
      <c r="F128" s="178"/>
      <c r="G128" s="178"/>
      <c r="H128" s="178"/>
      <c r="I128" s="178"/>
      <c r="J128" s="178"/>
      <c r="K128" s="178"/>
      <c r="L128" s="178"/>
      <c r="M128" s="178"/>
      <c r="N128" s="178"/>
      <c r="O128" s="178"/>
      <c r="P128" s="178"/>
      <c r="Q128" s="178"/>
      <c r="R128" s="178"/>
      <c r="S128" s="178"/>
      <c r="T128" s="178"/>
      <c r="U128" s="178"/>
      <c r="V128" s="178"/>
      <c r="W128" s="178"/>
      <c r="X128" s="178"/>
      <c r="Y128" s="360"/>
    </row>
    <row r="129" spans="1:25">
      <c r="A129" s="360"/>
      <c r="B129" s="177" t="s">
        <v>188</v>
      </c>
      <c r="C129" s="354" t="s">
        <v>635</v>
      </c>
      <c r="D129" s="354"/>
      <c r="E129" s="178"/>
      <c r="F129" s="178"/>
      <c r="G129" s="178"/>
      <c r="H129" s="178"/>
      <c r="I129" s="178"/>
      <c r="J129" s="178"/>
      <c r="K129" s="178"/>
      <c r="L129" s="178"/>
      <c r="M129" s="178"/>
      <c r="N129" s="178"/>
      <c r="O129" s="178"/>
      <c r="P129" s="178"/>
      <c r="Q129" s="178"/>
      <c r="R129" s="178"/>
      <c r="S129" s="178"/>
      <c r="T129" s="178"/>
      <c r="U129" s="178"/>
      <c r="V129" s="178"/>
      <c r="W129" s="178"/>
      <c r="X129" s="178"/>
      <c r="Y129" s="360"/>
    </row>
    <row r="130" spans="1:25" ht="13.8" thickBot="1">
      <c r="A130" s="360"/>
      <c r="B130" s="177">
        <v>5</v>
      </c>
      <c r="C130" s="354" t="s">
        <v>719</v>
      </c>
      <c r="D130" s="354"/>
      <c r="E130" s="178"/>
      <c r="F130" s="178"/>
      <c r="G130" s="178"/>
      <c r="H130" s="178"/>
      <c r="I130" s="178"/>
      <c r="J130" s="178"/>
      <c r="K130" s="178"/>
      <c r="L130" s="178"/>
      <c r="M130" s="178"/>
      <c r="N130" s="178"/>
      <c r="O130" s="178"/>
      <c r="P130" s="178"/>
      <c r="Q130" s="178"/>
      <c r="R130" s="178"/>
      <c r="S130" s="178"/>
      <c r="T130" s="178"/>
      <c r="U130" s="178"/>
      <c r="V130" s="178"/>
      <c r="W130" s="178"/>
      <c r="X130" s="178"/>
      <c r="Y130" s="360"/>
    </row>
    <row r="131" spans="1:25" ht="13.8" thickBot="1">
      <c r="A131" s="360"/>
      <c r="C131" s="351" t="s">
        <v>35</v>
      </c>
      <c r="D131" s="352"/>
      <c r="E131" s="183" t="str">
        <f>IF(SUMPRODUCT(ISTEXT(E115:E117)*1)+COUNTIF(E118,"C")+SUMPRODUCT(ISTEXT(E119:E130)*1)=16, "C", IF(SUMPRODUCT(ISTEXT(E115:E117)*1)+COUNTIF(E118,"C")+SUMPRODUCT(ISTEXT(E119:E130)*1)&gt;0, (SUMPRODUCT(ISTEXT(E115:E117)*1)+COUNTIF(E118,"C")+SUMPRODUCT(ISTEXT(E119:E130)*1))/16*100, ""))</f>
        <v/>
      </c>
      <c r="F131" s="183" t="str">
        <f t="shared" ref="F131:X131" si="4">IF(SUMPRODUCT(ISTEXT(F115:F117)*1)+COUNTIF(F118,"C")+SUMPRODUCT(ISTEXT(F119:F130)*1)=16, "C", IF(SUMPRODUCT(ISTEXT(F115:F117)*1)+COUNTIF(F118,"C")+SUMPRODUCT(ISTEXT(F119:F130)*1)&gt;0, (SUMPRODUCT(ISTEXT(F115:F117)*1)+COUNTIF(F118,"C")+SUMPRODUCT(ISTEXT(F119:F130)*1))/16*100, ""))</f>
        <v/>
      </c>
      <c r="G131" s="183" t="str">
        <f t="shared" si="4"/>
        <v/>
      </c>
      <c r="H131" s="183" t="str">
        <f t="shared" si="4"/>
        <v/>
      </c>
      <c r="I131" s="183" t="str">
        <f t="shared" si="4"/>
        <v/>
      </c>
      <c r="J131" s="183" t="str">
        <f t="shared" si="4"/>
        <v/>
      </c>
      <c r="K131" s="183" t="str">
        <f t="shared" si="4"/>
        <v/>
      </c>
      <c r="L131" s="183" t="str">
        <f t="shared" si="4"/>
        <v/>
      </c>
      <c r="M131" s="183" t="str">
        <f t="shared" si="4"/>
        <v/>
      </c>
      <c r="N131" s="183" t="str">
        <f t="shared" si="4"/>
        <v/>
      </c>
      <c r="O131" s="183" t="str">
        <f t="shared" si="4"/>
        <v/>
      </c>
      <c r="P131" s="183" t="str">
        <f t="shared" si="4"/>
        <v/>
      </c>
      <c r="Q131" s="183" t="str">
        <f t="shared" si="4"/>
        <v/>
      </c>
      <c r="R131" s="183" t="str">
        <f t="shared" si="4"/>
        <v/>
      </c>
      <c r="S131" s="183" t="str">
        <f t="shared" si="4"/>
        <v/>
      </c>
      <c r="T131" s="183" t="str">
        <f t="shared" si="4"/>
        <v/>
      </c>
      <c r="U131" s="183" t="str">
        <f t="shared" si="4"/>
        <v/>
      </c>
      <c r="V131" s="183" t="str">
        <f t="shared" si="4"/>
        <v/>
      </c>
      <c r="W131" s="183" t="str">
        <f t="shared" si="4"/>
        <v/>
      </c>
      <c r="X131" s="183" t="str">
        <f t="shared" si="4"/>
        <v/>
      </c>
      <c r="Y131" s="360"/>
    </row>
    <row r="132" spans="1:25" ht="22.5" customHeight="1">
      <c r="A132" s="360"/>
      <c r="C132" s="369" t="s">
        <v>720</v>
      </c>
      <c r="D132" s="369"/>
      <c r="E132" s="370"/>
      <c r="F132" s="371"/>
      <c r="G132" s="371"/>
      <c r="H132" s="371"/>
      <c r="I132" s="371"/>
      <c r="J132" s="371"/>
      <c r="K132" s="371"/>
      <c r="L132" s="371"/>
      <c r="M132" s="371"/>
      <c r="N132" s="371"/>
      <c r="O132" s="371"/>
      <c r="P132" s="371"/>
      <c r="Q132" s="371"/>
      <c r="R132" s="371"/>
      <c r="S132" s="371"/>
      <c r="T132" s="371"/>
      <c r="U132" s="371"/>
      <c r="V132" s="371"/>
      <c r="W132" s="371"/>
      <c r="X132" s="371"/>
      <c r="Y132" s="360"/>
    </row>
    <row r="133" spans="1:25">
      <c r="A133" s="360"/>
      <c r="B133" s="177" t="s">
        <v>250</v>
      </c>
      <c r="C133" s="367" t="s">
        <v>721</v>
      </c>
      <c r="D133" s="367"/>
      <c r="E133" s="178"/>
      <c r="F133" s="178"/>
      <c r="G133" s="178"/>
      <c r="H133" s="178"/>
      <c r="I133" s="178"/>
      <c r="J133" s="178"/>
      <c r="K133" s="178"/>
      <c r="L133" s="178"/>
      <c r="M133" s="178"/>
      <c r="N133" s="178"/>
      <c r="O133" s="178"/>
      <c r="P133" s="178"/>
      <c r="Q133" s="178"/>
      <c r="R133" s="178"/>
      <c r="S133" s="178"/>
      <c r="T133" s="178"/>
      <c r="U133" s="178"/>
      <c r="V133" s="178"/>
      <c r="W133" s="178"/>
      <c r="X133" s="178"/>
      <c r="Y133" s="360"/>
    </row>
    <row r="134" spans="1:25">
      <c r="A134" s="360"/>
      <c r="B134" s="177" t="s">
        <v>253</v>
      </c>
      <c r="C134" s="354" t="s">
        <v>578</v>
      </c>
      <c r="D134" s="355"/>
      <c r="E134" s="178"/>
      <c r="F134" s="178"/>
      <c r="G134" s="178"/>
      <c r="H134" s="178"/>
      <c r="I134" s="178"/>
      <c r="J134" s="178"/>
      <c r="K134" s="178"/>
      <c r="L134" s="178"/>
      <c r="M134" s="178"/>
      <c r="N134" s="178"/>
      <c r="O134" s="178"/>
      <c r="P134" s="178"/>
      <c r="Q134" s="178"/>
      <c r="R134" s="178"/>
      <c r="S134" s="178"/>
      <c r="T134" s="178"/>
      <c r="U134" s="178"/>
      <c r="V134" s="178"/>
      <c r="W134" s="178"/>
      <c r="X134" s="178"/>
      <c r="Y134" s="360"/>
    </row>
    <row r="135" spans="1:25">
      <c r="A135" s="360"/>
      <c r="B135" s="177" t="s">
        <v>254</v>
      </c>
      <c r="C135" s="354" t="s">
        <v>579</v>
      </c>
      <c r="D135" s="355"/>
      <c r="E135" s="178"/>
      <c r="F135" s="178"/>
      <c r="G135" s="178"/>
      <c r="H135" s="178"/>
      <c r="I135" s="178"/>
      <c r="J135" s="178"/>
      <c r="K135" s="178"/>
      <c r="L135" s="178"/>
      <c r="M135" s="178"/>
      <c r="N135" s="178"/>
      <c r="O135" s="178"/>
      <c r="P135" s="178"/>
      <c r="Q135" s="178"/>
      <c r="R135" s="178"/>
      <c r="S135" s="178"/>
      <c r="T135" s="178"/>
      <c r="U135" s="178"/>
      <c r="V135" s="178"/>
      <c r="W135" s="178"/>
      <c r="X135" s="178"/>
      <c r="Y135" s="360"/>
    </row>
    <row r="136" spans="1:25">
      <c r="A136" s="360"/>
      <c r="B136" s="177">
        <v>2</v>
      </c>
      <c r="C136" s="354" t="s">
        <v>580</v>
      </c>
      <c r="D136" s="354"/>
      <c r="E136" s="179" t="str">
        <f>IF(OR(Electives!E17="C", Electives!E104="C", Electives!E216="C"), "C", "")</f>
        <v/>
      </c>
      <c r="F136" s="179" t="str">
        <f>IF(OR(Electives!F17="C", Electives!F104="C", Electives!F216="C"), "C", "")</f>
        <v/>
      </c>
      <c r="G136" s="179" t="str">
        <f>IF(OR(Electives!G17="C", Electives!G104="C", Electives!G216="C"), "C", "")</f>
        <v/>
      </c>
      <c r="H136" s="179" t="str">
        <f>IF(OR(Electives!H17="C", Electives!H104="C", Electives!H216="C"), "C", "")</f>
        <v/>
      </c>
      <c r="I136" s="179" t="str">
        <f>IF(OR(Electives!I17="C", Electives!I104="C", Electives!I216="C"), "C", "")</f>
        <v/>
      </c>
      <c r="J136" s="179" t="str">
        <f>IF(OR(Electives!J17="C", Electives!J104="C", Electives!J216="C"), "C", "")</f>
        <v/>
      </c>
      <c r="K136" s="179" t="str">
        <f>IF(OR(Electives!K17="C", Electives!K104="C", Electives!K216="C"), "C", "")</f>
        <v/>
      </c>
      <c r="L136" s="179" t="str">
        <f>IF(OR(Electives!L17="C", Electives!L104="C", Electives!L216="C"), "C", "")</f>
        <v/>
      </c>
      <c r="M136" s="179" t="str">
        <f>IF(OR(Electives!M17="C", Electives!M104="C", Electives!M216="C"), "C", "")</f>
        <v/>
      </c>
      <c r="N136" s="179" t="str">
        <f>IF(OR(Electives!N17="C", Electives!N104="C", Electives!N216="C"), "C", "")</f>
        <v/>
      </c>
      <c r="O136" s="179" t="str">
        <f>IF(OR(Electives!O17="C", Electives!O104="C", Electives!O216="C"), "C", "")</f>
        <v/>
      </c>
      <c r="P136" s="179" t="str">
        <f>IF(OR(Electives!P17="C", Electives!P104="C", Electives!P216="C"), "C", "")</f>
        <v/>
      </c>
      <c r="Q136" s="179" t="str">
        <f>IF(OR(Electives!Q17="C", Electives!Q104="C", Electives!Q216="C"), "C", "")</f>
        <v/>
      </c>
      <c r="R136" s="179" t="str">
        <f>IF(OR(Electives!R17="C", Electives!R104="C", Electives!R216="C"), "C", "")</f>
        <v/>
      </c>
      <c r="S136" s="179" t="str">
        <f>IF(OR(Electives!S17="C", Electives!S104="C", Electives!S216="C"), "C", "")</f>
        <v/>
      </c>
      <c r="T136" s="179" t="str">
        <f>IF(OR(Electives!T17="C", Electives!T104="C", Electives!T216="C"), "C", "")</f>
        <v/>
      </c>
      <c r="U136" s="179" t="str">
        <f>IF(OR(Electives!U17="C", Electives!U104="C", Electives!U216="C"), "C", "")</f>
        <v/>
      </c>
      <c r="V136" s="179" t="str">
        <f>IF(OR(Electives!V17="C", Electives!V104="C", Electives!V216="C"), "C", "")</f>
        <v/>
      </c>
      <c r="W136" s="179" t="str">
        <f>IF(OR(Electives!W17="C", Electives!W104="C", Electives!W216="C"), "C", "")</f>
        <v/>
      </c>
      <c r="X136" s="179" t="str">
        <f>IF(OR(Electives!X17="C", Electives!X104="C", Electives!X216="C"), "C", "")</f>
        <v/>
      </c>
      <c r="Y136" s="360"/>
    </row>
    <row r="137" spans="1:25">
      <c r="A137" s="360"/>
      <c r="B137" s="177" t="s">
        <v>591</v>
      </c>
      <c r="C137" s="354" t="s">
        <v>722</v>
      </c>
      <c r="D137" s="354"/>
      <c r="E137" s="178"/>
      <c r="F137" s="178"/>
      <c r="G137" s="178"/>
      <c r="H137" s="178"/>
      <c r="I137" s="178"/>
      <c r="J137" s="178"/>
      <c r="K137" s="178"/>
      <c r="L137" s="178"/>
      <c r="M137" s="178"/>
      <c r="N137" s="178"/>
      <c r="O137" s="178"/>
      <c r="P137" s="178"/>
      <c r="Q137" s="178"/>
      <c r="R137" s="178"/>
      <c r="S137" s="178"/>
      <c r="T137" s="178"/>
      <c r="U137" s="178"/>
      <c r="V137" s="178"/>
      <c r="W137" s="178"/>
      <c r="X137" s="178"/>
      <c r="Y137" s="360"/>
    </row>
    <row r="138" spans="1:25">
      <c r="A138" s="360"/>
      <c r="B138" s="177" t="s">
        <v>593</v>
      </c>
      <c r="C138" s="354" t="s">
        <v>723</v>
      </c>
      <c r="D138" s="354"/>
      <c r="E138" s="178"/>
      <c r="F138" s="178"/>
      <c r="G138" s="178"/>
      <c r="H138" s="178"/>
      <c r="I138" s="178"/>
      <c r="J138" s="178"/>
      <c r="K138" s="178"/>
      <c r="L138" s="178"/>
      <c r="M138" s="178"/>
      <c r="N138" s="178"/>
      <c r="O138" s="178"/>
      <c r="P138" s="178"/>
      <c r="Q138" s="178"/>
      <c r="R138" s="178"/>
      <c r="S138" s="178"/>
      <c r="T138" s="178"/>
      <c r="U138" s="178"/>
      <c r="V138" s="178"/>
      <c r="W138" s="178"/>
      <c r="X138" s="178"/>
      <c r="Y138" s="360"/>
    </row>
    <row r="139" spans="1:25">
      <c r="A139" s="360"/>
      <c r="B139" s="177" t="s">
        <v>595</v>
      </c>
      <c r="C139" s="354" t="s">
        <v>724</v>
      </c>
      <c r="D139" s="354"/>
      <c r="E139" s="178"/>
      <c r="F139" s="178"/>
      <c r="G139" s="178"/>
      <c r="H139" s="178"/>
      <c r="I139" s="178"/>
      <c r="J139" s="178"/>
      <c r="K139" s="178"/>
      <c r="L139" s="178"/>
      <c r="M139" s="178"/>
      <c r="N139" s="178"/>
      <c r="O139" s="178"/>
      <c r="P139" s="178"/>
      <c r="Q139" s="178"/>
      <c r="R139" s="178"/>
      <c r="S139" s="178"/>
      <c r="T139" s="178"/>
      <c r="U139" s="178"/>
      <c r="V139" s="178"/>
      <c r="W139" s="178"/>
      <c r="X139" s="178"/>
      <c r="Y139" s="360"/>
    </row>
    <row r="140" spans="1:25">
      <c r="A140" s="360"/>
      <c r="B140" s="177" t="s">
        <v>597</v>
      </c>
      <c r="C140" s="354" t="s">
        <v>725</v>
      </c>
      <c r="D140" s="354"/>
      <c r="E140" s="178"/>
      <c r="F140" s="178"/>
      <c r="G140" s="178"/>
      <c r="H140" s="178"/>
      <c r="I140" s="178"/>
      <c r="J140" s="178"/>
      <c r="K140" s="178"/>
      <c r="L140" s="178"/>
      <c r="M140" s="178"/>
      <c r="N140" s="178"/>
      <c r="O140" s="178"/>
      <c r="P140" s="178"/>
      <c r="Q140" s="178"/>
      <c r="R140" s="178"/>
      <c r="S140" s="178"/>
      <c r="T140" s="178"/>
      <c r="U140" s="178"/>
      <c r="V140" s="178"/>
      <c r="W140" s="178"/>
      <c r="X140" s="178"/>
      <c r="Y140" s="360"/>
    </row>
    <row r="141" spans="1:25">
      <c r="A141" s="360"/>
      <c r="B141" s="177" t="s">
        <v>599</v>
      </c>
      <c r="C141" s="354" t="s">
        <v>726</v>
      </c>
      <c r="D141" s="354"/>
      <c r="E141" s="178"/>
      <c r="F141" s="178"/>
      <c r="G141" s="178"/>
      <c r="H141" s="178"/>
      <c r="I141" s="178"/>
      <c r="J141" s="178"/>
      <c r="K141" s="178"/>
      <c r="L141" s="178"/>
      <c r="M141" s="178"/>
      <c r="N141" s="178"/>
      <c r="O141" s="178"/>
      <c r="P141" s="178"/>
      <c r="Q141" s="178"/>
      <c r="R141" s="178"/>
      <c r="S141" s="178"/>
      <c r="T141" s="178"/>
      <c r="U141" s="178"/>
      <c r="V141" s="178"/>
      <c r="W141" s="178"/>
      <c r="X141" s="178"/>
      <c r="Y141" s="360"/>
    </row>
    <row r="142" spans="1:25">
      <c r="A142" s="360"/>
      <c r="B142" s="177" t="s">
        <v>174</v>
      </c>
      <c r="C142" s="354" t="s">
        <v>727</v>
      </c>
      <c r="D142" s="354"/>
      <c r="E142" s="189"/>
      <c r="F142" s="189"/>
      <c r="G142" s="189"/>
      <c r="H142" s="189"/>
      <c r="I142" s="189"/>
      <c r="J142" s="189"/>
      <c r="K142" s="189"/>
      <c r="L142" s="189"/>
      <c r="M142" s="189"/>
      <c r="N142" s="189"/>
      <c r="O142" s="189"/>
      <c r="P142" s="189"/>
      <c r="Q142" s="189"/>
      <c r="R142" s="189"/>
      <c r="S142" s="189"/>
      <c r="T142" s="189"/>
      <c r="U142" s="189"/>
      <c r="V142" s="189"/>
      <c r="W142" s="189"/>
      <c r="X142" s="189"/>
      <c r="Y142" s="360"/>
    </row>
    <row r="143" spans="1:25">
      <c r="A143" s="360"/>
      <c r="B143" s="177" t="s">
        <v>601</v>
      </c>
      <c r="C143" s="354" t="s">
        <v>728</v>
      </c>
      <c r="D143" s="354"/>
      <c r="E143" s="178"/>
      <c r="F143" s="178"/>
      <c r="G143" s="178"/>
      <c r="H143" s="178"/>
      <c r="I143" s="178"/>
      <c r="J143" s="178"/>
      <c r="K143" s="178"/>
      <c r="L143" s="178"/>
      <c r="M143" s="178"/>
      <c r="N143" s="178"/>
      <c r="O143" s="178"/>
      <c r="P143" s="178"/>
      <c r="Q143" s="178"/>
      <c r="R143" s="178"/>
      <c r="S143" s="178"/>
      <c r="T143" s="178"/>
      <c r="U143" s="178"/>
      <c r="V143" s="178"/>
      <c r="W143" s="178"/>
      <c r="X143" s="178"/>
      <c r="Y143" s="360"/>
    </row>
    <row r="144" spans="1:25">
      <c r="A144" s="360"/>
      <c r="B144" s="177" t="s">
        <v>603</v>
      </c>
      <c r="C144" s="354" t="s">
        <v>729</v>
      </c>
      <c r="D144" s="354"/>
      <c r="E144" s="178"/>
      <c r="F144" s="178"/>
      <c r="G144" s="178"/>
      <c r="H144" s="178"/>
      <c r="I144" s="178"/>
      <c r="J144" s="178"/>
      <c r="K144" s="178"/>
      <c r="L144" s="178"/>
      <c r="M144" s="178"/>
      <c r="N144" s="178"/>
      <c r="O144" s="178"/>
      <c r="P144" s="178"/>
      <c r="Q144" s="178"/>
      <c r="R144" s="178"/>
      <c r="S144" s="178"/>
      <c r="T144" s="178"/>
      <c r="U144" s="178"/>
      <c r="V144" s="178"/>
      <c r="W144" s="178"/>
      <c r="X144" s="178"/>
      <c r="Y144" s="360"/>
    </row>
    <row r="145" spans="1:25">
      <c r="A145" s="360"/>
      <c r="B145" s="177" t="s">
        <v>605</v>
      </c>
      <c r="C145" s="354" t="s">
        <v>730</v>
      </c>
      <c r="D145" s="354"/>
      <c r="E145" s="178"/>
      <c r="F145" s="178"/>
      <c r="G145" s="178"/>
      <c r="H145" s="178"/>
      <c r="I145" s="178"/>
      <c r="J145" s="178"/>
      <c r="K145" s="178"/>
      <c r="L145" s="178"/>
      <c r="M145" s="178"/>
      <c r="N145" s="178"/>
      <c r="O145" s="178"/>
      <c r="P145" s="178"/>
      <c r="Q145" s="178"/>
      <c r="R145" s="178"/>
      <c r="S145" s="178"/>
      <c r="T145" s="178"/>
      <c r="U145" s="178"/>
      <c r="V145" s="178"/>
      <c r="W145" s="178"/>
      <c r="X145" s="178"/>
      <c r="Y145" s="360"/>
    </row>
    <row r="146" spans="1:25">
      <c r="A146" s="360"/>
      <c r="B146" s="177" t="s">
        <v>175</v>
      </c>
      <c r="C146" s="354" t="s">
        <v>583</v>
      </c>
      <c r="D146" s="354"/>
      <c r="E146" s="178"/>
      <c r="F146" s="178"/>
      <c r="G146" s="178"/>
      <c r="H146" s="178"/>
      <c r="I146" s="178"/>
      <c r="J146" s="178"/>
      <c r="K146" s="178"/>
      <c r="L146" s="178"/>
      <c r="M146" s="178"/>
      <c r="N146" s="178"/>
      <c r="O146" s="178"/>
      <c r="P146" s="178"/>
      <c r="Q146" s="178"/>
      <c r="R146" s="178"/>
      <c r="S146" s="178"/>
      <c r="T146" s="178"/>
      <c r="U146" s="178"/>
      <c r="V146" s="178"/>
      <c r="W146" s="178"/>
      <c r="X146" s="178"/>
      <c r="Y146" s="360"/>
    </row>
    <row r="147" spans="1:25">
      <c r="A147" s="360"/>
      <c r="B147" s="177" t="s">
        <v>187</v>
      </c>
      <c r="C147" s="354" t="s">
        <v>731</v>
      </c>
      <c r="D147" s="354"/>
      <c r="E147" s="178"/>
      <c r="F147" s="178"/>
      <c r="G147" s="178"/>
      <c r="H147" s="178"/>
      <c r="I147" s="178"/>
      <c r="J147" s="178"/>
      <c r="K147" s="178"/>
      <c r="L147" s="178"/>
      <c r="M147" s="178"/>
      <c r="N147" s="178"/>
      <c r="O147" s="178"/>
      <c r="P147" s="178"/>
      <c r="Q147" s="178"/>
      <c r="R147" s="178"/>
      <c r="S147" s="178"/>
      <c r="T147" s="178"/>
      <c r="U147" s="178"/>
      <c r="V147" s="178"/>
      <c r="W147" s="178"/>
      <c r="X147" s="178"/>
      <c r="Y147" s="360"/>
    </row>
    <row r="148" spans="1:25">
      <c r="A148" s="360"/>
      <c r="B148" s="177" t="s">
        <v>188</v>
      </c>
      <c r="C148" s="354" t="s">
        <v>732</v>
      </c>
      <c r="D148" s="354"/>
      <c r="E148" s="178"/>
      <c r="F148" s="178"/>
      <c r="G148" s="178"/>
      <c r="H148" s="178"/>
      <c r="I148" s="178"/>
      <c r="J148" s="178"/>
      <c r="K148" s="178"/>
      <c r="L148" s="178"/>
      <c r="M148" s="178"/>
      <c r="N148" s="178"/>
      <c r="O148" s="178"/>
      <c r="P148" s="178"/>
      <c r="Q148" s="178"/>
      <c r="R148" s="178"/>
      <c r="S148" s="178"/>
      <c r="T148" s="178"/>
      <c r="U148" s="178"/>
      <c r="V148" s="178"/>
      <c r="W148" s="178"/>
      <c r="X148" s="178"/>
      <c r="Y148" s="360"/>
    </row>
    <row r="149" spans="1:25" ht="13.8" thickBot="1">
      <c r="A149" s="360"/>
      <c r="B149" s="177">
        <v>5</v>
      </c>
      <c r="C149" s="354" t="s">
        <v>733</v>
      </c>
      <c r="D149" s="354"/>
      <c r="E149" s="178"/>
      <c r="F149" s="178"/>
      <c r="G149" s="178"/>
      <c r="H149" s="178"/>
      <c r="I149" s="178"/>
      <c r="J149" s="178"/>
      <c r="K149" s="178"/>
      <c r="L149" s="178"/>
      <c r="M149" s="178"/>
      <c r="N149" s="178"/>
      <c r="O149" s="178"/>
      <c r="P149" s="178"/>
      <c r="Q149" s="178"/>
      <c r="R149" s="178"/>
      <c r="S149" s="178"/>
      <c r="T149" s="178"/>
      <c r="U149" s="178"/>
      <c r="V149" s="178"/>
      <c r="W149" s="178"/>
      <c r="X149" s="178"/>
      <c r="Y149" s="360"/>
    </row>
    <row r="150" spans="1:25" ht="13.8" thickBot="1">
      <c r="A150" s="360"/>
      <c r="C150" s="351" t="s">
        <v>35</v>
      </c>
      <c r="D150" s="352"/>
      <c r="E150" s="183" t="str">
        <f>IF(SUMPRODUCT(ISTEXT(E133:E135)*1)+COUNTIF(E136,"C")+SUMPRODUCT(ISTEXT(E137:E141)*1)+MIN(1,SUMPRODUCT(ISTEXT(E143:E145)*1))+SUMPRODUCT(ISTEXT(E146:E149)*1)=14,"C",IF(SUMPRODUCT(ISTEXT(E133:E135)*1)+COUNTIF(E136,"C")+SUMPRODUCT(ISTEXT(E137:E141)*1)+MIN(1,SUMPRODUCT(ISTEXT(E143:E145)*1))+SUMPRODUCT(ISTEXT(E146:E149)*1)&gt;0, (SUMPRODUCT(ISTEXT(E133:E135)*1)+COUNTIF(E136,"C")+SUMPRODUCT(ISTEXT(E137:E141)*1)+MIN(1,SUMPRODUCT(ISTEXT(E143:E145)*1))+SUMPRODUCT(ISTEXT(E146:E149)*1))/14*100, ""))</f>
        <v/>
      </c>
      <c r="F150" s="183" t="str">
        <f t="shared" ref="F150:X150" si="5">IF(SUMPRODUCT(ISTEXT(F133:F135)*1)+COUNTIF(F136,"C")+SUMPRODUCT(ISTEXT(F137:F141)*1)+MIN(1,SUMPRODUCT(ISTEXT(F143:F145)*1))+SUMPRODUCT(ISTEXT(F146:F149)*1)=14,"C",IF(SUMPRODUCT(ISTEXT(F133:F135)*1)+COUNTIF(F136,"C")+SUMPRODUCT(ISTEXT(F137:F141)*1)+MIN(1,SUMPRODUCT(ISTEXT(F143:F145)*1))+SUMPRODUCT(ISTEXT(F146:F149)*1)&gt;0, (SUMPRODUCT(ISTEXT(F133:F135)*1)+COUNTIF(F136,"C")+SUMPRODUCT(ISTEXT(F137:F141)*1)+MIN(1,SUMPRODUCT(ISTEXT(F143:F145)*1))+SUMPRODUCT(ISTEXT(F146:F149)*1))/14*100, ""))</f>
        <v/>
      </c>
      <c r="G150" s="183" t="str">
        <f t="shared" si="5"/>
        <v/>
      </c>
      <c r="H150" s="183" t="str">
        <f t="shared" si="5"/>
        <v/>
      </c>
      <c r="I150" s="183" t="str">
        <f t="shared" si="5"/>
        <v/>
      </c>
      <c r="J150" s="183" t="str">
        <f t="shared" si="5"/>
        <v/>
      </c>
      <c r="K150" s="183" t="str">
        <f t="shared" si="5"/>
        <v/>
      </c>
      <c r="L150" s="183" t="str">
        <f t="shared" si="5"/>
        <v/>
      </c>
      <c r="M150" s="183" t="str">
        <f t="shared" si="5"/>
        <v/>
      </c>
      <c r="N150" s="183" t="str">
        <f t="shared" si="5"/>
        <v/>
      </c>
      <c r="O150" s="183" t="str">
        <f t="shared" si="5"/>
        <v/>
      </c>
      <c r="P150" s="183" t="str">
        <f t="shared" si="5"/>
        <v/>
      </c>
      <c r="Q150" s="183" t="str">
        <f t="shared" si="5"/>
        <v/>
      </c>
      <c r="R150" s="183" t="str">
        <f t="shared" si="5"/>
        <v/>
      </c>
      <c r="S150" s="183" t="str">
        <f t="shared" si="5"/>
        <v/>
      </c>
      <c r="T150" s="183" t="str">
        <f t="shared" si="5"/>
        <v/>
      </c>
      <c r="U150" s="183" t="str">
        <f t="shared" si="5"/>
        <v/>
      </c>
      <c r="V150" s="183" t="str">
        <f t="shared" si="5"/>
        <v/>
      </c>
      <c r="W150" s="183" t="str">
        <f t="shared" si="5"/>
        <v/>
      </c>
      <c r="X150" s="183" t="str">
        <f t="shared" si="5"/>
        <v/>
      </c>
      <c r="Y150" s="360"/>
    </row>
    <row r="151" spans="1:25" ht="22.5" customHeight="1">
      <c r="A151" s="360"/>
      <c r="C151" s="369" t="s">
        <v>734</v>
      </c>
      <c r="D151" s="369"/>
      <c r="E151" s="370"/>
      <c r="F151" s="371"/>
      <c r="G151" s="371"/>
      <c r="H151" s="371"/>
      <c r="I151" s="371"/>
      <c r="J151" s="371"/>
      <c r="K151" s="371"/>
      <c r="L151" s="371"/>
      <c r="M151" s="371"/>
      <c r="N151" s="371"/>
      <c r="O151" s="371"/>
      <c r="P151" s="371"/>
      <c r="Q151" s="371"/>
      <c r="R151" s="371"/>
      <c r="S151" s="371"/>
      <c r="T151" s="371"/>
      <c r="U151" s="371"/>
      <c r="V151" s="371"/>
      <c r="W151" s="371"/>
      <c r="X151" s="371"/>
      <c r="Y151" s="360"/>
    </row>
    <row r="152" spans="1:25">
      <c r="A152" s="360"/>
      <c r="B152" s="177" t="s">
        <v>250</v>
      </c>
      <c r="C152" s="354" t="s">
        <v>735</v>
      </c>
      <c r="D152" s="354"/>
      <c r="E152" s="178"/>
      <c r="F152" s="178"/>
      <c r="G152" s="178"/>
      <c r="H152" s="178"/>
      <c r="I152" s="178"/>
      <c r="J152" s="178"/>
      <c r="K152" s="178"/>
      <c r="L152" s="178"/>
      <c r="M152" s="178"/>
      <c r="N152" s="178"/>
      <c r="O152" s="178"/>
      <c r="P152" s="178"/>
      <c r="Q152" s="178"/>
      <c r="R152" s="178"/>
      <c r="S152" s="178"/>
      <c r="T152" s="178"/>
      <c r="U152" s="178"/>
      <c r="V152" s="178"/>
      <c r="W152" s="178"/>
      <c r="X152" s="178"/>
      <c r="Y152" s="360"/>
    </row>
    <row r="153" spans="1:25">
      <c r="A153" s="360"/>
      <c r="B153" s="177" t="s">
        <v>253</v>
      </c>
      <c r="C153" s="354" t="s">
        <v>578</v>
      </c>
      <c r="D153" s="355"/>
      <c r="E153" s="178"/>
      <c r="F153" s="178"/>
      <c r="G153" s="178"/>
      <c r="H153" s="178"/>
      <c r="I153" s="178"/>
      <c r="J153" s="178"/>
      <c r="K153" s="178"/>
      <c r="L153" s="178"/>
      <c r="M153" s="178"/>
      <c r="N153" s="178"/>
      <c r="O153" s="178"/>
      <c r="P153" s="178"/>
      <c r="Q153" s="178"/>
      <c r="R153" s="178"/>
      <c r="S153" s="178"/>
      <c r="T153" s="178"/>
      <c r="U153" s="178"/>
      <c r="V153" s="178"/>
      <c r="W153" s="178"/>
      <c r="X153" s="178"/>
      <c r="Y153" s="360"/>
    </row>
    <row r="154" spans="1:25">
      <c r="A154" s="360"/>
      <c r="B154" s="177" t="s">
        <v>254</v>
      </c>
      <c r="C154" s="354" t="s">
        <v>579</v>
      </c>
      <c r="D154" s="355"/>
      <c r="E154" s="178"/>
      <c r="F154" s="178"/>
      <c r="G154" s="178"/>
      <c r="H154" s="178"/>
      <c r="I154" s="178"/>
      <c r="J154" s="178"/>
      <c r="K154" s="178"/>
      <c r="L154" s="178"/>
      <c r="M154" s="178"/>
      <c r="N154" s="178"/>
      <c r="O154" s="178"/>
      <c r="P154" s="178"/>
      <c r="Q154" s="178"/>
      <c r="R154" s="178"/>
      <c r="S154" s="178"/>
      <c r="T154" s="178"/>
      <c r="U154" s="178"/>
      <c r="V154" s="178"/>
      <c r="W154" s="178"/>
      <c r="X154" s="178"/>
      <c r="Y154" s="360"/>
    </row>
    <row r="155" spans="1:25">
      <c r="A155" s="360"/>
      <c r="B155" s="177">
        <v>2</v>
      </c>
      <c r="C155" s="353" t="s">
        <v>832</v>
      </c>
      <c r="D155" s="353"/>
      <c r="E155" s="179" t="str">
        <f>IF(Electives!E144="C", "C", "")</f>
        <v/>
      </c>
      <c r="F155" s="179" t="str">
        <f>IF(Electives!F144="C", "C", "")</f>
        <v/>
      </c>
      <c r="G155" s="179" t="str">
        <f>IF(Electives!G144="C", "C", "")</f>
        <v/>
      </c>
      <c r="H155" s="179" t="str">
        <f>IF(Electives!H144="C", "C", "")</f>
        <v/>
      </c>
      <c r="I155" s="179" t="str">
        <f>IF(Electives!I144="C", "C", "")</f>
        <v/>
      </c>
      <c r="J155" s="179" t="str">
        <f>IF(Electives!J144="C", "C", "")</f>
        <v/>
      </c>
      <c r="K155" s="179" t="str">
        <f>IF(Electives!K144="C", "C", "")</f>
        <v/>
      </c>
      <c r="L155" s="179" t="str">
        <f>IF(Electives!L144="C", "C", "")</f>
        <v/>
      </c>
      <c r="M155" s="179" t="str">
        <f>IF(Electives!M144="C", "C", "")</f>
        <v/>
      </c>
      <c r="N155" s="179" t="str">
        <f>IF(Electives!N144="C", "C", "")</f>
        <v/>
      </c>
      <c r="O155" s="179" t="str">
        <f>IF(Electives!O144="C", "C", "")</f>
        <v/>
      </c>
      <c r="P155" s="179" t="str">
        <f>IF(Electives!P144="C", "C", "")</f>
        <v/>
      </c>
      <c r="Q155" s="179" t="str">
        <f>IF(Electives!Q144="C", "C", "")</f>
        <v/>
      </c>
      <c r="R155" s="179" t="str">
        <f>IF(Electives!R144="C", "C", "")</f>
        <v/>
      </c>
      <c r="S155" s="179" t="str">
        <f>IF(Electives!S144="C", "C", "")</f>
        <v/>
      </c>
      <c r="T155" s="179" t="str">
        <f>IF(Electives!T144="C", "C", "")</f>
        <v/>
      </c>
      <c r="U155" s="179" t="str">
        <f>IF(Electives!U144="C", "C", "")</f>
        <v/>
      </c>
      <c r="V155" s="179" t="str">
        <f>IF(Electives!V144="C", "C", "")</f>
        <v/>
      </c>
      <c r="W155" s="179" t="str">
        <f>IF(Electives!W144="C", "C", "")</f>
        <v/>
      </c>
      <c r="X155" s="179" t="str">
        <f>IF(Electives!X144="C", "C", "")</f>
        <v/>
      </c>
      <c r="Y155" s="360"/>
    </row>
    <row r="156" spans="1:25">
      <c r="A156" s="360"/>
      <c r="B156" s="177">
        <v>3</v>
      </c>
      <c r="C156" s="354" t="s">
        <v>736</v>
      </c>
      <c r="D156" s="354"/>
      <c r="E156" s="189"/>
      <c r="F156" s="189"/>
      <c r="G156" s="189"/>
      <c r="H156" s="189"/>
      <c r="I156" s="189"/>
      <c r="J156" s="189"/>
      <c r="K156" s="189"/>
      <c r="L156" s="189"/>
      <c r="M156" s="189"/>
      <c r="N156" s="189"/>
      <c r="O156" s="189"/>
      <c r="P156" s="189"/>
      <c r="Q156" s="189"/>
      <c r="R156" s="189"/>
      <c r="S156" s="189"/>
      <c r="T156" s="189"/>
      <c r="U156" s="189"/>
      <c r="V156" s="189"/>
      <c r="W156" s="189"/>
      <c r="X156" s="189"/>
      <c r="Y156" s="360"/>
    </row>
    <row r="157" spans="1:25">
      <c r="A157" s="360"/>
      <c r="B157" s="177" t="s">
        <v>172</v>
      </c>
      <c r="C157" s="353" t="s">
        <v>737</v>
      </c>
      <c r="D157" s="353"/>
      <c r="E157" s="189"/>
      <c r="F157" s="189"/>
      <c r="G157" s="189"/>
      <c r="H157" s="189"/>
      <c r="I157" s="189"/>
      <c r="J157" s="189"/>
      <c r="K157" s="189"/>
      <c r="L157" s="189"/>
      <c r="M157" s="189"/>
      <c r="N157" s="189"/>
      <c r="O157" s="189"/>
      <c r="P157" s="189"/>
      <c r="Q157" s="189"/>
      <c r="R157" s="189"/>
      <c r="S157" s="189"/>
      <c r="T157" s="189"/>
      <c r="U157" s="189"/>
      <c r="V157" s="189"/>
      <c r="W157" s="189"/>
      <c r="X157" s="189"/>
      <c r="Y157" s="360"/>
    </row>
    <row r="158" spans="1:25">
      <c r="A158" s="360"/>
      <c r="B158" s="177" t="s">
        <v>591</v>
      </c>
      <c r="C158" s="354" t="s">
        <v>738</v>
      </c>
      <c r="D158" s="354"/>
      <c r="E158" s="178"/>
      <c r="F158" s="178"/>
      <c r="G158" s="178"/>
      <c r="H158" s="178"/>
      <c r="I158" s="178"/>
      <c r="J158" s="178"/>
      <c r="K158" s="178"/>
      <c r="L158" s="178"/>
      <c r="M158" s="178"/>
      <c r="N158" s="178"/>
      <c r="O158" s="178"/>
      <c r="P158" s="178"/>
      <c r="Q158" s="178"/>
      <c r="R158" s="178"/>
      <c r="S158" s="178"/>
      <c r="T158" s="178"/>
      <c r="U158" s="178"/>
      <c r="V158" s="178"/>
      <c r="W158" s="178"/>
      <c r="X158" s="178"/>
      <c r="Y158" s="360"/>
    </row>
    <row r="159" spans="1:25">
      <c r="A159" s="360"/>
      <c r="B159" s="177" t="s">
        <v>593</v>
      </c>
      <c r="C159" s="354" t="s">
        <v>739</v>
      </c>
      <c r="D159" s="354"/>
      <c r="E159" s="178"/>
      <c r="F159" s="178"/>
      <c r="G159" s="178"/>
      <c r="H159" s="178"/>
      <c r="I159" s="178"/>
      <c r="J159" s="178"/>
      <c r="K159" s="178"/>
      <c r="L159" s="178"/>
      <c r="M159" s="178"/>
      <c r="N159" s="178"/>
      <c r="O159" s="178"/>
      <c r="P159" s="178"/>
      <c r="Q159" s="178"/>
      <c r="R159" s="178"/>
      <c r="S159" s="178"/>
      <c r="T159" s="178"/>
      <c r="U159" s="178"/>
      <c r="V159" s="178"/>
      <c r="W159" s="178"/>
      <c r="X159" s="178"/>
      <c r="Y159" s="360"/>
    </row>
    <row r="160" spans="1:25">
      <c r="A160" s="360"/>
      <c r="B160" s="177" t="s">
        <v>595</v>
      </c>
      <c r="C160" s="354" t="s">
        <v>740</v>
      </c>
      <c r="D160" s="354"/>
      <c r="E160" s="178"/>
      <c r="F160" s="178"/>
      <c r="G160" s="178"/>
      <c r="H160" s="178"/>
      <c r="I160" s="178"/>
      <c r="J160" s="178"/>
      <c r="K160" s="178"/>
      <c r="L160" s="178"/>
      <c r="M160" s="178"/>
      <c r="N160" s="178"/>
      <c r="O160" s="178"/>
      <c r="P160" s="178"/>
      <c r="Q160" s="178"/>
      <c r="R160" s="178"/>
      <c r="S160" s="178"/>
      <c r="T160" s="178"/>
      <c r="U160" s="178"/>
      <c r="V160" s="178"/>
      <c r="W160" s="178"/>
      <c r="X160" s="178"/>
      <c r="Y160" s="360"/>
    </row>
    <row r="161" spans="1:25">
      <c r="A161" s="360"/>
      <c r="B161" s="177" t="s">
        <v>174</v>
      </c>
      <c r="C161" s="354" t="s">
        <v>741</v>
      </c>
      <c r="D161" s="354"/>
      <c r="E161" s="189"/>
      <c r="F161" s="189"/>
      <c r="G161" s="189"/>
      <c r="H161" s="189"/>
      <c r="I161" s="189"/>
      <c r="J161" s="189"/>
      <c r="K161" s="189"/>
      <c r="L161" s="189"/>
      <c r="M161" s="189"/>
      <c r="N161" s="189"/>
      <c r="O161" s="189"/>
      <c r="P161" s="189"/>
      <c r="Q161" s="189"/>
      <c r="R161" s="189"/>
      <c r="S161" s="189"/>
      <c r="T161" s="189"/>
      <c r="U161" s="189"/>
      <c r="V161" s="189"/>
      <c r="W161" s="189"/>
      <c r="X161" s="189"/>
      <c r="Y161" s="360"/>
    </row>
    <row r="162" spans="1:25">
      <c r="A162" s="360"/>
      <c r="B162" s="177" t="s">
        <v>601</v>
      </c>
      <c r="C162" s="354" t="s">
        <v>742</v>
      </c>
      <c r="D162" s="354"/>
      <c r="E162" s="178"/>
      <c r="F162" s="178"/>
      <c r="G162" s="178"/>
      <c r="H162" s="178"/>
      <c r="I162" s="178"/>
      <c r="J162" s="178"/>
      <c r="K162" s="178"/>
      <c r="L162" s="178"/>
      <c r="M162" s="178"/>
      <c r="N162" s="178"/>
      <c r="O162" s="178"/>
      <c r="P162" s="178"/>
      <c r="Q162" s="178"/>
      <c r="R162" s="178"/>
      <c r="S162" s="178"/>
      <c r="T162" s="178"/>
      <c r="U162" s="178"/>
      <c r="V162" s="178"/>
      <c r="W162" s="178"/>
      <c r="X162" s="178"/>
      <c r="Y162" s="360"/>
    </row>
    <row r="163" spans="1:25">
      <c r="A163" s="360"/>
      <c r="B163" s="177" t="s">
        <v>603</v>
      </c>
      <c r="C163" s="354" t="s">
        <v>743</v>
      </c>
      <c r="D163" s="354"/>
      <c r="E163" s="178"/>
      <c r="F163" s="178"/>
      <c r="G163" s="178"/>
      <c r="H163" s="178"/>
      <c r="I163" s="178"/>
      <c r="J163" s="178"/>
      <c r="K163" s="178"/>
      <c r="L163" s="178"/>
      <c r="M163" s="178"/>
      <c r="N163" s="178"/>
      <c r="O163" s="178"/>
      <c r="P163" s="178"/>
      <c r="Q163" s="178"/>
      <c r="R163" s="178"/>
      <c r="S163" s="178"/>
      <c r="T163" s="178"/>
      <c r="U163" s="178"/>
      <c r="V163" s="178"/>
      <c r="W163" s="178"/>
      <c r="X163" s="178"/>
      <c r="Y163" s="360"/>
    </row>
    <row r="164" spans="1:25">
      <c r="A164" s="360"/>
      <c r="B164" s="177" t="s">
        <v>605</v>
      </c>
      <c r="C164" s="354" t="s">
        <v>744</v>
      </c>
      <c r="D164" s="354"/>
      <c r="E164" s="178"/>
      <c r="F164" s="178"/>
      <c r="G164" s="178"/>
      <c r="H164" s="178"/>
      <c r="I164" s="178"/>
      <c r="J164" s="178"/>
      <c r="K164" s="178"/>
      <c r="L164" s="178"/>
      <c r="M164" s="178"/>
      <c r="N164" s="178"/>
      <c r="O164" s="178"/>
      <c r="P164" s="178"/>
      <c r="Q164" s="178"/>
      <c r="R164" s="178"/>
      <c r="S164" s="178"/>
      <c r="T164" s="178"/>
      <c r="U164" s="178"/>
      <c r="V164" s="178"/>
      <c r="W164" s="178"/>
      <c r="X164" s="178"/>
      <c r="Y164" s="360"/>
    </row>
    <row r="165" spans="1:25">
      <c r="A165" s="360"/>
      <c r="B165" s="177" t="s">
        <v>175</v>
      </c>
      <c r="C165" s="354" t="s">
        <v>745</v>
      </c>
      <c r="D165" s="354"/>
      <c r="E165" s="178"/>
      <c r="F165" s="178"/>
      <c r="G165" s="178"/>
      <c r="H165" s="178"/>
      <c r="I165" s="178"/>
      <c r="J165" s="178"/>
      <c r="K165" s="178"/>
      <c r="L165" s="178"/>
      <c r="M165" s="178"/>
      <c r="N165" s="178"/>
      <c r="O165" s="178"/>
      <c r="P165" s="178"/>
      <c r="Q165" s="178"/>
      <c r="R165" s="178"/>
      <c r="S165" s="178"/>
      <c r="T165" s="178"/>
      <c r="U165" s="178"/>
      <c r="V165" s="178"/>
      <c r="W165" s="178"/>
      <c r="X165" s="178"/>
      <c r="Y165" s="360"/>
    </row>
    <row r="166" spans="1:25">
      <c r="A166" s="360"/>
      <c r="B166" s="177" t="s">
        <v>632</v>
      </c>
      <c r="C166" s="354" t="s">
        <v>746</v>
      </c>
      <c r="D166" s="354"/>
      <c r="E166" s="178"/>
      <c r="F166" s="178"/>
      <c r="G166" s="178"/>
      <c r="H166" s="178"/>
      <c r="I166" s="178"/>
      <c r="J166" s="178"/>
      <c r="K166" s="178"/>
      <c r="L166" s="178"/>
      <c r="M166" s="178"/>
      <c r="N166" s="178"/>
      <c r="O166" s="178"/>
      <c r="P166" s="178"/>
      <c r="Q166" s="178"/>
      <c r="R166" s="178"/>
      <c r="S166" s="178"/>
      <c r="T166" s="178"/>
      <c r="U166" s="178"/>
      <c r="V166" s="178"/>
      <c r="W166" s="178"/>
      <c r="X166" s="178"/>
      <c r="Y166" s="360"/>
    </row>
    <row r="167" spans="1:25">
      <c r="A167" s="360"/>
      <c r="B167" s="177" t="s">
        <v>634</v>
      </c>
      <c r="C167" s="354" t="s">
        <v>747</v>
      </c>
      <c r="D167" s="354"/>
      <c r="E167" s="178"/>
      <c r="F167" s="178"/>
      <c r="G167" s="178"/>
      <c r="H167" s="178"/>
      <c r="I167" s="178"/>
      <c r="J167" s="178"/>
      <c r="K167" s="178"/>
      <c r="L167" s="178"/>
      <c r="M167" s="178"/>
      <c r="N167" s="178"/>
      <c r="O167" s="178"/>
      <c r="P167" s="178"/>
      <c r="Q167" s="178"/>
      <c r="R167" s="178"/>
      <c r="S167" s="178"/>
      <c r="T167" s="178"/>
      <c r="U167" s="178"/>
      <c r="V167" s="178"/>
      <c r="W167" s="178"/>
      <c r="X167" s="178"/>
      <c r="Y167" s="360"/>
    </row>
    <row r="168" spans="1:25">
      <c r="A168" s="360"/>
      <c r="B168" s="177" t="s">
        <v>646</v>
      </c>
      <c r="C168" s="354" t="s">
        <v>748</v>
      </c>
      <c r="D168" s="354"/>
      <c r="E168" s="178"/>
      <c r="F168" s="178"/>
      <c r="G168" s="178"/>
      <c r="H168" s="178"/>
      <c r="I168" s="178"/>
      <c r="J168" s="178"/>
      <c r="K168" s="178"/>
      <c r="L168" s="178"/>
      <c r="M168" s="178"/>
      <c r="N168" s="178"/>
      <c r="O168" s="178"/>
      <c r="P168" s="178"/>
      <c r="Q168" s="178"/>
      <c r="R168" s="178"/>
      <c r="S168" s="178"/>
      <c r="T168" s="178"/>
      <c r="U168" s="178"/>
      <c r="V168" s="178"/>
      <c r="W168" s="178"/>
      <c r="X168" s="178"/>
      <c r="Y168" s="360"/>
    </row>
    <row r="169" spans="1:25">
      <c r="A169" s="360"/>
      <c r="B169" s="177" t="s">
        <v>648</v>
      </c>
      <c r="C169" s="354" t="s">
        <v>749</v>
      </c>
      <c r="D169" s="354"/>
      <c r="E169" s="178"/>
      <c r="F169" s="178"/>
      <c r="G169" s="178"/>
      <c r="H169" s="178"/>
      <c r="I169" s="178"/>
      <c r="J169" s="178"/>
      <c r="K169" s="178"/>
      <c r="L169" s="178"/>
      <c r="M169" s="178"/>
      <c r="N169" s="178"/>
      <c r="O169" s="178"/>
      <c r="P169" s="178"/>
      <c r="Q169" s="178"/>
      <c r="R169" s="178"/>
      <c r="S169" s="178"/>
      <c r="T169" s="178"/>
      <c r="U169" s="178"/>
      <c r="V169" s="178"/>
      <c r="W169" s="178"/>
      <c r="X169" s="178"/>
      <c r="Y169" s="360"/>
    </row>
    <row r="170" spans="1:25">
      <c r="A170" s="360"/>
      <c r="B170" s="177" t="s">
        <v>650</v>
      </c>
      <c r="C170" s="354" t="s">
        <v>750</v>
      </c>
      <c r="D170" s="354"/>
      <c r="E170" s="178"/>
      <c r="F170" s="178"/>
      <c r="G170" s="178"/>
      <c r="H170" s="178"/>
      <c r="I170" s="178"/>
      <c r="J170" s="178"/>
      <c r="K170" s="178"/>
      <c r="L170" s="178"/>
      <c r="M170" s="178"/>
      <c r="N170" s="178"/>
      <c r="O170" s="178"/>
      <c r="P170" s="178"/>
      <c r="Q170" s="178"/>
      <c r="R170" s="178"/>
      <c r="S170" s="178"/>
      <c r="T170" s="178"/>
      <c r="U170" s="178"/>
      <c r="V170" s="178"/>
      <c r="W170" s="178"/>
      <c r="X170" s="178"/>
      <c r="Y170" s="360"/>
    </row>
    <row r="171" spans="1:25" ht="13.8" thickBot="1">
      <c r="A171" s="360"/>
      <c r="B171" s="177">
        <v>5</v>
      </c>
      <c r="C171" s="354" t="s">
        <v>751</v>
      </c>
      <c r="D171" s="354"/>
      <c r="E171" s="178"/>
      <c r="F171" s="178"/>
      <c r="G171" s="178"/>
      <c r="H171" s="178"/>
      <c r="I171" s="178"/>
      <c r="J171" s="178"/>
      <c r="K171" s="178"/>
      <c r="L171" s="178"/>
      <c r="M171" s="178"/>
      <c r="N171" s="178"/>
      <c r="O171" s="178"/>
      <c r="P171" s="178"/>
      <c r="Q171" s="178"/>
      <c r="R171" s="178"/>
      <c r="S171" s="178"/>
      <c r="T171" s="178"/>
      <c r="U171" s="178"/>
      <c r="V171" s="178"/>
      <c r="W171" s="178"/>
      <c r="X171" s="178"/>
      <c r="Y171" s="360"/>
    </row>
    <row r="172" spans="1:25" ht="13.8" thickBot="1">
      <c r="A172" s="360"/>
      <c r="C172" s="351" t="s">
        <v>35</v>
      </c>
      <c r="D172" s="352"/>
      <c r="E172" s="183" t="str">
        <f>IF(SUMPRODUCT(ISTEXT(E152:E154)*1)+COUNTIF(E155,"C")+MIN(2, MIN(1, SUMPRODUCT(ISTEXT(E158:E160)*1)/2)+MIN(1, SUMPRODUCT(ISTEXT(E162:E164)*1))+SUMPRODUCT(ISTEXT(E165)*1))+SUMPRODUCT(ISTEXT(E166:E171)*1)=12,"C", IF(SUMPRODUCT(ISTEXT(E152:E154)*1)+COUNTIF(E155,"C")+MIN(2, MIN(1, SUMPRODUCT(ISTEXT(E158:E160)*1)/2)+MIN(1, SUMPRODUCT(ISTEXT(E162:E164)*1))+SUMPRODUCT(ISTEXT(E165)*1))+SUMPRODUCT(ISTEXT(E166:E171)*1)&gt;0, (SUMPRODUCT(ISTEXT(E152:E154)*1)+COUNTIF(E155,"C")+MIN(2, MIN(1, SUMPRODUCT(ISTEXT(E158:E160)*1)/2)+MIN(1, SUMPRODUCT(ISTEXT(E162:E164)*1))+SUMPRODUCT(ISTEXT(E165)*1))+SUMPRODUCT(ISTEXT(E166:E171)*1))/12*100, ""))</f>
        <v/>
      </c>
      <c r="F172" s="183" t="str">
        <f t="shared" ref="F172:X172" si="6">IF(SUMPRODUCT(ISTEXT(F152:F154)*1)+COUNTIF(F155,"C")+MIN(2, MIN(1, SUMPRODUCT(ISTEXT(F158:F160)*1)/2)+MIN(1, SUMPRODUCT(ISTEXT(F162:F164)*1))+SUMPRODUCT(ISTEXT(F165)*1))+SUMPRODUCT(ISTEXT(F166:F171)*1)=12,"C", IF(SUMPRODUCT(ISTEXT(F152:F154)*1)+COUNTIF(F155,"C")+MIN(2, MIN(1, SUMPRODUCT(ISTEXT(F158:F160)*1)/2)+MIN(1, SUMPRODUCT(ISTEXT(F162:F164)*1))+SUMPRODUCT(ISTEXT(F165)*1))+SUMPRODUCT(ISTEXT(F166:F171)*1)&gt;0, (SUMPRODUCT(ISTEXT(F152:F154)*1)+COUNTIF(F155,"C")+MIN(2, MIN(1, SUMPRODUCT(ISTEXT(F158:F160)*1)/2)+MIN(1, SUMPRODUCT(ISTEXT(F162:F164)*1))+SUMPRODUCT(ISTEXT(F165)*1))+SUMPRODUCT(ISTEXT(F166:F171)*1))/12*100, ""))</f>
        <v/>
      </c>
      <c r="G172" s="183" t="str">
        <f t="shared" si="6"/>
        <v/>
      </c>
      <c r="H172" s="183" t="str">
        <f t="shared" si="6"/>
        <v/>
      </c>
      <c r="I172" s="183" t="str">
        <f t="shared" si="6"/>
        <v/>
      </c>
      <c r="J172" s="183" t="str">
        <f t="shared" si="6"/>
        <v/>
      </c>
      <c r="K172" s="183" t="str">
        <f t="shared" si="6"/>
        <v/>
      </c>
      <c r="L172" s="183" t="str">
        <f t="shared" si="6"/>
        <v/>
      </c>
      <c r="M172" s="183" t="str">
        <f t="shared" si="6"/>
        <v/>
      </c>
      <c r="N172" s="183" t="str">
        <f t="shared" si="6"/>
        <v/>
      </c>
      <c r="O172" s="183" t="str">
        <f t="shared" si="6"/>
        <v/>
      </c>
      <c r="P172" s="183" t="str">
        <f t="shared" si="6"/>
        <v/>
      </c>
      <c r="Q172" s="183" t="str">
        <f t="shared" si="6"/>
        <v/>
      </c>
      <c r="R172" s="183" t="str">
        <f t="shared" si="6"/>
        <v/>
      </c>
      <c r="S172" s="183" t="str">
        <f t="shared" si="6"/>
        <v/>
      </c>
      <c r="T172" s="183" t="str">
        <f t="shared" si="6"/>
        <v/>
      </c>
      <c r="U172" s="183" t="str">
        <f t="shared" si="6"/>
        <v/>
      </c>
      <c r="V172" s="183" t="str">
        <f t="shared" si="6"/>
        <v/>
      </c>
      <c r="W172" s="183" t="str">
        <f t="shared" si="6"/>
        <v/>
      </c>
      <c r="X172" s="183" t="str">
        <f t="shared" si="6"/>
        <v/>
      </c>
      <c r="Y172" s="360"/>
    </row>
    <row r="173" spans="1:25" ht="22.5" customHeight="1">
      <c r="A173" s="360"/>
      <c r="C173" s="368" t="s">
        <v>833</v>
      </c>
      <c r="D173" s="368"/>
      <c r="E173"/>
      <c r="F173"/>
      <c r="G173"/>
      <c r="H173"/>
      <c r="I173"/>
      <c r="J173"/>
      <c r="K173"/>
      <c r="L173"/>
      <c r="M173"/>
      <c r="N173"/>
      <c r="O173"/>
      <c r="P173"/>
      <c r="Q173"/>
      <c r="R173"/>
      <c r="S173"/>
      <c r="T173"/>
      <c r="U173"/>
      <c r="V173"/>
      <c r="W173"/>
      <c r="X173"/>
      <c r="Y173" s="360"/>
    </row>
    <row r="174" spans="1:25">
      <c r="A174" s="360"/>
      <c r="B174" s="177" t="s">
        <v>250</v>
      </c>
      <c r="C174" s="354" t="s">
        <v>834</v>
      </c>
      <c r="D174" s="354"/>
      <c r="E174" s="189" t="str">
        <f>Electives!E17</f>
        <v/>
      </c>
      <c r="F174" s="189" t="str">
        <f>Electives!F17</f>
        <v/>
      </c>
      <c r="G174" s="189" t="str">
        <f>Electives!G17</f>
        <v/>
      </c>
      <c r="H174" s="189" t="str">
        <f>Electives!H17</f>
        <v/>
      </c>
      <c r="I174" s="189" t="str">
        <f>Electives!I17</f>
        <v/>
      </c>
      <c r="J174" s="189" t="str">
        <f>Electives!J17</f>
        <v/>
      </c>
      <c r="K174" s="189" t="str">
        <f>Electives!K17</f>
        <v/>
      </c>
      <c r="L174" s="189" t="str">
        <f>Electives!L17</f>
        <v/>
      </c>
      <c r="M174" s="189" t="str">
        <f>Electives!M17</f>
        <v/>
      </c>
      <c r="N174" s="189" t="str">
        <f>Electives!N17</f>
        <v/>
      </c>
      <c r="O174" s="189" t="str">
        <f>Electives!O17</f>
        <v/>
      </c>
      <c r="P174" s="189" t="str">
        <f>Electives!P17</f>
        <v/>
      </c>
      <c r="Q174" s="189" t="str">
        <f>Electives!Q17</f>
        <v/>
      </c>
      <c r="R174" s="189" t="str">
        <f>Electives!R17</f>
        <v/>
      </c>
      <c r="S174" s="189" t="str">
        <f>Electives!S17</f>
        <v/>
      </c>
      <c r="T174" s="189" t="str">
        <f>Electives!T17</f>
        <v/>
      </c>
      <c r="U174" s="189" t="str">
        <f>Electives!U17</f>
        <v/>
      </c>
      <c r="V174" s="189" t="str">
        <f>Electives!V17</f>
        <v/>
      </c>
      <c r="W174" s="189" t="str">
        <f>Electives!W17</f>
        <v/>
      </c>
      <c r="X174" s="189" t="str">
        <f>Electives!X17</f>
        <v/>
      </c>
      <c r="Y174" s="360"/>
    </row>
    <row r="175" spans="1:25">
      <c r="A175" s="360"/>
      <c r="B175" s="177" t="s">
        <v>253</v>
      </c>
      <c r="C175" s="353" t="s">
        <v>835</v>
      </c>
      <c r="D175" s="353"/>
      <c r="E175" s="189" t="str">
        <f>Electives!E104</f>
        <v/>
      </c>
      <c r="F175" s="189" t="str">
        <f>Electives!F104</f>
        <v/>
      </c>
      <c r="G175" s="189" t="str">
        <f>Electives!G104</f>
        <v/>
      </c>
      <c r="H175" s="189" t="str">
        <f>Electives!H104</f>
        <v/>
      </c>
      <c r="I175" s="189" t="str">
        <f>Electives!I104</f>
        <v/>
      </c>
      <c r="J175" s="189" t="str">
        <f>Electives!J104</f>
        <v/>
      </c>
      <c r="K175" s="189" t="str">
        <f>Electives!K104</f>
        <v/>
      </c>
      <c r="L175" s="189" t="str">
        <f>Electives!L104</f>
        <v/>
      </c>
      <c r="M175" s="189" t="str">
        <f>Electives!M104</f>
        <v/>
      </c>
      <c r="N175" s="189" t="str">
        <f>Electives!N104</f>
        <v/>
      </c>
      <c r="O175" s="189" t="str">
        <f>Electives!O104</f>
        <v/>
      </c>
      <c r="P175" s="189" t="str">
        <f>Electives!P104</f>
        <v/>
      </c>
      <c r="Q175" s="189" t="str">
        <f>Electives!Q104</f>
        <v/>
      </c>
      <c r="R175" s="189" t="str">
        <f>Electives!R104</f>
        <v/>
      </c>
      <c r="S175" s="189" t="str">
        <f>Electives!S104</f>
        <v/>
      </c>
      <c r="T175" s="189" t="str">
        <f>Electives!T104</f>
        <v/>
      </c>
      <c r="U175" s="189" t="str">
        <f>Electives!U104</f>
        <v/>
      </c>
      <c r="V175" s="189" t="str">
        <f>Electives!V104</f>
        <v/>
      </c>
      <c r="W175" s="189" t="str">
        <f>Electives!W104</f>
        <v/>
      </c>
      <c r="X175" s="189" t="str">
        <f>Electives!X104</f>
        <v/>
      </c>
      <c r="Y175" s="360"/>
    </row>
    <row r="176" spans="1:25">
      <c r="A176" s="360"/>
      <c r="B176" s="177" t="s">
        <v>254</v>
      </c>
      <c r="C176" s="353" t="s">
        <v>836</v>
      </c>
      <c r="D176" s="353"/>
      <c r="E176" s="189" t="str">
        <f>AdventurePins!E119</f>
        <v/>
      </c>
      <c r="F176" s="189" t="str">
        <f>AdventurePins!F119</f>
        <v/>
      </c>
      <c r="G176" s="189" t="str">
        <f>AdventurePins!G119</f>
        <v/>
      </c>
      <c r="H176" s="189" t="str">
        <f>AdventurePins!H119</f>
        <v/>
      </c>
      <c r="I176" s="189" t="str">
        <f>AdventurePins!I119</f>
        <v/>
      </c>
      <c r="J176" s="189" t="str">
        <f>AdventurePins!J119</f>
        <v/>
      </c>
      <c r="K176" s="189" t="str">
        <f>AdventurePins!K119</f>
        <v/>
      </c>
      <c r="L176" s="189" t="str">
        <f>AdventurePins!L119</f>
        <v/>
      </c>
      <c r="M176" s="189" t="str">
        <f>AdventurePins!M119</f>
        <v/>
      </c>
      <c r="N176" s="189" t="str">
        <f>AdventurePins!N119</f>
        <v/>
      </c>
      <c r="O176" s="189" t="str">
        <f>AdventurePins!O119</f>
        <v/>
      </c>
      <c r="P176" s="189" t="str">
        <f>AdventurePins!P119</f>
        <v/>
      </c>
      <c r="Q176" s="189" t="str">
        <f>AdventurePins!Q119</f>
        <v/>
      </c>
      <c r="R176" s="189" t="str">
        <f>AdventurePins!R119</f>
        <v/>
      </c>
      <c r="S176" s="189" t="str">
        <f>AdventurePins!S119</f>
        <v/>
      </c>
      <c r="T176" s="189" t="str">
        <f>AdventurePins!T119</f>
        <v/>
      </c>
      <c r="U176" s="189" t="str">
        <f>AdventurePins!U119</f>
        <v/>
      </c>
      <c r="V176" s="189" t="str">
        <f>AdventurePins!V119</f>
        <v/>
      </c>
      <c r="W176" s="189" t="str">
        <f>AdventurePins!W119</f>
        <v/>
      </c>
      <c r="X176" s="189" t="str">
        <f>AdventurePins!X119</f>
        <v/>
      </c>
      <c r="Y176" s="360"/>
    </row>
    <row r="177" spans="1:25">
      <c r="A177" s="360"/>
      <c r="B177" s="177">
        <v>2</v>
      </c>
      <c r="C177" s="354" t="s">
        <v>837</v>
      </c>
      <c r="D177" s="354"/>
      <c r="E177" s="179" t="str">
        <f>IF(MIN(3, COUNTIF(Electives!E62,"C")+COUNTIF(AdventurePins!E73,"C")+COUNTIF(Electives!E81,"C")+COUNTIF(AdventurePins!E39,"C")+COUNTIF(Electives!E161,"C")+COUNTIF(Electives!E171,"C"))=3, "C", IF(MAX(0, COUNTIF(Electives!E62,"C")+COUNTIF(AdventurePins!E73,"C")+COUNTIF(Electives!E81,"C")+COUNTIF(AdventurePins!E39,"C")+COUNTIF(Electives!E161,"C")+COUNTIF(Electives!E171,"C"))&gt;0, MIN(3, COUNTIF(Electives!E62,"C")+COUNTIF(AdventurePins!E73,"C")+COUNTIF(Electives!E81,"C")+COUNTIF(AdventurePins!E39,"C")+COUNTIF(Electives!E161,"C")+COUNTIF(Electives!E171,"C"))/3*100, ""))</f>
        <v/>
      </c>
      <c r="F177" s="179" t="str">
        <f>IF(MIN(3, COUNTIF(Electives!F62,"C")+COUNTIF(AdventurePins!F73,"C")+COUNTIF(Electives!F81,"C")+COUNTIF(AdventurePins!F39,"C")+COUNTIF(Electives!F161,"C")+COUNTIF(Electives!F171,"C"))=3, "C", IF(MAX(0, COUNTIF(Electives!F62,"C")+COUNTIF(AdventurePins!F73,"C")+COUNTIF(Electives!F81,"C")+COUNTIF(AdventurePins!F39,"C")+COUNTIF(Electives!F161,"C")+COUNTIF(Electives!F171,"C"))&gt;0, MIN(3, COUNTIF(Electives!F62,"C")+COUNTIF(AdventurePins!F73,"C")+COUNTIF(Electives!F81,"C")+COUNTIF(AdventurePins!F39,"C")+COUNTIF(Electives!F161,"C")+COUNTIF(Electives!F171,"C"))/3*100, ""))</f>
        <v/>
      </c>
      <c r="G177" s="179" t="str">
        <f>IF(MIN(3, COUNTIF(Electives!G62,"C")+COUNTIF(AdventurePins!G73,"C")+COUNTIF(Electives!G81,"C")+COUNTIF(AdventurePins!G39,"C")+COUNTIF(Electives!G161,"C")+COUNTIF(Electives!G171,"C"))=3, "C", IF(MAX(0, COUNTIF(Electives!G62,"C")+COUNTIF(AdventurePins!G73,"C")+COUNTIF(Electives!G81,"C")+COUNTIF(AdventurePins!G39,"C")+COUNTIF(Electives!G161,"C")+COUNTIF(Electives!G171,"C"))&gt;0, MIN(3, COUNTIF(Electives!G62,"C")+COUNTIF(AdventurePins!G73,"C")+COUNTIF(Electives!G81,"C")+COUNTIF(AdventurePins!G39,"C")+COUNTIF(Electives!G161,"C")+COUNTIF(Electives!G171,"C"))/3*100, ""))</f>
        <v/>
      </c>
      <c r="H177" s="179" t="str">
        <f>IF(MIN(3, COUNTIF(Electives!H62,"C")+COUNTIF(AdventurePins!H73,"C")+COUNTIF(Electives!H81,"C")+COUNTIF(AdventurePins!H39,"C")+COUNTIF(Electives!H161,"C")+COUNTIF(Electives!H171,"C"))=3, "C", IF(MAX(0, COUNTIF(Electives!H62,"C")+COUNTIF(AdventurePins!H73,"C")+COUNTIF(Electives!H81,"C")+COUNTIF(AdventurePins!H39,"C")+COUNTIF(Electives!H161,"C")+COUNTIF(Electives!H171,"C"))&gt;0, MIN(3, COUNTIF(Electives!H62,"C")+COUNTIF(AdventurePins!H73,"C")+COUNTIF(Electives!H81,"C")+COUNTIF(AdventurePins!H39,"C")+COUNTIF(Electives!H161,"C")+COUNTIF(Electives!H171,"C"))/3*100, ""))</f>
        <v/>
      </c>
      <c r="I177" s="179" t="str">
        <f>IF(MIN(3, COUNTIF(Electives!I62,"C")+COUNTIF(AdventurePins!I73,"C")+COUNTIF(Electives!I81,"C")+COUNTIF(AdventurePins!I39,"C")+COUNTIF(Electives!I161,"C")+COUNTIF(Electives!I171,"C"))=3, "C", IF(MAX(0, COUNTIF(Electives!I62,"C")+COUNTIF(AdventurePins!I73,"C")+COUNTIF(Electives!I81,"C")+COUNTIF(AdventurePins!I39,"C")+COUNTIF(Electives!I161,"C")+COUNTIF(Electives!I171,"C"))&gt;0, MIN(3, COUNTIF(Electives!I62,"C")+COUNTIF(AdventurePins!I73,"C")+COUNTIF(Electives!I81,"C")+COUNTIF(AdventurePins!I39,"C")+COUNTIF(Electives!I161,"C")+COUNTIF(Electives!I171,"C"))/3*100, ""))</f>
        <v/>
      </c>
      <c r="J177" s="179" t="str">
        <f>IF(MIN(3, COUNTIF(Electives!J62,"C")+COUNTIF(AdventurePins!J73,"C")+COUNTIF(Electives!J81,"C")+COUNTIF(AdventurePins!J39,"C")+COUNTIF(Electives!J161,"C")+COUNTIF(Electives!J171,"C"))=3, "C", IF(MAX(0, COUNTIF(Electives!J62,"C")+COUNTIF(AdventurePins!J73,"C")+COUNTIF(Electives!J81,"C")+COUNTIF(AdventurePins!J39,"C")+COUNTIF(Electives!J161,"C")+COUNTIF(Electives!J171,"C"))&gt;0, MIN(3, COUNTIF(Electives!J62,"C")+COUNTIF(AdventurePins!J73,"C")+COUNTIF(Electives!J81,"C")+COUNTIF(AdventurePins!J39,"C")+COUNTIF(Electives!J161,"C")+COUNTIF(Electives!J171,"C"))/3*100, ""))</f>
        <v/>
      </c>
      <c r="K177" s="179" t="str">
        <f>IF(MIN(3, COUNTIF(Electives!K62,"C")+COUNTIF(AdventurePins!K73,"C")+COUNTIF(Electives!K81,"C")+COUNTIF(AdventurePins!K39,"C")+COUNTIF(Electives!K161,"C")+COUNTIF(Electives!K171,"C"))=3, "C", IF(MAX(0, COUNTIF(Electives!K62,"C")+COUNTIF(AdventurePins!K73,"C")+COUNTIF(Electives!K81,"C")+COUNTIF(AdventurePins!K39,"C")+COUNTIF(Electives!K161,"C")+COUNTIF(Electives!K171,"C"))&gt;0, MIN(3, COUNTIF(Electives!K62,"C")+COUNTIF(AdventurePins!K73,"C")+COUNTIF(Electives!K81,"C")+COUNTIF(AdventurePins!K39,"C")+COUNTIF(Electives!K161,"C")+COUNTIF(Electives!K171,"C"))/3*100, ""))</f>
        <v/>
      </c>
      <c r="L177" s="179" t="str">
        <f>IF(MIN(3, COUNTIF(Electives!L62,"C")+COUNTIF(AdventurePins!L73,"C")+COUNTIF(Electives!L81,"C")+COUNTIF(AdventurePins!L39,"C")+COUNTIF(Electives!L161,"C")+COUNTIF(Electives!L171,"C"))=3, "C", IF(MAX(0, COUNTIF(Electives!L62,"C")+COUNTIF(AdventurePins!L73,"C")+COUNTIF(Electives!L81,"C")+COUNTIF(AdventurePins!L39,"C")+COUNTIF(Electives!L161,"C")+COUNTIF(Electives!L171,"C"))&gt;0, MIN(3, COUNTIF(Electives!L62,"C")+COUNTIF(AdventurePins!L73,"C")+COUNTIF(Electives!L81,"C")+COUNTIF(AdventurePins!L39,"C")+COUNTIF(Electives!L161,"C")+COUNTIF(Electives!L171,"C"))/3*100, ""))</f>
        <v/>
      </c>
      <c r="M177" s="179" t="str">
        <f>IF(MIN(3, COUNTIF(Electives!M62,"C")+COUNTIF(AdventurePins!M73,"C")+COUNTIF(Electives!M81,"C")+COUNTIF(AdventurePins!M39,"C")+COUNTIF(Electives!M161,"C")+COUNTIF(Electives!M171,"C"))=3, "C", IF(MAX(0, COUNTIF(Electives!M62,"C")+COUNTIF(AdventurePins!M73,"C")+COUNTIF(Electives!M81,"C")+COUNTIF(AdventurePins!M39,"C")+COUNTIF(Electives!M161,"C")+COUNTIF(Electives!M171,"C"))&gt;0, MIN(3, COUNTIF(Electives!M62,"C")+COUNTIF(AdventurePins!M73,"C")+COUNTIF(Electives!M81,"C")+COUNTIF(AdventurePins!M39,"C")+COUNTIF(Electives!M161,"C")+COUNTIF(Electives!M171,"C"))/3*100, ""))</f>
        <v/>
      </c>
      <c r="N177" s="179" t="str">
        <f>IF(MIN(3, COUNTIF(Electives!N62,"C")+COUNTIF(AdventurePins!N73,"C")+COUNTIF(Electives!N81,"C")+COUNTIF(AdventurePins!N39,"C")+COUNTIF(Electives!N161,"C")+COUNTIF(Electives!N171,"C"))=3, "C", IF(MAX(0, COUNTIF(Electives!N62,"C")+COUNTIF(AdventurePins!N73,"C")+COUNTIF(Electives!N81,"C")+COUNTIF(AdventurePins!N39,"C")+COUNTIF(Electives!N161,"C")+COUNTIF(Electives!N171,"C"))&gt;0, MIN(3, COUNTIF(Electives!N62,"C")+COUNTIF(AdventurePins!N73,"C")+COUNTIF(Electives!N81,"C")+COUNTIF(AdventurePins!N39,"C")+COUNTIF(Electives!N161,"C")+COUNTIF(Electives!N171,"C"))/3*100, ""))</f>
        <v/>
      </c>
      <c r="O177" s="179" t="str">
        <f>IF(MIN(3, COUNTIF(Electives!O62,"C")+COUNTIF(AdventurePins!O73,"C")+COUNTIF(Electives!O81,"C")+COUNTIF(AdventurePins!O39,"C")+COUNTIF(Electives!O161,"C")+COUNTIF(Electives!O171,"C"))=3, "C", IF(MAX(0, COUNTIF(Electives!O62,"C")+COUNTIF(AdventurePins!O73,"C")+COUNTIF(Electives!O81,"C")+COUNTIF(AdventurePins!O39,"C")+COUNTIF(Electives!O161,"C")+COUNTIF(Electives!O171,"C"))&gt;0, MIN(3, COUNTIF(Electives!O62,"C")+COUNTIF(AdventurePins!O73,"C")+COUNTIF(Electives!O81,"C")+COUNTIF(AdventurePins!O39,"C")+COUNTIF(Electives!O161,"C")+COUNTIF(Electives!O171,"C"))/3*100, ""))</f>
        <v/>
      </c>
      <c r="P177" s="179" t="str">
        <f>IF(MIN(3, COUNTIF(Electives!P62,"C")+COUNTIF(AdventurePins!P73,"C")+COUNTIF(Electives!P81,"C")+COUNTIF(AdventurePins!P39,"C")+COUNTIF(Electives!P161,"C")+COUNTIF(Electives!P171,"C"))=3, "C", IF(MAX(0, COUNTIF(Electives!P62,"C")+COUNTIF(AdventurePins!P73,"C")+COUNTIF(Electives!P81,"C")+COUNTIF(AdventurePins!P39,"C")+COUNTIF(Electives!P161,"C")+COUNTIF(Electives!P171,"C"))&gt;0, MIN(3, COUNTIF(Electives!P62,"C")+COUNTIF(AdventurePins!P73,"C")+COUNTIF(Electives!P81,"C")+COUNTIF(AdventurePins!P39,"C")+COUNTIF(Electives!P161,"C")+COUNTIF(Electives!P171,"C"))/3*100, ""))</f>
        <v/>
      </c>
      <c r="Q177" s="179" t="str">
        <f>IF(MIN(3, COUNTIF(Electives!Q62,"C")+COUNTIF(AdventurePins!Q73,"C")+COUNTIF(Electives!Q81,"C")+COUNTIF(AdventurePins!Q39,"C")+COUNTIF(Electives!Q161,"C")+COUNTIF(Electives!Q171,"C"))=3, "C", IF(MAX(0, COUNTIF(Electives!Q62,"C")+COUNTIF(AdventurePins!Q73,"C")+COUNTIF(Electives!Q81,"C")+COUNTIF(AdventurePins!Q39,"C")+COUNTIF(Electives!Q161,"C")+COUNTIF(Electives!Q171,"C"))&gt;0, MIN(3, COUNTIF(Electives!Q62,"C")+COUNTIF(AdventurePins!Q73,"C")+COUNTIF(Electives!Q81,"C")+COUNTIF(AdventurePins!Q39,"C")+COUNTIF(Electives!Q161,"C")+COUNTIF(Electives!Q171,"C"))/3*100, ""))</f>
        <v/>
      </c>
      <c r="R177" s="179" t="str">
        <f>IF(MIN(3, COUNTIF(Electives!R62,"C")+COUNTIF(AdventurePins!R73,"C")+COUNTIF(Electives!R81,"C")+COUNTIF(AdventurePins!R39,"C")+COUNTIF(Electives!R161,"C")+COUNTIF(Electives!R171,"C"))=3, "C", IF(MAX(0, COUNTIF(Electives!R62,"C")+COUNTIF(AdventurePins!R73,"C")+COUNTIF(Electives!R81,"C")+COUNTIF(AdventurePins!R39,"C")+COUNTIF(Electives!R161,"C")+COUNTIF(Electives!R171,"C"))&gt;0, MIN(3, COUNTIF(Electives!R62,"C")+COUNTIF(AdventurePins!R73,"C")+COUNTIF(Electives!R81,"C")+COUNTIF(AdventurePins!R39,"C")+COUNTIF(Electives!R161,"C")+COUNTIF(Electives!R171,"C"))/3*100, ""))</f>
        <v/>
      </c>
      <c r="S177" s="179" t="str">
        <f>IF(MIN(3, COUNTIF(Electives!S62,"C")+COUNTIF(AdventurePins!S73,"C")+COUNTIF(Electives!S81,"C")+COUNTIF(AdventurePins!S39,"C")+COUNTIF(Electives!S161,"C")+COUNTIF(Electives!S171,"C"))=3, "C", IF(MAX(0, COUNTIF(Electives!S62,"C")+COUNTIF(AdventurePins!S73,"C")+COUNTIF(Electives!S81,"C")+COUNTIF(AdventurePins!S39,"C")+COUNTIF(Electives!S161,"C")+COUNTIF(Electives!S171,"C"))&gt;0, MIN(3, COUNTIF(Electives!S62,"C")+COUNTIF(AdventurePins!S73,"C")+COUNTIF(Electives!S81,"C")+COUNTIF(AdventurePins!S39,"C")+COUNTIF(Electives!S161,"C")+COUNTIF(Electives!S171,"C"))/3*100, ""))</f>
        <v/>
      </c>
      <c r="T177" s="179" t="str">
        <f>IF(MIN(3, COUNTIF(Electives!T62,"C")+COUNTIF(AdventurePins!T73,"C")+COUNTIF(Electives!T81,"C")+COUNTIF(AdventurePins!T39,"C")+COUNTIF(Electives!T161,"C")+COUNTIF(Electives!T171,"C"))=3, "C", IF(MAX(0, COUNTIF(Electives!T62,"C")+COUNTIF(AdventurePins!T73,"C")+COUNTIF(Electives!T81,"C")+COUNTIF(AdventurePins!T39,"C")+COUNTIF(Electives!T161,"C")+COUNTIF(Electives!T171,"C"))&gt;0, MIN(3, COUNTIF(Electives!T62,"C")+COUNTIF(AdventurePins!T73,"C")+COUNTIF(Electives!T81,"C")+COUNTIF(AdventurePins!T39,"C")+COUNTIF(Electives!T161,"C")+COUNTIF(Electives!T171,"C"))/3*100, ""))</f>
        <v/>
      </c>
      <c r="U177" s="179" t="str">
        <f>IF(MIN(3, COUNTIF(Electives!U62,"C")+COUNTIF(AdventurePins!U73,"C")+COUNTIF(Electives!U81,"C")+COUNTIF(AdventurePins!U39,"C")+COUNTIF(Electives!U161,"C")+COUNTIF(Electives!U171,"C"))=3, "C", IF(MAX(0, COUNTIF(Electives!U62,"C")+COUNTIF(AdventurePins!U73,"C")+COUNTIF(Electives!U81,"C")+COUNTIF(AdventurePins!U39,"C")+COUNTIF(Electives!U161,"C")+COUNTIF(Electives!U171,"C"))&gt;0, MIN(3, COUNTIF(Electives!U62,"C")+COUNTIF(AdventurePins!U73,"C")+COUNTIF(Electives!U81,"C")+COUNTIF(AdventurePins!U39,"C")+COUNTIF(Electives!U161,"C")+COUNTIF(Electives!U171,"C"))/3*100, ""))</f>
        <v/>
      </c>
      <c r="V177" s="179" t="str">
        <f>IF(MIN(3, COUNTIF(Electives!V62,"C")+COUNTIF(AdventurePins!V73,"C")+COUNTIF(Electives!V81,"C")+COUNTIF(AdventurePins!V39,"C")+COUNTIF(Electives!V161,"C")+COUNTIF(Electives!V171,"C"))=3, "C", IF(MAX(0, COUNTIF(Electives!V62,"C")+COUNTIF(AdventurePins!V73,"C")+COUNTIF(Electives!V81,"C")+COUNTIF(AdventurePins!V39,"C")+COUNTIF(Electives!V161,"C")+COUNTIF(Electives!V171,"C"))&gt;0, MIN(3, COUNTIF(Electives!V62,"C")+COUNTIF(AdventurePins!V73,"C")+COUNTIF(Electives!V81,"C")+COUNTIF(AdventurePins!V39,"C")+COUNTIF(Electives!V161,"C")+COUNTIF(Electives!V171,"C"))/3*100, ""))</f>
        <v/>
      </c>
      <c r="W177" s="179" t="str">
        <f>IF(MIN(3, COUNTIF(Electives!W62,"C")+COUNTIF(AdventurePins!W73,"C")+COUNTIF(Electives!W81,"C")+COUNTIF(AdventurePins!W39,"C")+COUNTIF(Electives!W161,"C")+COUNTIF(Electives!W171,"C"))=3, "C", IF(MAX(0, COUNTIF(Electives!W62,"C")+COUNTIF(AdventurePins!W73,"C")+COUNTIF(Electives!W81,"C")+COUNTIF(AdventurePins!W39,"C")+COUNTIF(Electives!W161,"C")+COUNTIF(Electives!W171,"C"))&gt;0, MIN(3, COUNTIF(Electives!W62,"C")+COUNTIF(AdventurePins!W73,"C")+COUNTIF(Electives!W81,"C")+COUNTIF(AdventurePins!W39,"C")+COUNTIF(Electives!W161,"C")+COUNTIF(Electives!W171,"C"))/3*100, ""))</f>
        <v/>
      </c>
      <c r="X177" s="179" t="str">
        <f>IF(MIN(3, COUNTIF(Electives!X62,"C")+COUNTIF(AdventurePins!X73,"C")+COUNTIF(Electives!X81,"C")+COUNTIF(AdventurePins!X39,"C")+COUNTIF(Electives!X161,"C")+COUNTIF(Electives!X171,"C"))=3, "C", IF(MAX(0, COUNTIF(Electives!X62,"C")+COUNTIF(AdventurePins!X73,"C")+COUNTIF(Electives!X81,"C")+COUNTIF(AdventurePins!X39,"C")+COUNTIF(Electives!X161,"C")+COUNTIF(Electives!X171,"C"))&gt;0, MIN(3, COUNTIF(Electives!X62,"C")+COUNTIF(AdventurePins!X73,"C")+COUNTIF(Electives!X81,"C")+COUNTIF(AdventurePins!X39,"C")+COUNTIF(Electives!X161,"C")+COUNTIF(Electives!X171,"C"))/3*100, ""))</f>
        <v/>
      </c>
      <c r="Y177" s="360"/>
    </row>
    <row r="178" spans="1:25">
      <c r="A178" s="360"/>
      <c r="B178" s="177">
        <v>3</v>
      </c>
      <c r="C178" s="354" t="s">
        <v>838</v>
      </c>
      <c r="D178" s="354"/>
      <c r="E178" s="178"/>
      <c r="F178" s="178"/>
      <c r="G178" s="178"/>
      <c r="H178" s="178"/>
      <c r="I178" s="178"/>
      <c r="J178" s="178"/>
      <c r="K178" s="178"/>
      <c r="L178" s="178"/>
      <c r="M178" s="178"/>
      <c r="N178" s="178"/>
      <c r="O178" s="178"/>
      <c r="P178" s="178"/>
      <c r="Q178" s="178"/>
      <c r="R178" s="178"/>
      <c r="S178" s="178"/>
      <c r="T178" s="178"/>
      <c r="U178" s="178"/>
      <c r="V178" s="178"/>
      <c r="W178" s="178"/>
      <c r="X178" s="178"/>
      <c r="Y178" s="360"/>
    </row>
    <row r="179" spans="1:25">
      <c r="A179" s="360"/>
      <c r="B179" s="177">
        <v>4</v>
      </c>
      <c r="C179" s="353" t="s">
        <v>839</v>
      </c>
      <c r="D179" s="353"/>
      <c r="E179" s="178"/>
      <c r="F179" s="178"/>
      <c r="G179" s="178"/>
      <c r="H179" s="178"/>
      <c r="I179" s="178"/>
      <c r="J179" s="178"/>
      <c r="K179" s="178"/>
      <c r="L179" s="178"/>
      <c r="M179" s="178"/>
      <c r="N179" s="178"/>
      <c r="O179" s="178"/>
      <c r="P179" s="178"/>
      <c r="Q179" s="178"/>
      <c r="R179" s="178"/>
      <c r="S179" s="178"/>
      <c r="T179" s="178"/>
      <c r="U179" s="178"/>
      <c r="V179" s="178"/>
      <c r="W179" s="178"/>
      <c r="X179" s="178"/>
      <c r="Y179" s="360"/>
    </row>
    <row r="180" spans="1:25">
      <c r="A180" s="360"/>
      <c r="B180" s="177">
        <v>5</v>
      </c>
      <c r="C180" s="353" t="s">
        <v>752</v>
      </c>
      <c r="D180" s="353"/>
      <c r="E180" s="178"/>
      <c r="F180" s="178"/>
      <c r="G180" s="178"/>
      <c r="H180" s="178"/>
      <c r="I180" s="178"/>
      <c r="J180" s="178"/>
      <c r="K180" s="178"/>
      <c r="L180" s="178"/>
      <c r="M180" s="178"/>
      <c r="N180" s="178"/>
      <c r="O180" s="178"/>
      <c r="P180" s="178"/>
      <c r="Q180" s="178"/>
      <c r="R180" s="178"/>
      <c r="S180" s="178"/>
      <c r="T180" s="178"/>
      <c r="U180" s="178"/>
      <c r="V180" s="178"/>
      <c r="W180" s="178"/>
      <c r="X180" s="178"/>
      <c r="Y180" s="360"/>
    </row>
    <row r="181" spans="1:25">
      <c r="A181" s="360"/>
      <c r="B181" s="177">
        <v>6</v>
      </c>
      <c r="C181" s="354" t="s">
        <v>753</v>
      </c>
      <c r="D181" s="354"/>
      <c r="E181" s="178"/>
      <c r="F181" s="178"/>
      <c r="G181" s="178"/>
      <c r="H181" s="178"/>
      <c r="I181" s="178"/>
      <c r="J181" s="178"/>
      <c r="K181" s="178"/>
      <c r="L181" s="178"/>
      <c r="M181" s="178"/>
      <c r="N181" s="178"/>
      <c r="O181" s="178"/>
      <c r="P181" s="178"/>
      <c r="Q181" s="178"/>
      <c r="R181" s="178"/>
      <c r="S181" s="178"/>
      <c r="T181" s="178"/>
      <c r="U181" s="178"/>
      <c r="V181" s="178"/>
      <c r="W181" s="178"/>
      <c r="X181" s="178"/>
      <c r="Y181" s="360"/>
    </row>
    <row r="182" spans="1:25">
      <c r="A182" s="360"/>
      <c r="B182" s="177">
        <v>7</v>
      </c>
      <c r="C182" s="354" t="s">
        <v>754</v>
      </c>
      <c r="D182" s="354"/>
      <c r="E182" s="189"/>
      <c r="F182" s="189"/>
      <c r="G182" s="189"/>
      <c r="H182" s="189"/>
      <c r="I182" s="189"/>
      <c r="J182" s="189"/>
      <c r="K182" s="189"/>
      <c r="L182" s="189"/>
      <c r="M182" s="189"/>
      <c r="N182" s="189"/>
      <c r="O182" s="189"/>
      <c r="P182" s="189"/>
      <c r="Q182" s="189"/>
      <c r="R182" s="189"/>
      <c r="S182" s="189"/>
      <c r="T182" s="189"/>
      <c r="U182" s="189"/>
      <c r="V182" s="189"/>
      <c r="W182" s="189"/>
      <c r="X182" s="189"/>
      <c r="Y182" s="360"/>
    </row>
    <row r="183" spans="1:25">
      <c r="A183" s="360"/>
      <c r="B183" s="177" t="s">
        <v>267</v>
      </c>
      <c r="C183" s="354" t="s">
        <v>755</v>
      </c>
      <c r="D183" s="354"/>
      <c r="E183" s="178"/>
      <c r="F183" s="178"/>
      <c r="G183" s="178"/>
      <c r="H183" s="178"/>
      <c r="I183" s="178"/>
      <c r="J183" s="178"/>
      <c r="K183" s="178"/>
      <c r="L183" s="178"/>
      <c r="M183" s="178"/>
      <c r="N183" s="178"/>
      <c r="O183" s="178"/>
      <c r="P183" s="178"/>
      <c r="Q183" s="178"/>
      <c r="R183" s="178"/>
      <c r="S183" s="178"/>
      <c r="T183" s="178"/>
      <c r="U183" s="178"/>
      <c r="V183" s="178"/>
      <c r="W183" s="178"/>
      <c r="X183" s="178"/>
      <c r="Y183" s="360"/>
    </row>
    <row r="184" spans="1:25">
      <c r="A184" s="360"/>
      <c r="B184" s="177" t="s">
        <v>409</v>
      </c>
      <c r="C184" s="353" t="s">
        <v>756</v>
      </c>
      <c r="D184" s="353"/>
      <c r="E184" s="178"/>
      <c r="F184" s="178"/>
      <c r="G184" s="178"/>
      <c r="H184" s="178"/>
      <c r="I184" s="178"/>
      <c r="J184" s="178"/>
      <c r="K184" s="178"/>
      <c r="L184" s="178"/>
      <c r="M184" s="178"/>
      <c r="N184" s="178"/>
      <c r="O184" s="178"/>
      <c r="P184" s="178"/>
      <c r="Q184" s="178"/>
      <c r="R184" s="178"/>
      <c r="S184" s="178"/>
      <c r="T184" s="178"/>
      <c r="U184" s="178"/>
      <c r="V184" s="178"/>
      <c r="W184" s="178"/>
      <c r="X184" s="178"/>
      <c r="Y184" s="360"/>
    </row>
    <row r="185" spans="1:25">
      <c r="A185" s="360"/>
      <c r="B185" s="177">
        <v>8</v>
      </c>
      <c r="C185" s="354" t="s">
        <v>757</v>
      </c>
      <c r="D185" s="354"/>
      <c r="E185" s="178"/>
      <c r="F185" s="178"/>
      <c r="G185" s="178"/>
      <c r="H185" s="178"/>
      <c r="I185" s="178"/>
      <c r="J185" s="178"/>
      <c r="K185" s="178"/>
      <c r="L185" s="178"/>
      <c r="M185" s="178"/>
      <c r="N185" s="178"/>
      <c r="O185" s="178"/>
      <c r="P185" s="178"/>
      <c r="Q185" s="178"/>
      <c r="R185" s="178"/>
      <c r="S185" s="178"/>
      <c r="T185" s="178"/>
      <c r="U185" s="178"/>
      <c r="V185" s="178"/>
      <c r="W185" s="178"/>
      <c r="X185" s="178"/>
      <c r="Y185" s="360"/>
    </row>
    <row r="186" spans="1:25">
      <c r="A186" s="360"/>
      <c r="B186" s="177">
        <v>9</v>
      </c>
      <c r="C186" s="354" t="s">
        <v>758</v>
      </c>
      <c r="D186" s="354"/>
      <c r="E186" s="178"/>
      <c r="F186" s="178"/>
      <c r="G186" s="178"/>
      <c r="H186" s="178"/>
      <c r="I186" s="178"/>
      <c r="J186" s="178"/>
      <c r="K186" s="178"/>
      <c r="L186" s="178"/>
      <c r="M186" s="178"/>
      <c r="N186" s="178"/>
      <c r="O186" s="178"/>
      <c r="P186" s="178"/>
      <c r="Q186" s="178"/>
      <c r="R186" s="178"/>
      <c r="S186" s="178"/>
      <c r="T186" s="178"/>
      <c r="U186" s="178"/>
      <c r="V186" s="178"/>
      <c r="W186" s="178"/>
      <c r="X186" s="178"/>
      <c r="Y186" s="360"/>
    </row>
    <row r="187" spans="1:25" ht="13.8" thickBot="1">
      <c r="A187" s="360"/>
      <c r="B187" s="177">
        <v>10</v>
      </c>
      <c r="C187" s="354" t="s">
        <v>759</v>
      </c>
      <c r="D187" s="354"/>
      <c r="E187" s="178"/>
      <c r="F187" s="178"/>
      <c r="G187" s="178"/>
      <c r="H187" s="178"/>
      <c r="I187" s="178"/>
      <c r="J187" s="178"/>
      <c r="K187" s="178"/>
      <c r="L187" s="178"/>
      <c r="M187" s="178"/>
      <c r="N187" s="178"/>
      <c r="O187" s="178"/>
      <c r="P187" s="178"/>
      <c r="Q187" s="178"/>
      <c r="R187" s="178"/>
      <c r="S187" s="178"/>
      <c r="T187" s="178"/>
      <c r="U187" s="178"/>
      <c r="V187" s="178"/>
      <c r="W187" s="178"/>
      <c r="X187" s="178"/>
      <c r="Y187" s="360"/>
    </row>
    <row r="188" spans="1:25" ht="13.8" thickBot="1">
      <c r="A188" s="360"/>
      <c r="C188" s="351" t="s">
        <v>35</v>
      </c>
      <c r="D188" s="352"/>
      <c r="E188" s="183" t="str">
        <f>IF(COUNTIF(E174:E177, "C")+SUMPRODUCT(ISTEXT(E178:E181)*1)+MAX(0,SUMPRODUCT(ISTEXT(E183)*1), SUMPRODUCT(ISTEXT(E184)*1))+SUMPRODUCT(ISTEXT(E185:E187)*1)=12, "C", IF(COUNTIF(E174:E177, "C")+SUMPRODUCT(ISTEXT(E178:E181)*1)+MAX(0,SUMPRODUCT(ISTEXT(E183)*1), SUMPRODUCT(ISTEXT(E184)*1))+SUMPRODUCT(ISTEXT(E185:E187)*1)&gt;0, (COUNTIF(E174:E177, "C")+SUMPRODUCT(ISTEXT(E178:E181)*1)+MAX(0,SUMPRODUCT(ISTEXT(E183)*1), SUMPRODUCT(ISTEXT(E184)*1))+SUMPRODUCT(ISTEXT(E185:E187)*1))/12*100,""))</f>
        <v/>
      </c>
      <c r="F188" s="183" t="str">
        <f t="shared" ref="F188:X188" si="7">IF(COUNTIF(F174:F177, "C")+SUMPRODUCT(ISTEXT(F178:F181)*1)+MAX(0,SUMPRODUCT(ISTEXT(F183)*1), SUMPRODUCT(ISTEXT(F184)*1))+SUMPRODUCT(ISTEXT(F185:F187)*1)=12, "C", IF(COUNTIF(F174:F177, "C")+SUMPRODUCT(ISTEXT(F178:F181)*1)+MAX(0,SUMPRODUCT(ISTEXT(F183)*1), SUMPRODUCT(ISTEXT(F184)*1))+SUMPRODUCT(ISTEXT(F185:F187)*1)&gt;0, (COUNTIF(F174:F177, "C")+SUMPRODUCT(ISTEXT(F178:F181)*1)+MAX(0,SUMPRODUCT(ISTEXT(F183)*1), SUMPRODUCT(ISTEXT(F184)*1))+SUMPRODUCT(ISTEXT(F185:F187)*1))/12*100,""))</f>
        <v/>
      </c>
      <c r="G188" s="183" t="str">
        <f t="shared" si="7"/>
        <v/>
      </c>
      <c r="H188" s="183" t="str">
        <f t="shared" si="7"/>
        <v/>
      </c>
      <c r="I188" s="183" t="str">
        <f t="shared" si="7"/>
        <v/>
      </c>
      <c r="J188" s="183" t="str">
        <f t="shared" si="7"/>
        <v/>
      </c>
      <c r="K188" s="183" t="str">
        <f t="shared" si="7"/>
        <v/>
      </c>
      <c r="L188" s="183" t="str">
        <f t="shared" si="7"/>
        <v/>
      </c>
      <c r="M188" s="183" t="str">
        <f t="shared" si="7"/>
        <v/>
      </c>
      <c r="N188" s="183" t="str">
        <f t="shared" si="7"/>
        <v/>
      </c>
      <c r="O188" s="183" t="str">
        <f t="shared" si="7"/>
        <v/>
      </c>
      <c r="P188" s="183" t="str">
        <f t="shared" si="7"/>
        <v/>
      </c>
      <c r="Q188" s="183" t="str">
        <f t="shared" si="7"/>
        <v/>
      </c>
      <c r="R188" s="183" t="str">
        <f t="shared" si="7"/>
        <v/>
      </c>
      <c r="S188" s="183" t="str">
        <f t="shared" si="7"/>
        <v/>
      </c>
      <c r="T188" s="183" t="str">
        <f t="shared" si="7"/>
        <v/>
      </c>
      <c r="U188" s="183" t="str">
        <f t="shared" si="7"/>
        <v/>
      </c>
      <c r="V188" s="183" t="str">
        <f t="shared" si="7"/>
        <v/>
      </c>
      <c r="W188" s="183" t="str">
        <f t="shared" si="7"/>
        <v/>
      </c>
      <c r="X188" s="183" t="str">
        <f t="shared" si="7"/>
        <v/>
      </c>
      <c r="Y188" s="360"/>
    </row>
  </sheetData>
  <sheetProtection algorithmName="SHA-512" hashValue="aTlVABbJ8XzmgQjOhqff1yZcn9dWZSvigMo5g2kY1HhJZojMmHIg/1uf/bRUN7qrSwXitapaxC2ElRe628cBag==" saltValue="FaOiVkwhqJKmNn2lq/d8qA==" spinCount="100000" sheet="1" selectLockedCells="1"/>
  <mergeCells count="213">
    <mergeCell ref="A1:A188"/>
    <mergeCell ref="E1:E4"/>
    <mergeCell ref="F1:F4"/>
    <mergeCell ref="G1:G4"/>
    <mergeCell ref="H1:H4"/>
    <mergeCell ref="I1:I4"/>
    <mergeCell ref="C10:D10"/>
    <mergeCell ref="C11:D11"/>
    <mergeCell ref="C12:D12"/>
    <mergeCell ref="C13:D13"/>
    <mergeCell ref="E18:X18"/>
    <mergeCell ref="V1:V4"/>
    <mergeCell ref="W1:W4"/>
    <mergeCell ref="X1:X4"/>
    <mergeCell ref="C25:D25"/>
    <mergeCell ref="C26:D26"/>
    <mergeCell ref="C27:D27"/>
    <mergeCell ref="C28:D28"/>
    <mergeCell ref="C29:D29"/>
    <mergeCell ref="C30:D30"/>
    <mergeCell ref="C19:D19"/>
    <mergeCell ref="C20:D20"/>
    <mergeCell ref="C21:D21"/>
    <mergeCell ref="C22:D22"/>
    <mergeCell ref="Y1:Y188"/>
    <mergeCell ref="B4:D4"/>
    <mergeCell ref="C5:D5"/>
    <mergeCell ref="C6:D6"/>
    <mergeCell ref="C7:D7"/>
    <mergeCell ref="C8:D8"/>
    <mergeCell ref="C9:D9"/>
    <mergeCell ref="P1:P4"/>
    <mergeCell ref="Q1:Q4"/>
    <mergeCell ref="R1:R4"/>
    <mergeCell ref="S1:S4"/>
    <mergeCell ref="T1:T4"/>
    <mergeCell ref="U1:U4"/>
    <mergeCell ref="J1:J4"/>
    <mergeCell ref="K1:K4"/>
    <mergeCell ref="L1:L4"/>
    <mergeCell ref="M1:M4"/>
    <mergeCell ref="N1:N4"/>
    <mergeCell ref="O1:O4"/>
    <mergeCell ref="C14:D14"/>
    <mergeCell ref="C15:D15"/>
    <mergeCell ref="C16:D16"/>
    <mergeCell ref="C17:D17"/>
    <mergeCell ref="C18:D18"/>
    <mergeCell ref="C23:D23"/>
    <mergeCell ref="C24:D24"/>
    <mergeCell ref="C37:D37"/>
    <mergeCell ref="C38:D38"/>
    <mergeCell ref="C39:D39"/>
    <mergeCell ref="C40:D40"/>
    <mergeCell ref="C41:D41"/>
    <mergeCell ref="C42:D42"/>
    <mergeCell ref="C31:D31"/>
    <mergeCell ref="C32:D32"/>
    <mergeCell ref="C33:D33"/>
    <mergeCell ref="C34:D34"/>
    <mergeCell ref="C35:D35"/>
    <mergeCell ref="C36:D36"/>
    <mergeCell ref="C49:D49"/>
    <mergeCell ref="C50:D50"/>
    <mergeCell ref="E50:X50"/>
    <mergeCell ref="C51:D51"/>
    <mergeCell ref="C52:D52"/>
    <mergeCell ref="C53:D53"/>
    <mergeCell ref="C43:D43"/>
    <mergeCell ref="C44:D44"/>
    <mergeCell ref="C45:D45"/>
    <mergeCell ref="C46:D46"/>
    <mergeCell ref="C47:D47"/>
    <mergeCell ref="C48:D48"/>
    <mergeCell ref="C60:D60"/>
    <mergeCell ref="C61:D61"/>
    <mergeCell ref="C62:D62"/>
    <mergeCell ref="C63:D63"/>
    <mergeCell ref="C64:D64"/>
    <mergeCell ref="C65:D65"/>
    <mergeCell ref="C54:D54"/>
    <mergeCell ref="C55:D55"/>
    <mergeCell ref="C56:D56"/>
    <mergeCell ref="C57:D57"/>
    <mergeCell ref="C58:D58"/>
    <mergeCell ref="C59:D59"/>
    <mergeCell ref="C72:D72"/>
    <mergeCell ref="C73:D73"/>
    <mergeCell ref="C74:D74"/>
    <mergeCell ref="C75:D75"/>
    <mergeCell ref="C76:D76"/>
    <mergeCell ref="C77:D77"/>
    <mergeCell ref="C66:D66"/>
    <mergeCell ref="C67:D67"/>
    <mergeCell ref="C68:D68"/>
    <mergeCell ref="C69:D69"/>
    <mergeCell ref="C70:D70"/>
    <mergeCell ref="C71:D71"/>
    <mergeCell ref="C84:D84"/>
    <mergeCell ref="C85:D85"/>
    <mergeCell ref="C86:D86"/>
    <mergeCell ref="E86:X86"/>
    <mergeCell ref="C87:D87"/>
    <mergeCell ref="C88:D88"/>
    <mergeCell ref="C78:D78"/>
    <mergeCell ref="C79:D79"/>
    <mergeCell ref="C80:D80"/>
    <mergeCell ref="C81:D81"/>
    <mergeCell ref="C82:D82"/>
    <mergeCell ref="C83:D83"/>
    <mergeCell ref="C95:D95"/>
    <mergeCell ref="C96:D96"/>
    <mergeCell ref="C97:D97"/>
    <mergeCell ref="C98:D98"/>
    <mergeCell ref="C99:D99"/>
    <mergeCell ref="C100:D100"/>
    <mergeCell ref="C89:D89"/>
    <mergeCell ref="C90:D90"/>
    <mergeCell ref="C91:D91"/>
    <mergeCell ref="C92:D92"/>
    <mergeCell ref="C93:D93"/>
    <mergeCell ref="C94:D94"/>
    <mergeCell ref="C107:D107"/>
    <mergeCell ref="C108:D108"/>
    <mergeCell ref="C109:D109"/>
    <mergeCell ref="C110:D110"/>
    <mergeCell ref="C111:D111"/>
    <mergeCell ref="C112:D112"/>
    <mergeCell ref="C101:D101"/>
    <mergeCell ref="C102:D102"/>
    <mergeCell ref="C103:D103"/>
    <mergeCell ref="C104:D104"/>
    <mergeCell ref="C105:D105"/>
    <mergeCell ref="C106:D106"/>
    <mergeCell ref="C118:D118"/>
    <mergeCell ref="C119:D119"/>
    <mergeCell ref="C120:D120"/>
    <mergeCell ref="C121:D121"/>
    <mergeCell ref="C122:D122"/>
    <mergeCell ref="C123:D123"/>
    <mergeCell ref="C113:D113"/>
    <mergeCell ref="C114:D114"/>
    <mergeCell ref="E114:X114"/>
    <mergeCell ref="C115:D115"/>
    <mergeCell ref="C116:D116"/>
    <mergeCell ref="C117:D117"/>
    <mergeCell ref="E132:X132"/>
    <mergeCell ref="C133:D133"/>
    <mergeCell ref="C134:D134"/>
    <mergeCell ref="C124:D124"/>
    <mergeCell ref="C125:D125"/>
    <mergeCell ref="C126:D126"/>
    <mergeCell ref="C127:D127"/>
    <mergeCell ref="C128:D128"/>
    <mergeCell ref="C129:D129"/>
    <mergeCell ref="C135:D135"/>
    <mergeCell ref="C136:D136"/>
    <mergeCell ref="C137:D137"/>
    <mergeCell ref="C138:D138"/>
    <mergeCell ref="C139:D139"/>
    <mergeCell ref="C140:D140"/>
    <mergeCell ref="C130:D130"/>
    <mergeCell ref="C131:D131"/>
    <mergeCell ref="C132:D132"/>
    <mergeCell ref="C147:D147"/>
    <mergeCell ref="C148:D148"/>
    <mergeCell ref="C149:D149"/>
    <mergeCell ref="C150:D150"/>
    <mergeCell ref="C151:D151"/>
    <mergeCell ref="E151:X151"/>
    <mergeCell ref="C141:D141"/>
    <mergeCell ref="C142:D142"/>
    <mergeCell ref="C143:D143"/>
    <mergeCell ref="C144:D144"/>
    <mergeCell ref="C145:D145"/>
    <mergeCell ref="C146:D146"/>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70:D170"/>
    <mergeCell ref="C171:D171"/>
    <mergeCell ref="C172:D172"/>
    <mergeCell ref="C173:D173"/>
    <mergeCell ref="C174:D174"/>
    <mergeCell ref="C164:D164"/>
    <mergeCell ref="C165:D165"/>
    <mergeCell ref="C166:D166"/>
    <mergeCell ref="C167:D167"/>
    <mergeCell ref="C168:D168"/>
    <mergeCell ref="C169:D169"/>
    <mergeCell ref="C188:D188"/>
    <mergeCell ref="C176:D176"/>
    <mergeCell ref="C182:D182"/>
    <mergeCell ref="C183:D183"/>
    <mergeCell ref="C184:D184"/>
    <mergeCell ref="C185:D185"/>
    <mergeCell ref="C186:D186"/>
    <mergeCell ref="C187:D187"/>
    <mergeCell ref="C175:D175"/>
    <mergeCell ref="C177:D177"/>
    <mergeCell ref="C178:D178"/>
    <mergeCell ref="C179:D179"/>
    <mergeCell ref="C180:D180"/>
    <mergeCell ref="C181:D181"/>
  </mergeCell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3"/>
  <sheetViews>
    <sheetView showGridLines="0" workbookViewId="0">
      <pane xSplit="4" ySplit="4" topLeftCell="E5" activePane="bottomRight" state="frozen"/>
      <selection pane="topRight" activeCell="E1" sqref="E1"/>
      <selection pane="bottomLeft" activeCell="A5" sqref="A5"/>
      <selection pane="bottomRight" activeCell="E6" sqref="E6"/>
    </sheetView>
  </sheetViews>
  <sheetFormatPr defaultColWidth="9.109375" defaultRowHeight="13.2"/>
  <cols>
    <col min="1" max="2" width="3.33203125" style="175" customWidth="1"/>
    <col min="3" max="4" width="16.44140625" style="175" customWidth="1"/>
    <col min="5" max="24" width="3.6640625" style="175" customWidth="1"/>
    <col min="25" max="25" width="3.109375" style="175" customWidth="1"/>
    <col min="26" max="16384" width="9.109375" style="175"/>
  </cols>
  <sheetData>
    <row r="1" spans="1:25" s="168" customFormat="1" ht="12.75" customHeight="1">
      <c r="A1" s="383" t="s">
        <v>844</v>
      </c>
      <c r="B1" s="165"/>
      <c r="C1" s="166" t="s">
        <v>133</v>
      </c>
      <c r="D1" s="167" t="str">
        <f>Instructions!F3</f>
        <v xml:space="preserve"> </v>
      </c>
      <c r="E1" s="357" t="str">
        <f ca="1">'Scout 1'!$A1</f>
        <v>Scout 1</v>
      </c>
      <c r="F1" s="357" t="str">
        <f ca="1">'Scout 2'!$A1</f>
        <v>Scout 2</v>
      </c>
      <c r="G1" s="357" t="str">
        <f ca="1">'Scout 3'!$A1</f>
        <v>Scout 3</v>
      </c>
      <c r="H1" s="357" t="str">
        <f ca="1">'Scout 4'!$A1</f>
        <v>Scout 4</v>
      </c>
      <c r="I1" s="357" t="str">
        <f ca="1">'Scout 5'!$A1</f>
        <v>Scout 5</v>
      </c>
      <c r="J1" s="357" t="str">
        <f ca="1">'Scout 6'!$A1</f>
        <v>Scout 6</v>
      </c>
      <c r="K1" s="357" t="str">
        <f ca="1">'Scout 7'!$A1</f>
        <v>Scout 7</v>
      </c>
      <c r="L1" s="357" t="str">
        <f ca="1">'Scout 8'!$A1</f>
        <v>Scout 8</v>
      </c>
      <c r="M1" s="357" t="str">
        <f ca="1">'Scout 9'!$A1</f>
        <v>Scout 9</v>
      </c>
      <c r="N1" s="357" t="str">
        <f ca="1">'Scout 10'!$A1</f>
        <v>Scout 10</v>
      </c>
      <c r="O1" s="357" t="str">
        <f ca="1">'Scout 11'!$A1</f>
        <v>Scout 11</v>
      </c>
      <c r="P1" s="357" t="str">
        <f ca="1">'Scout 12'!$A1</f>
        <v>Scout 12</v>
      </c>
      <c r="Q1" s="357" t="str">
        <f ca="1">'Scout 13'!$A1</f>
        <v>Scout 13</v>
      </c>
      <c r="R1" s="357" t="str">
        <f ca="1">'Scout 14'!$A1</f>
        <v>Scout 14</v>
      </c>
      <c r="S1" s="357" t="str">
        <f ca="1">'Scout 15'!$A1</f>
        <v>Scout 15</v>
      </c>
      <c r="T1" s="357" t="str">
        <f ca="1">'Scout 16'!$A1</f>
        <v>Scout 16</v>
      </c>
      <c r="U1" s="357" t="str">
        <f ca="1">'Scout 17'!$A1</f>
        <v>Scout 17</v>
      </c>
      <c r="V1" s="357" t="str">
        <f ca="1">'Scout 18'!$A1</f>
        <v>Scout 18</v>
      </c>
      <c r="W1" s="357" t="str">
        <f ca="1">'Scout 19'!$A1</f>
        <v>Scout 19</v>
      </c>
      <c r="X1" s="357" t="str">
        <f ca="1">'Scout 20'!$A1</f>
        <v>Scout 20</v>
      </c>
      <c r="Y1" s="383" t="str">
        <f>A1</f>
        <v>Webelos Shooting Awards    Webelos Shooting Awards    Webelos Shooting Awards    Webelos Shooting Awards</v>
      </c>
    </row>
    <row r="2" spans="1:25" s="168" customFormat="1" ht="12.75" customHeight="1">
      <c r="A2" s="383"/>
      <c r="B2" s="169"/>
      <c r="C2" s="170" t="s">
        <v>134</v>
      </c>
      <c r="D2" s="171" t="str">
        <f>Instructions!H5</f>
        <v xml:space="preserve"> </v>
      </c>
      <c r="E2" s="358"/>
      <c r="F2" s="358"/>
      <c r="G2" s="358"/>
      <c r="H2" s="358"/>
      <c r="I2" s="358"/>
      <c r="J2" s="358"/>
      <c r="K2" s="358"/>
      <c r="L2" s="358"/>
      <c r="M2" s="358"/>
      <c r="N2" s="358"/>
      <c r="O2" s="358"/>
      <c r="P2" s="358"/>
      <c r="Q2" s="358"/>
      <c r="R2" s="358"/>
      <c r="S2" s="358"/>
      <c r="T2" s="358"/>
      <c r="U2" s="358"/>
      <c r="V2" s="358"/>
      <c r="W2" s="358"/>
      <c r="X2" s="358"/>
      <c r="Y2" s="383"/>
    </row>
    <row r="3" spans="1:25" s="168" customFormat="1">
      <c r="A3" s="383"/>
      <c r="B3" s="169"/>
      <c r="C3" s="172"/>
      <c r="D3" s="173"/>
      <c r="E3" s="358"/>
      <c r="F3" s="358"/>
      <c r="G3" s="358"/>
      <c r="H3" s="358"/>
      <c r="I3" s="358"/>
      <c r="J3" s="358"/>
      <c r="K3" s="358"/>
      <c r="L3" s="358"/>
      <c r="M3" s="358"/>
      <c r="N3" s="358"/>
      <c r="O3" s="358"/>
      <c r="P3" s="358"/>
      <c r="Q3" s="358"/>
      <c r="R3" s="358"/>
      <c r="S3" s="358"/>
      <c r="T3" s="358"/>
      <c r="U3" s="358"/>
      <c r="V3" s="358"/>
      <c r="W3" s="358"/>
      <c r="X3" s="358"/>
      <c r="Y3" s="383"/>
    </row>
    <row r="4" spans="1:25" s="168" customFormat="1" ht="12.75" customHeight="1">
      <c r="A4" s="383"/>
      <c r="B4" s="361" t="s">
        <v>488</v>
      </c>
      <c r="C4" s="362"/>
      <c r="D4" s="363"/>
      <c r="E4" s="359"/>
      <c r="F4" s="359"/>
      <c r="G4" s="359"/>
      <c r="H4" s="359"/>
      <c r="I4" s="359"/>
      <c r="J4" s="359"/>
      <c r="K4" s="359"/>
      <c r="L4" s="359"/>
      <c r="M4" s="359"/>
      <c r="N4" s="359"/>
      <c r="O4" s="359"/>
      <c r="P4" s="359"/>
      <c r="Q4" s="359"/>
      <c r="R4" s="359"/>
      <c r="S4" s="359"/>
      <c r="T4" s="359"/>
      <c r="U4" s="359"/>
      <c r="V4" s="359"/>
      <c r="W4" s="359"/>
      <c r="X4" s="359"/>
      <c r="Y4" s="383"/>
    </row>
    <row r="5" spans="1:25" ht="22.5" customHeight="1">
      <c r="A5" s="383"/>
      <c r="C5" s="380" t="s">
        <v>760</v>
      </c>
      <c r="D5" s="380"/>
      <c r="Y5" s="383"/>
    </row>
    <row r="6" spans="1:25">
      <c r="A6" s="383"/>
      <c r="B6" s="190">
        <v>1</v>
      </c>
      <c r="C6" s="354" t="s">
        <v>761</v>
      </c>
      <c r="D6" s="355"/>
      <c r="E6" s="178"/>
      <c r="F6" s="178"/>
      <c r="G6" s="178"/>
      <c r="H6" s="178"/>
      <c r="I6" s="178"/>
      <c r="J6" s="178"/>
      <c r="K6" s="178"/>
      <c r="L6" s="178"/>
      <c r="M6" s="178"/>
      <c r="N6" s="178"/>
      <c r="O6" s="178"/>
      <c r="P6" s="178"/>
      <c r="Q6" s="178"/>
      <c r="R6" s="178"/>
      <c r="S6" s="178"/>
      <c r="T6" s="178"/>
      <c r="U6" s="178"/>
      <c r="V6" s="178"/>
      <c r="W6" s="178"/>
      <c r="X6" s="178"/>
      <c r="Y6" s="383"/>
    </row>
    <row r="7" spans="1:25">
      <c r="A7" s="383"/>
      <c r="B7" s="190">
        <v>2</v>
      </c>
      <c r="C7" s="354" t="s">
        <v>762</v>
      </c>
      <c r="D7" s="355"/>
      <c r="E7" s="178"/>
      <c r="F7" s="178"/>
      <c r="G7" s="178"/>
      <c r="H7" s="178"/>
      <c r="I7" s="178"/>
      <c r="J7" s="178"/>
      <c r="K7" s="178"/>
      <c r="L7" s="178"/>
      <c r="M7" s="178"/>
      <c r="N7" s="178"/>
      <c r="O7" s="178"/>
      <c r="P7" s="178"/>
      <c r="Q7" s="178"/>
      <c r="R7" s="178"/>
      <c r="S7" s="178"/>
      <c r="T7" s="178"/>
      <c r="U7" s="178"/>
      <c r="V7" s="178"/>
      <c r="W7" s="178"/>
      <c r="X7" s="178"/>
      <c r="Y7" s="383"/>
    </row>
    <row r="8" spans="1:25">
      <c r="A8" s="383"/>
      <c r="B8" s="190">
        <v>3</v>
      </c>
      <c r="C8" s="354" t="s">
        <v>763</v>
      </c>
      <c r="D8" s="355"/>
      <c r="E8" s="178"/>
      <c r="F8" s="178"/>
      <c r="G8" s="178"/>
      <c r="H8" s="178"/>
      <c r="I8" s="178"/>
      <c r="J8" s="178"/>
      <c r="K8" s="178"/>
      <c r="L8" s="178"/>
      <c r="M8" s="178"/>
      <c r="N8" s="178"/>
      <c r="O8" s="178"/>
      <c r="P8" s="178"/>
      <c r="Q8" s="178"/>
      <c r="R8" s="178"/>
      <c r="S8" s="178"/>
      <c r="T8" s="178"/>
      <c r="U8" s="178"/>
      <c r="V8" s="178"/>
      <c r="W8" s="178"/>
      <c r="X8" s="178"/>
      <c r="Y8" s="383"/>
    </row>
    <row r="9" spans="1:25" ht="13.8" thickBot="1">
      <c r="A9" s="383"/>
      <c r="B9" s="190">
        <v>4</v>
      </c>
      <c r="C9" s="354" t="s">
        <v>764</v>
      </c>
      <c r="D9" s="355"/>
      <c r="E9" s="178"/>
      <c r="F9" s="178"/>
      <c r="G9" s="178"/>
      <c r="H9" s="178"/>
      <c r="I9" s="178"/>
      <c r="J9" s="178"/>
      <c r="K9" s="178"/>
      <c r="L9" s="178"/>
      <c r="M9" s="178"/>
      <c r="N9" s="178"/>
      <c r="O9" s="178"/>
      <c r="P9" s="178"/>
      <c r="Q9" s="178"/>
      <c r="R9" s="178"/>
      <c r="S9" s="178"/>
      <c r="T9" s="178"/>
      <c r="U9" s="178"/>
      <c r="V9" s="178"/>
      <c r="W9" s="178"/>
      <c r="X9" s="178"/>
      <c r="Y9" s="383"/>
    </row>
    <row r="10" spans="1:25" ht="13.8" thickBot="1">
      <c r="A10" s="383"/>
      <c r="C10" s="351" t="s">
        <v>35</v>
      </c>
      <c r="D10" s="352"/>
      <c r="E10" s="191" t="str">
        <f t="shared" ref="E10:X10" si="0">IF(SUMPRODUCT(ISTEXT(E6:E9)*1)=4, "C", IF(SUMPRODUCT(ISTEXT(E6:E9)*1)&gt;0, (SUMPRODUCT(ISTEXT(E6:E9)*1))/4*100, ""))</f>
        <v/>
      </c>
      <c r="F10" s="191" t="str">
        <f t="shared" si="0"/>
        <v/>
      </c>
      <c r="G10" s="191" t="str">
        <f t="shared" si="0"/>
        <v/>
      </c>
      <c r="H10" s="191" t="str">
        <f t="shared" si="0"/>
        <v/>
      </c>
      <c r="I10" s="191" t="str">
        <f t="shared" si="0"/>
        <v/>
      </c>
      <c r="J10" s="191" t="str">
        <f t="shared" si="0"/>
        <v/>
      </c>
      <c r="K10" s="191" t="str">
        <f t="shared" si="0"/>
        <v/>
      </c>
      <c r="L10" s="191" t="str">
        <f t="shared" si="0"/>
        <v/>
      </c>
      <c r="M10" s="191" t="str">
        <f t="shared" si="0"/>
        <v/>
      </c>
      <c r="N10" s="191" t="str">
        <f t="shared" si="0"/>
        <v/>
      </c>
      <c r="O10" s="191" t="str">
        <f t="shared" si="0"/>
        <v/>
      </c>
      <c r="P10" s="191" t="str">
        <f t="shared" si="0"/>
        <v/>
      </c>
      <c r="Q10" s="191" t="str">
        <f t="shared" si="0"/>
        <v/>
      </c>
      <c r="R10" s="191" t="str">
        <f t="shared" si="0"/>
        <v/>
      </c>
      <c r="S10" s="191" t="str">
        <f t="shared" si="0"/>
        <v/>
      </c>
      <c r="T10" s="191" t="str">
        <f t="shared" si="0"/>
        <v/>
      </c>
      <c r="U10" s="191" t="str">
        <f t="shared" si="0"/>
        <v/>
      </c>
      <c r="V10" s="191" t="str">
        <f t="shared" si="0"/>
        <v/>
      </c>
      <c r="W10" s="191" t="str">
        <f t="shared" si="0"/>
        <v/>
      </c>
      <c r="X10" s="191" t="str">
        <f t="shared" si="0"/>
        <v/>
      </c>
      <c r="Y10" s="383"/>
    </row>
    <row r="11" spans="1:25" ht="22.5" customHeight="1">
      <c r="A11" s="383"/>
      <c r="B11" s="174"/>
      <c r="C11" s="369" t="s">
        <v>765</v>
      </c>
      <c r="D11" s="369"/>
      <c r="E11" s="381"/>
      <c r="F11" s="382"/>
      <c r="G11" s="382"/>
      <c r="H11" s="382"/>
      <c r="I11" s="382"/>
      <c r="J11" s="382"/>
      <c r="K11" s="382"/>
      <c r="L11" s="382"/>
      <c r="M11" s="382"/>
      <c r="N11" s="382"/>
      <c r="O11" s="382"/>
      <c r="P11" s="382"/>
      <c r="Q11" s="382"/>
      <c r="R11" s="382"/>
      <c r="S11" s="382"/>
      <c r="T11" s="382"/>
      <c r="U11" s="382"/>
      <c r="V11" s="382"/>
      <c r="W11" s="382"/>
      <c r="X11" s="382"/>
      <c r="Y11" s="383"/>
    </row>
    <row r="12" spans="1:25">
      <c r="A12" s="383"/>
      <c r="B12" s="190">
        <v>1</v>
      </c>
      <c r="C12" s="354" t="s">
        <v>766</v>
      </c>
      <c r="D12" s="355"/>
      <c r="E12" s="192" t="str">
        <f t="shared" ref="E12:X12" si="1">E10</f>
        <v/>
      </c>
      <c r="F12" s="192" t="str">
        <f t="shared" si="1"/>
        <v/>
      </c>
      <c r="G12" s="192" t="str">
        <f t="shared" si="1"/>
        <v/>
      </c>
      <c r="H12" s="192" t="str">
        <f t="shared" si="1"/>
        <v/>
      </c>
      <c r="I12" s="192" t="str">
        <f t="shared" si="1"/>
        <v/>
      </c>
      <c r="J12" s="192" t="str">
        <f t="shared" si="1"/>
        <v/>
      </c>
      <c r="K12" s="192" t="str">
        <f t="shared" si="1"/>
        <v/>
      </c>
      <c r="L12" s="192" t="str">
        <f t="shared" si="1"/>
        <v/>
      </c>
      <c r="M12" s="192" t="str">
        <f t="shared" si="1"/>
        <v/>
      </c>
      <c r="N12" s="192" t="str">
        <f t="shared" si="1"/>
        <v/>
      </c>
      <c r="O12" s="192" t="str">
        <f t="shared" si="1"/>
        <v/>
      </c>
      <c r="P12" s="192" t="str">
        <f t="shared" si="1"/>
        <v/>
      </c>
      <c r="Q12" s="192" t="str">
        <f t="shared" si="1"/>
        <v/>
      </c>
      <c r="R12" s="192" t="str">
        <f t="shared" si="1"/>
        <v/>
      </c>
      <c r="S12" s="192" t="str">
        <f t="shared" si="1"/>
        <v/>
      </c>
      <c r="T12" s="192" t="str">
        <f t="shared" si="1"/>
        <v/>
      </c>
      <c r="U12" s="192" t="str">
        <f t="shared" si="1"/>
        <v/>
      </c>
      <c r="V12" s="192" t="str">
        <f t="shared" si="1"/>
        <v/>
      </c>
      <c r="W12" s="192" t="str">
        <f t="shared" si="1"/>
        <v/>
      </c>
      <c r="X12" s="192" t="str">
        <f t="shared" si="1"/>
        <v/>
      </c>
      <c r="Y12" s="383"/>
    </row>
    <row r="13" spans="1:25">
      <c r="A13" s="383"/>
      <c r="B13" s="193" t="s">
        <v>767</v>
      </c>
      <c r="C13" s="354" t="s">
        <v>768</v>
      </c>
      <c r="D13" s="355"/>
      <c r="E13" s="178"/>
      <c r="F13" s="178"/>
      <c r="G13" s="178"/>
      <c r="H13" s="178"/>
      <c r="I13" s="178"/>
      <c r="J13" s="178"/>
      <c r="K13" s="178"/>
      <c r="L13" s="178"/>
      <c r="M13" s="178"/>
      <c r="N13" s="178"/>
      <c r="O13" s="178"/>
      <c r="P13" s="178"/>
      <c r="Q13" s="178"/>
      <c r="R13" s="178"/>
      <c r="S13" s="178"/>
      <c r="T13" s="178"/>
      <c r="U13" s="178"/>
      <c r="V13" s="178"/>
      <c r="W13" s="178"/>
      <c r="X13" s="178"/>
      <c r="Y13" s="383"/>
    </row>
    <row r="14" spans="1:25">
      <c r="A14" s="383"/>
      <c r="B14" s="193" t="s">
        <v>769</v>
      </c>
      <c r="C14" s="353" t="s">
        <v>770</v>
      </c>
      <c r="D14" s="353"/>
      <c r="E14" s="178"/>
      <c r="F14" s="178"/>
      <c r="G14" s="178"/>
      <c r="H14" s="178"/>
      <c r="I14" s="178"/>
      <c r="J14" s="178"/>
      <c r="K14" s="178"/>
      <c r="L14" s="178"/>
      <c r="M14" s="178"/>
      <c r="N14" s="178"/>
      <c r="O14" s="178"/>
      <c r="P14" s="178"/>
      <c r="Q14" s="178"/>
      <c r="R14" s="178"/>
      <c r="S14" s="178"/>
      <c r="T14" s="178"/>
      <c r="U14" s="178"/>
      <c r="V14" s="178"/>
      <c r="W14" s="178"/>
      <c r="X14" s="178"/>
      <c r="Y14" s="383"/>
    </row>
    <row r="15" spans="1:25">
      <c r="A15" s="383"/>
      <c r="B15" s="193" t="s">
        <v>771</v>
      </c>
      <c r="C15" s="354" t="s">
        <v>772</v>
      </c>
      <c r="D15" s="355"/>
      <c r="E15" s="178"/>
      <c r="F15" s="178"/>
      <c r="G15" s="178"/>
      <c r="H15" s="178"/>
      <c r="I15" s="178"/>
      <c r="J15" s="178"/>
      <c r="K15" s="178"/>
      <c r="L15" s="178"/>
      <c r="M15" s="178"/>
      <c r="N15" s="178"/>
      <c r="O15" s="178"/>
      <c r="P15" s="178"/>
      <c r="Q15" s="178"/>
      <c r="R15" s="178"/>
      <c r="S15" s="178"/>
      <c r="T15" s="178"/>
      <c r="U15" s="178"/>
      <c r="V15" s="178"/>
      <c r="W15" s="178"/>
      <c r="X15" s="178"/>
      <c r="Y15" s="383"/>
    </row>
    <row r="16" spans="1:25" ht="13.8" thickBot="1">
      <c r="A16" s="383"/>
      <c r="B16" s="193" t="s">
        <v>773</v>
      </c>
      <c r="C16" s="354" t="s">
        <v>774</v>
      </c>
      <c r="D16" s="355"/>
      <c r="E16" s="178"/>
      <c r="F16" s="178"/>
      <c r="G16" s="178"/>
      <c r="H16" s="178"/>
      <c r="I16" s="178"/>
      <c r="J16" s="178"/>
      <c r="K16" s="178"/>
      <c r="L16" s="178"/>
      <c r="M16" s="178"/>
      <c r="N16" s="178"/>
      <c r="O16" s="178"/>
      <c r="P16" s="178"/>
      <c r="Q16" s="178"/>
      <c r="R16" s="178"/>
      <c r="S16" s="178"/>
      <c r="T16" s="178"/>
      <c r="U16" s="178"/>
      <c r="V16" s="178"/>
      <c r="W16" s="178"/>
      <c r="X16" s="178"/>
      <c r="Y16" s="383"/>
    </row>
    <row r="17" spans="1:25" ht="13.8" thickBot="1">
      <c r="A17" s="383"/>
      <c r="C17" s="351" t="s">
        <v>35</v>
      </c>
      <c r="D17" s="352"/>
      <c r="E17" s="191" t="str">
        <f t="shared" ref="E17:X17" si="2">IF(SUMPRODUCT(ISTEXT(E13:E16)*1)+COUNTIF(E12,"C")=5, "C", IF(SUMPRODUCT(ISTEXT(E13:E16)*1)+COUNTIF(E12,"C")&gt;0, (SUMPRODUCT(ISTEXT(E13:E16)*1)+COUNTIF(E12,"C"))/5*100, ""))</f>
        <v/>
      </c>
      <c r="F17" s="191" t="str">
        <f t="shared" si="2"/>
        <v/>
      </c>
      <c r="G17" s="191" t="str">
        <f t="shared" si="2"/>
        <v/>
      </c>
      <c r="H17" s="191" t="str">
        <f t="shared" si="2"/>
        <v/>
      </c>
      <c r="I17" s="191" t="str">
        <f t="shared" si="2"/>
        <v/>
      </c>
      <c r="J17" s="191" t="str">
        <f t="shared" si="2"/>
        <v/>
      </c>
      <c r="K17" s="191" t="str">
        <f t="shared" si="2"/>
        <v/>
      </c>
      <c r="L17" s="191" t="str">
        <f t="shared" si="2"/>
        <v/>
      </c>
      <c r="M17" s="191" t="str">
        <f t="shared" si="2"/>
        <v/>
      </c>
      <c r="N17" s="191" t="str">
        <f t="shared" si="2"/>
        <v/>
      </c>
      <c r="O17" s="191" t="str">
        <f t="shared" si="2"/>
        <v/>
      </c>
      <c r="P17" s="191" t="str">
        <f t="shared" si="2"/>
        <v/>
      </c>
      <c r="Q17" s="191" t="str">
        <f t="shared" si="2"/>
        <v/>
      </c>
      <c r="R17" s="191" t="str">
        <f t="shared" si="2"/>
        <v/>
      </c>
      <c r="S17" s="191" t="str">
        <f t="shared" si="2"/>
        <v/>
      </c>
      <c r="T17" s="191" t="str">
        <f t="shared" si="2"/>
        <v/>
      </c>
      <c r="U17" s="191" t="str">
        <f t="shared" si="2"/>
        <v/>
      </c>
      <c r="V17" s="191" t="str">
        <f t="shared" si="2"/>
        <v/>
      </c>
      <c r="W17" s="191" t="str">
        <f t="shared" si="2"/>
        <v/>
      </c>
      <c r="X17" s="191" t="str">
        <f t="shared" si="2"/>
        <v/>
      </c>
      <c r="Y17" s="383"/>
    </row>
    <row r="18" spans="1:25" ht="22.5" customHeight="1">
      <c r="A18" s="383"/>
      <c r="B18" s="174"/>
      <c r="C18" s="369" t="s">
        <v>775</v>
      </c>
      <c r="D18" s="369"/>
      <c r="E18" s="381"/>
      <c r="F18" s="382"/>
      <c r="G18" s="382"/>
      <c r="H18" s="382"/>
      <c r="I18" s="382"/>
      <c r="J18" s="382"/>
      <c r="K18" s="382"/>
      <c r="L18" s="382"/>
      <c r="M18" s="382"/>
      <c r="N18" s="382"/>
      <c r="O18" s="382"/>
      <c r="P18" s="382"/>
      <c r="Q18" s="382"/>
      <c r="R18" s="382"/>
      <c r="S18" s="382"/>
      <c r="T18" s="382"/>
      <c r="U18" s="382"/>
      <c r="V18" s="382"/>
      <c r="W18" s="382"/>
      <c r="X18" s="382"/>
      <c r="Y18" s="383"/>
    </row>
    <row r="19" spans="1:25">
      <c r="A19" s="383"/>
      <c r="B19" s="190">
        <v>1</v>
      </c>
      <c r="C19" s="354" t="s">
        <v>776</v>
      </c>
      <c r="D19" s="355"/>
      <c r="E19" s="178"/>
      <c r="F19" s="178"/>
      <c r="G19" s="178"/>
      <c r="H19" s="178"/>
      <c r="I19" s="178"/>
      <c r="J19" s="178"/>
      <c r="K19" s="178"/>
      <c r="L19" s="178"/>
      <c r="M19" s="178"/>
      <c r="N19" s="178"/>
      <c r="O19" s="178"/>
      <c r="P19" s="178"/>
      <c r="Q19" s="178"/>
      <c r="R19" s="178"/>
      <c r="S19" s="178"/>
      <c r="T19" s="178"/>
      <c r="U19" s="178"/>
      <c r="V19" s="178"/>
      <c r="W19" s="178"/>
      <c r="X19" s="178"/>
      <c r="Y19" s="383"/>
    </row>
    <row r="20" spans="1:25">
      <c r="A20" s="383"/>
      <c r="B20" s="190">
        <v>2</v>
      </c>
      <c r="C20" s="354" t="s">
        <v>777</v>
      </c>
      <c r="D20" s="355"/>
      <c r="E20" s="178"/>
      <c r="F20" s="178"/>
      <c r="G20" s="178"/>
      <c r="H20" s="178"/>
      <c r="I20" s="178"/>
      <c r="J20" s="178"/>
      <c r="K20" s="178"/>
      <c r="L20" s="178"/>
      <c r="M20" s="178"/>
      <c r="N20" s="178"/>
      <c r="O20" s="178"/>
      <c r="P20" s="178"/>
      <c r="Q20" s="178"/>
      <c r="R20" s="178"/>
      <c r="S20" s="178"/>
      <c r="T20" s="178"/>
      <c r="U20" s="178"/>
      <c r="V20" s="178"/>
      <c r="W20" s="178"/>
      <c r="X20" s="178"/>
      <c r="Y20" s="383"/>
    </row>
    <row r="21" spans="1:25">
      <c r="A21" s="383"/>
      <c r="B21" s="190">
        <v>3</v>
      </c>
      <c r="C21" s="353" t="s">
        <v>778</v>
      </c>
      <c r="D21" s="353"/>
      <c r="E21" s="178"/>
      <c r="F21" s="178"/>
      <c r="G21" s="178"/>
      <c r="H21" s="178"/>
      <c r="I21" s="178"/>
      <c r="J21" s="178"/>
      <c r="K21" s="178"/>
      <c r="L21" s="178"/>
      <c r="M21" s="178"/>
      <c r="N21" s="178"/>
      <c r="O21" s="178"/>
      <c r="P21" s="178"/>
      <c r="Q21" s="178"/>
      <c r="R21" s="178"/>
      <c r="S21" s="178"/>
      <c r="T21" s="178"/>
      <c r="U21" s="178"/>
      <c r="V21" s="178"/>
      <c r="W21" s="178"/>
      <c r="X21" s="178"/>
      <c r="Y21" s="383"/>
    </row>
    <row r="22" spans="1:25">
      <c r="A22" s="383"/>
      <c r="B22" s="190">
        <v>4</v>
      </c>
      <c r="C22" s="354" t="s">
        <v>779</v>
      </c>
      <c r="D22" s="355"/>
      <c r="E22" s="178"/>
      <c r="F22" s="178"/>
      <c r="G22" s="178"/>
      <c r="H22" s="178"/>
      <c r="I22" s="178"/>
      <c r="J22" s="178"/>
      <c r="K22" s="178"/>
      <c r="L22" s="178"/>
      <c r="M22" s="178"/>
      <c r="N22" s="178"/>
      <c r="O22" s="178"/>
      <c r="P22" s="178"/>
      <c r="Q22" s="178"/>
      <c r="R22" s="178"/>
      <c r="S22" s="178"/>
      <c r="T22" s="178"/>
      <c r="U22" s="178"/>
      <c r="V22" s="178"/>
      <c r="W22" s="178"/>
      <c r="X22" s="178"/>
      <c r="Y22" s="383"/>
    </row>
    <row r="23" spans="1:25" ht="13.8" thickBot="1">
      <c r="A23" s="383"/>
      <c r="B23" s="190">
        <v>5</v>
      </c>
      <c r="C23" s="354" t="s">
        <v>780</v>
      </c>
      <c r="D23" s="355"/>
      <c r="E23" s="178"/>
      <c r="F23" s="178"/>
      <c r="G23" s="178"/>
      <c r="H23" s="178"/>
      <c r="I23" s="178"/>
      <c r="J23" s="178"/>
      <c r="K23" s="178"/>
      <c r="L23" s="178"/>
      <c r="M23" s="178"/>
      <c r="N23" s="178"/>
      <c r="O23" s="178"/>
      <c r="P23" s="178"/>
      <c r="Q23" s="178"/>
      <c r="R23" s="178"/>
      <c r="S23" s="178"/>
      <c r="T23" s="178"/>
      <c r="U23" s="178"/>
      <c r="V23" s="178"/>
      <c r="W23" s="178"/>
      <c r="X23" s="178"/>
      <c r="Y23" s="383"/>
    </row>
    <row r="24" spans="1:25" ht="13.8" thickBot="1">
      <c r="A24" s="383"/>
      <c r="C24" s="351" t="s">
        <v>35</v>
      </c>
      <c r="D24" s="352"/>
      <c r="E24" s="191" t="str">
        <f t="shared" ref="E24:X24" si="3">IF(SUMPRODUCT(ISTEXT(E19:E23)*1)=5, "C", IF(SUMPRODUCT(ISTEXT(E19:E23)*1)&gt;0, (SUMPRODUCT(ISTEXT(E19:E23)*1))/5*100, ""))</f>
        <v/>
      </c>
      <c r="F24" s="191" t="str">
        <f t="shared" si="3"/>
        <v/>
      </c>
      <c r="G24" s="191" t="str">
        <f t="shared" si="3"/>
        <v/>
      </c>
      <c r="H24" s="191" t="str">
        <f t="shared" si="3"/>
        <v/>
      </c>
      <c r="I24" s="191" t="str">
        <f t="shared" si="3"/>
        <v/>
      </c>
      <c r="J24" s="191" t="str">
        <f t="shared" si="3"/>
        <v/>
      </c>
      <c r="K24" s="191" t="str">
        <f t="shared" si="3"/>
        <v/>
      </c>
      <c r="L24" s="191" t="str">
        <f t="shared" si="3"/>
        <v/>
      </c>
      <c r="M24" s="191" t="str">
        <f t="shared" si="3"/>
        <v/>
      </c>
      <c r="N24" s="191" t="str">
        <f t="shared" si="3"/>
        <v/>
      </c>
      <c r="O24" s="191" t="str">
        <f t="shared" si="3"/>
        <v/>
      </c>
      <c r="P24" s="191" t="str">
        <f t="shared" si="3"/>
        <v/>
      </c>
      <c r="Q24" s="191" t="str">
        <f t="shared" si="3"/>
        <v/>
      </c>
      <c r="R24" s="191" t="str">
        <f t="shared" si="3"/>
        <v/>
      </c>
      <c r="S24" s="191" t="str">
        <f t="shared" si="3"/>
        <v/>
      </c>
      <c r="T24" s="191" t="str">
        <f t="shared" si="3"/>
        <v/>
      </c>
      <c r="U24" s="191" t="str">
        <f t="shared" si="3"/>
        <v/>
      </c>
      <c r="V24" s="191" t="str">
        <f t="shared" si="3"/>
        <v/>
      </c>
      <c r="W24" s="191" t="str">
        <f t="shared" si="3"/>
        <v/>
      </c>
      <c r="X24" s="191" t="str">
        <f t="shared" si="3"/>
        <v/>
      </c>
      <c r="Y24" s="383"/>
    </row>
    <row r="25" spans="1:25" ht="22.5" customHeight="1">
      <c r="A25" s="383"/>
      <c r="B25" s="174"/>
      <c r="C25" s="369" t="s">
        <v>781</v>
      </c>
      <c r="D25" s="369"/>
      <c r="E25" s="381"/>
      <c r="F25" s="382"/>
      <c r="G25" s="382"/>
      <c r="H25" s="382"/>
      <c r="I25" s="382"/>
      <c r="J25" s="382"/>
      <c r="K25" s="382"/>
      <c r="L25" s="382"/>
      <c r="M25" s="382"/>
      <c r="N25" s="382"/>
      <c r="O25" s="382"/>
      <c r="P25" s="382"/>
      <c r="Q25" s="382"/>
      <c r="R25" s="382"/>
      <c r="S25" s="382"/>
      <c r="T25" s="382"/>
      <c r="U25" s="382"/>
      <c r="V25" s="382"/>
      <c r="W25" s="382"/>
      <c r="X25" s="382"/>
      <c r="Y25" s="383"/>
    </row>
    <row r="26" spans="1:25">
      <c r="A26" s="383"/>
      <c r="B26" s="190">
        <v>1</v>
      </c>
      <c r="C26" s="354" t="s">
        <v>782</v>
      </c>
      <c r="D26" s="355"/>
      <c r="E26" s="192" t="str">
        <f t="shared" ref="E26:X26" si="4">E24</f>
        <v/>
      </c>
      <c r="F26" s="192" t="str">
        <f t="shared" si="4"/>
        <v/>
      </c>
      <c r="G26" s="192" t="str">
        <f t="shared" si="4"/>
        <v/>
      </c>
      <c r="H26" s="192" t="str">
        <f t="shared" si="4"/>
        <v/>
      </c>
      <c r="I26" s="192" t="str">
        <f t="shared" si="4"/>
        <v/>
      </c>
      <c r="J26" s="192" t="str">
        <f t="shared" si="4"/>
        <v/>
      </c>
      <c r="K26" s="192" t="str">
        <f t="shared" si="4"/>
        <v/>
      </c>
      <c r="L26" s="192" t="str">
        <f t="shared" si="4"/>
        <v/>
      </c>
      <c r="M26" s="192" t="str">
        <f t="shared" si="4"/>
        <v/>
      </c>
      <c r="N26" s="192" t="str">
        <f t="shared" si="4"/>
        <v/>
      </c>
      <c r="O26" s="192" t="str">
        <f t="shared" si="4"/>
        <v/>
      </c>
      <c r="P26" s="192" t="str">
        <f t="shared" si="4"/>
        <v/>
      </c>
      <c r="Q26" s="192" t="str">
        <f t="shared" si="4"/>
        <v/>
      </c>
      <c r="R26" s="192" t="str">
        <f t="shared" si="4"/>
        <v/>
      </c>
      <c r="S26" s="192" t="str">
        <f t="shared" si="4"/>
        <v/>
      </c>
      <c r="T26" s="192" t="str">
        <f t="shared" si="4"/>
        <v/>
      </c>
      <c r="U26" s="192" t="str">
        <f t="shared" si="4"/>
        <v/>
      </c>
      <c r="V26" s="192" t="str">
        <f t="shared" si="4"/>
        <v/>
      </c>
      <c r="W26" s="192" t="str">
        <f t="shared" si="4"/>
        <v/>
      </c>
      <c r="X26" s="192" t="str">
        <f t="shared" si="4"/>
        <v/>
      </c>
      <c r="Y26" s="383"/>
    </row>
    <row r="27" spans="1:25">
      <c r="A27" s="383"/>
      <c r="B27" s="193" t="s">
        <v>767</v>
      </c>
      <c r="C27" s="354" t="s">
        <v>851</v>
      </c>
      <c r="D27" s="355"/>
      <c r="E27" s="178"/>
      <c r="F27" s="178"/>
      <c r="G27" s="178"/>
      <c r="H27" s="178"/>
      <c r="I27" s="178"/>
      <c r="J27" s="178"/>
      <c r="K27" s="178"/>
      <c r="L27" s="178"/>
      <c r="M27" s="178"/>
      <c r="N27" s="178"/>
      <c r="O27" s="178"/>
      <c r="P27" s="178"/>
      <c r="Q27" s="178"/>
      <c r="R27" s="178"/>
      <c r="S27" s="178"/>
      <c r="T27" s="178"/>
      <c r="U27" s="178"/>
      <c r="V27" s="178"/>
      <c r="W27" s="178"/>
      <c r="X27" s="178"/>
      <c r="Y27" s="383"/>
    </row>
    <row r="28" spans="1:25">
      <c r="A28" s="383"/>
      <c r="B28" s="193" t="s">
        <v>769</v>
      </c>
      <c r="C28" s="354" t="s">
        <v>852</v>
      </c>
      <c r="D28" s="354"/>
      <c r="E28" s="178"/>
      <c r="F28" s="178"/>
      <c r="G28" s="178"/>
      <c r="H28" s="178"/>
      <c r="I28" s="178"/>
      <c r="J28" s="178"/>
      <c r="K28" s="178"/>
      <c r="L28" s="178"/>
      <c r="M28" s="178"/>
      <c r="N28" s="178"/>
      <c r="O28" s="178"/>
      <c r="P28" s="178"/>
      <c r="Q28" s="178"/>
      <c r="R28" s="178"/>
      <c r="S28" s="178"/>
      <c r="T28" s="178"/>
      <c r="U28" s="178"/>
      <c r="V28" s="178"/>
      <c r="W28" s="178"/>
      <c r="X28" s="178"/>
      <c r="Y28" s="383"/>
    </row>
    <row r="29" spans="1:25">
      <c r="A29" s="383"/>
      <c r="B29" s="193" t="s">
        <v>771</v>
      </c>
      <c r="C29" s="354" t="s">
        <v>772</v>
      </c>
      <c r="D29" s="355"/>
      <c r="E29" s="178"/>
      <c r="F29" s="178"/>
      <c r="G29" s="178"/>
      <c r="H29" s="178"/>
      <c r="I29" s="178"/>
      <c r="J29" s="178"/>
      <c r="K29" s="178"/>
      <c r="L29" s="178"/>
      <c r="M29" s="178"/>
      <c r="N29" s="178"/>
      <c r="O29" s="178"/>
      <c r="P29" s="178"/>
      <c r="Q29" s="178"/>
      <c r="R29" s="178"/>
      <c r="S29" s="178"/>
      <c r="T29" s="178"/>
      <c r="U29" s="178"/>
      <c r="V29" s="178"/>
      <c r="W29" s="178"/>
      <c r="X29" s="178"/>
      <c r="Y29" s="383"/>
    </row>
    <row r="30" spans="1:25" ht="13.8" thickBot="1">
      <c r="A30" s="383"/>
      <c r="B30" s="193" t="s">
        <v>773</v>
      </c>
      <c r="C30" s="354" t="s">
        <v>783</v>
      </c>
      <c r="D30" s="355"/>
      <c r="E30" s="178"/>
      <c r="F30" s="178"/>
      <c r="G30" s="178"/>
      <c r="H30" s="178"/>
      <c r="I30" s="178"/>
      <c r="J30" s="178"/>
      <c r="K30" s="178"/>
      <c r="L30" s="178"/>
      <c r="M30" s="178"/>
      <c r="N30" s="178"/>
      <c r="O30" s="178"/>
      <c r="P30" s="178"/>
      <c r="Q30" s="178"/>
      <c r="R30" s="178"/>
      <c r="S30" s="178"/>
      <c r="T30" s="178"/>
      <c r="U30" s="178"/>
      <c r="V30" s="178"/>
      <c r="W30" s="178"/>
      <c r="X30" s="178"/>
      <c r="Y30" s="383"/>
    </row>
    <row r="31" spans="1:25" ht="13.8" thickBot="1">
      <c r="A31" s="383"/>
      <c r="C31" s="351" t="s">
        <v>35</v>
      </c>
      <c r="D31" s="352"/>
      <c r="E31" s="191" t="str">
        <f t="shared" ref="E31:X31" si="5">IF(SUMPRODUCT(ISTEXT(E27:E30)*1)+COUNTIF(E26,"C")=5, "C", IF(SUMPRODUCT(ISTEXT(E27:E30)*1)+COUNTIF(E26,"C")&gt;0, (SUMPRODUCT(ISTEXT(E27:E30)*1)+COUNTIF(E26,"C"))/5*100, ""))</f>
        <v/>
      </c>
      <c r="F31" s="191" t="str">
        <f t="shared" si="5"/>
        <v/>
      </c>
      <c r="G31" s="191" t="str">
        <f t="shared" si="5"/>
        <v/>
      </c>
      <c r="H31" s="191" t="str">
        <f t="shared" si="5"/>
        <v/>
      </c>
      <c r="I31" s="191" t="str">
        <f t="shared" si="5"/>
        <v/>
      </c>
      <c r="J31" s="191" t="str">
        <f t="shared" si="5"/>
        <v/>
      </c>
      <c r="K31" s="191" t="str">
        <f t="shared" si="5"/>
        <v/>
      </c>
      <c r="L31" s="191" t="str">
        <f t="shared" si="5"/>
        <v/>
      </c>
      <c r="M31" s="191" t="str">
        <f t="shared" si="5"/>
        <v/>
      </c>
      <c r="N31" s="191" t="str">
        <f t="shared" si="5"/>
        <v/>
      </c>
      <c r="O31" s="191" t="str">
        <f t="shared" si="5"/>
        <v/>
      </c>
      <c r="P31" s="191" t="str">
        <f t="shared" si="5"/>
        <v/>
      </c>
      <c r="Q31" s="191" t="str">
        <f t="shared" si="5"/>
        <v/>
      </c>
      <c r="R31" s="191" t="str">
        <f t="shared" si="5"/>
        <v/>
      </c>
      <c r="S31" s="191" t="str">
        <f t="shared" si="5"/>
        <v/>
      </c>
      <c r="T31" s="191" t="str">
        <f t="shared" si="5"/>
        <v/>
      </c>
      <c r="U31" s="191" t="str">
        <f t="shared" si="5"/>
        <v/>
      </c>
      <c r="V31" s="191" t="str">
        <f t="shared" si="5"/>
        <v/>
      </c>
      <c r="W31" s="191" t="str">
        <f t="shared" si="5"/>
        <v/>
      </c>
      <c r="X31" s="191" t="str">
        <f t="shared" si="5"/>
        <v/>
      </c>
      <c r="Y31" s="383"/>
    </row>
    <row r="32" spans="1:25" ht="22.5" customHeight="1">
      <c r="A32" s="383"/>
      <c r="B32" s="174"/>
      <c r="C32" s="369" t="s">
        <v>784</v>
      </c>
      <c r="D32" s="369"/>
      <c r="E32" s="381"/>
      <c r="F32" s="382"/>
      <c r="G32" s="382"/>
      <c r="H32" s="382"/>
      <c r="I32" s="382"/>
      <c r="J32" s="382"/>
      <c r="K32" s="382"/>
      <c r="L32" s="382"/>
      <c r="M32" s="382"/>
      <c r="N32" s="382"/>
      <c r="O32" s="382"/>
      <c r="P32" s="382"/>
      <c r="Q32" s="382"/>
      <c r="R32" s="382"/>
      <c r="S32" s="382"/>
      <c r="T32" s="382"/>
      <c r="U32" s="382"/>
      <c r="V32" s="382"/>
      <c r="W32" s="382"/>
      <c r="X32" s="382"/>
      <c r="Y32" s="383"/>
    </row>
    <row r="33" spans="1:25">
      <c r="A33" s="383"/>
      <c r="B33" s="190">
        <v>1</v>
      </c>
      <c r="C33" s="354" t="s">
        <v>763</v>
      </c>
      <c r="D33" s="355"/>
      <c r="E33" s="178"/>
      <c r="F33" s="178"/>
      <c r="G33" s="178"/>
      <c r="H33" s="178"/>
      <c r="I33" s="178"/>
      <c r="J33" s="178"/>
      <c r="K33" s="178"/>
      <c r="L33" s="178"/>
      <c r="M33" s="178"/>
      <c r="N33" s="178"/>
      <c r="O33" s="178"/>
      <c r="P33" s="178"/>
      <c r="Q33" s="178"/>
      <c r="R33" s="178"/>
      <c r="S33" s="178"/>
      <c r="T33" s="178"/>
      <c r="U33" s="178"/>
      <c r="V33" s="178"/>
      <c r="W33" s="178"/>
      <c r="X33" s="178"/>
      <c r="Y33" s="383"/>
    </row>
    <row r="34" spans="1:25">
      <c r="A34" s="383"/>
      <c r="B34" s="190">
        <v>2</v>
      </c>
      <c r="C34" s="354" t="s">
        <v>785</v>
      </c>
      <c r="D34" s="355"/>
      <c r="E34" s="178"/>
      <c r="F34" s="178"/>
      <c r="G34" s="178"/>
      <c r="H34" s="178"/>
      <c r="I34" s="178"/>
      <c r="J34" s="178"/>
      <c r="K34" s="178"/>
      <c r="L34" s="178"/>
      <c r="M34" s="178"/>
      <c r="N34" s="178"/>
      <c r="O34" s="178"/>
      <c r="P34" s="178"/>
      <c r="Q34" s="178"/>
      <c r="R34" s="178"/>
      <c r="S34" s="178"/>
      <c r="T34" s="178"/>
      <c r="U34" s="178"/>
      <c r="V34" s="178"/>
      <c r="W34" s="178"/>
      <c r="X34" s="178"/>
      <c r="Y34" s="383"/>
    </row>
    <row r="35" spans="1:25">
      <c r="A35" s="383"/>
      <c r="B35" s="190">
        <v>3</v>
      </c>
      <c r="C35" s="354" t="s">
        <v>786</v>
      </c>
      <c r="D35" s="354"/>
      <c r="E35" s="178"/>
      <c r="F35" s="178"/>
      <c r="G35" s="178"/>
      <c r="H35" s="178"/>
      <c r="I35" s="178"/>
      <c r="J35" s="178"/>
      <c r="K35" s="178"/>
      <c r="L35" s="178"/>
      <c r="M35" s="178"/>
      <c r="N35" s="178"/>
      <c r="O35" s="178"/>
      <c r="P35" s="178"/>
      <c r="Q35" s="178"/>
      <c r="R35" s="178"/>
      <c r="S35" s="178"/>
      <c r="T35" s="178"/>
      <c r="U35" s="178"/>
      <c r="V35" s="178"/>
      <c r="W35" s="178"/>
      <c r="X35" s="178"/>
      <c r="Y35" s="383"/>
    </row>
    <row r="36" spans="1:25" ht="13.8" thickBot="1">
      <c r="A36" s="383"/>
      <c r="B36" s="190">
        <v>4</v>
      </c>
      <c r="C36" s="354" t="s">
        <v>787</v>
      </c>
      <c r="D36" s="355"/>
      <c r="E36" s="178"/>
      <c r="F36" s="178"/>
      <c r="G36" s="178"/>
      <c r="H36" s="178"/>
      <c r="I36" s="178"/>
      <c r="J36" s="178"/>
      <c r="K36" s="178"/>
      <c r="L36" s="178"/>
      <c r="M36" s="178"/>
      <c r="N36" s="178"/>
      <c r="O36" s="178"/>
      <c r="P36" s="178"/>
      <c r="Q36" s="178"/>
      <c r="R36" s="178"/>
      <c r="S36" s="178"/>
      <c r="T36" s="178"/>
      <c r="U36" s="178"/>
      <c r="V36" s="178"/>
      <c r="W36" s="178"/>
      <c r="X36" s="178"/>
      <c r="Y36" s="383"/>
    </row>
    <row r="37" spans="1:25" ht="13.8" thickBot="1">
      <c r="A37" s="383"/>
      <c r="C37" s="351" t="s">
        <v>35</v>
      </c>
      <c r="D37" s="352"/>
      <c r="E37" s="191" t="str">
        <f>IF(SUMPRODUCT(ISTEXT(E33:E36)*1)=4, "C", IF(SUMPRODUCT(ISTEXT(E33:E36)*1)&gt;0, (SUMPRODUCT(ISTEXT(E33:E36)*1))/4*100, ""))</f>
        <v/>
      </c>
      <c r="F37" s="191" t="str">
        <f t="shared" ref="F37:X37" si="6">IF(SUMPRODUCT(ISTEXT(F33:F36)*1)=4, "C", IF(SUMPRODUCT(ISTEXT(F33:F36)*1)&gt;0, (SUMPRODUCT(ISTEXT(F33:F36)*1))/4*100, ""))</f>
        <v/>
      </c>
      <c r="G37" s="191" t="str">
        <f t="shared" si="6"/>
        <v/>
      </c>
      <c r="H37" s="191" t="str">
        <f t="shared" si="6"/>
        <v/>
      </c>
      <c r="I37" s="191" t="str">
        <f t="shared" si="6"/>
        <v/>
      </c>
      <c r="J37" s="191" t="str">
        <f t="shared" si="6"/>
        <v/>
      </c>
      <c r="K37" s="191" t="str">
        <f t="shared" si="6"/>
        <v/>
      </c>
      <c r="L37" s="191" t="str">
        <f t="shared" si="6"/>
        <v/>
      </c>
      <c r="M37" s="191" t="str">
        <f t="shared" si="6"/>
        <v/>
      </c>
      <c r="N37" s="191" t="str">
        <f t="shared" si="6"/>
        <v/>
      </c>
      <c r="O37" s="191" t="str">
        <f t="shared" si="6"/>
        <v/>
      </c>
      <c r="P37" s="191" t="str">
        <f t="shared" si="6"/>
        <v/>
      </c>
      <c r="Q37" s="191" t="str">
        <f t="shared" si="6"/>
        <v/>
      </c>
      <c r="R37" s="191" t="str">
        <f t="shared" si="6"/>
        <v/>
      </c>
      <c r="S37" s="191" t="str">
        <f t="shared" si="6"/>
        <v/>
      </c>
      <c r="T37" s="191" t="str">
        <f t="shared" si="6"/>
        <v/>
      </c>
      <c r="U37" s="191" t="str">
        <f t="shared" si="6"/>
        <v/>
      </c>
      <c r="V37" s="191" t="str">
        <f t="shared" si="6"/>
        <v/>
      </c>
      <c r="W37" s="191" t="str">
        <f t="shared" si="6"/>
        <v/>
      </c>
      <c r="X37" s="191" t="str">
        <f t="shared" si="6"/>
        <v/>
      </c>
      <c r="Y37" s="383"/>
    </row>
    <row r="38" spans="1:25" ht="22.5" customHeight="1">
      <c r="A38" s="383"/>
      <c r="B38" s="174"/>
      <c r="C38" s="369" t="s">
        <v>788</v>
      </c>
      <c r="D38" s="369"/>
      <c r="E38" s="381"/>
      <c r="F38" s="382"/>
      <c r="G38" s="382"/>
      <c r="H38" s="382"/>
      <c r="I38" s="382"/>
      <c r="J38" s="382"/>
      <c r="K38" s="382"/>
      <c r="L38" s="382"/>
      <c r="M38" s="382"/>
      <c r="N38" s="382"/>
      <c r="O38" s="382"/>
      <c r="P38" s="382"/>
      <c r="Q38" s="382"/>
      <c r="R38" s="382"/>
      <c r="S38" s="382"/>
      <c r="T38" s="382"/>
      <c r="U38" s="382"/>
      <c r="V38" s="382"/>
      <c r="W38" s="382"/>
      <c r="X38" s="382"/>
      <c r="Y38" s="383"/>
    </row>
    <row r="39" spans="1:25">
      <c r="A39" s="383"/>
      <c r="B39" s="190">
        <v>1</v>
      </c>
      <c r="C39" s="354" t="s">
        <v>789</v>
      </c>
      <c r="D39" s="355"/>
      <c r="E39" s="192" t="str">
        <f t="shared" ref="E39:X39" si="7">E37</f>
        <v/>
      </c>
      <c r="F39" s="192" t="str">
        <f t="shared" si="7"/>
        <v/>
      </c>
      <c r="G39" s="192" t="str">
        <f t="shared" si="7"/>
        <v/>
      </c>
      <c r="H39" s="192" t="str">
        <f t="shared" si="7"/>
        <v/>
      </c>
      <c r="I39" s="192" t="str">
        <f t="shared" si="7"/>
        <v/>
      </c>
      <c r="J39" s="192" t="str">
        <f t="shared" si="7"/>
        <v/>
      </c>
      <c r="K39" s="192" t="str">
        <f t="shared" si="7"/>
        <v/>
      </c>
      <c r="L39" s="192" t="str">
        <f t="shared" si="7"/>
        <v/>
      </c>
      <c r="M39" s="192" t="str">
        <f t="shared" si="7"/>
        <v/>
      </c>
      <c r="N39" s="192" t="str">
        <f t="shared" si="7"/>
        <v/>
      </c>
      <c r="O39" s="192" t="str">
        <f t="shared" si="7"/>
        <v/>
      </c>
      <c r="P39" s="192" t="str">
        <f t="shared" si="7"/>
        <v/>
      </c>
      <c r="Q39" s="192" t="str">
        <f t="shared" si="7"/>
        <v/>
      </c>
      <c r="R39" s="192" t="str">
        <f t="shared" si="7"/>
        <v/>
      </c>
      <c r="S39" s="192" t="str">
        <f t="shared" si="7"/>
        <v/>
      </c>
      <c r="T39" s="192" t="str">
        <f t="shared" si="7"/>
        <v/>
      </c>
      <c r="U39" s="192" t="str">
        <f t="shared" si="7"/>
        <v/>
      </c>
      <c r="V39" s="192" t="str">
        <f t="shared" si="7"/>
        <v/>
      </c>
      <c r="W39" s="192" t="str">
        <f t="shared" si="7"/>
        <v/>
      </c>
      <c r="X39" s="192" t="str">
        <f t="shared" si="7"/>
        <v/>
      </c>
      <c r="Y39" s="383"/>
    </row>
    <row r="40" spans="1:25">
      <c r="A40" s="383"/>
      <c r="B40" s="193" t="s">
        <v>767</v>
      </c>
      <c r="C40" s="354" t="s">
        <v>853</v>
      </c>
      <c r="D40" s="355"/>
      <c r="E40" s="178"/>
      <c r="F40" s="178"/>
      <c r="G40" s="178"/>
      <c r="H40" s="178"/>
      <c r="I40" s="178"/>
      <c r="J40" s="178"/>
      <c r="K40" s="178"/>
      <c r="L40" s="178"/>
      <c r="M40" s="178"/>
      <c r="N40" s="178"/>
      <c r="O40" s="178"/>
      <c r="P40" s="178"/>
      <c r="Q40" s="178"/>
      <c r="R40" s="178"/>
      <c r="S40" s="178"/>
      <c r="T40" s="178"/>
      <c r="U40" s="178"/>
      <c r="V40" s="178"/>
      <c r="W40" s="178"/>
      <c r="X40" s="178"/>
      <c r="Y40" s="383"/>
    </row>
    <row r="41" spans="1:25">
      <c r="A41" s="383"/>
      <c r="B41" s="193" t="s">
        <v>769</v>
      </c>
      <c r="C41" s="354" t="s">
        <v>772</v>
      </c>
      <c r="D41" s="355"/>
      <c r="E41" s="178"/>
      <c r="F41" s="178"/>
      <c r="G41" s="178"/>
      <c r="H41" s="178"/>
      <c r="I41" s="178"/>
      <c r="J41" s="178"/>
      <c r="K41" s="178"/>
      <c r="L41" s="178"/>
      <c r="M41" s="178"/>
      <c r="N41" s="178"/>
      <c r="O41" s="178"/>
      <c r="P41" s="178"/>
      <c r="Q41" s="178"/>
      <c r="R41" s="178"/>
      <c r="S41" s="178"/>
      <c r="T41" s="178"/>
      <c r="U41" s="178"/>
      <c r="V41" s="178"/>
      <c r="W41" s="178"/>
      <c r="X41" s="178"/>
      <c r="Y41" s="383"/>
    </row>
    <row r="42" spans="1:25" ht="13.8" thickBot="1">
      <c r="A42" s="383"/>
      <c r="B42" s="193" t="s">
        <v>771</v>
      </c>
      <c r="C42" s="354" t="s">
        <v>790</v>
      </c>
      <c r="D42" s="355"/>
      <c r="E42" s="178"/>
      <c r="F42" s="178"/>
      <c r="G42" s="178"/>
      <c r="H42" s="178"/>
      <c r="I42" s="178"/>
      <c r="J42" s="178"/>
      <c r="K42" s="178"/>
      <c r="L42" s="178"/>
      <c r="M42" s="178"/>
      <c r="N42" s="178"/>
      <c r="O42" s="178"/>
      <c r="P42" s="178"/>
      <c r="Q42" s="178"/>
      <c r="R42" s="178"/>
      <c r="S42" s="178"/>
      <c r="T42" s="178"/>
      <c r="U42" s="178"/>
      <c r="V42" s="178"/>
      <c r="W42" s="178"/>
      <c r="X42" s="178"/>
      <c r="Y42" s="383"/>
    </row>
    <row r="43" spans="1:25" ht="13.8" thickBot="1">
      <c r="A43" s="383"/>
      <c r="C43" s="351" t="s">
        <v>35</v>
      </c>
      <c r="D43" s="352"/>
      <c r="E43" s="191" t="str">
        <f>IF(SUMPRODUCT(ISTEXT(E40:E42)*1)+COUNTIF(E39,"C")=4, "C", IF(SUMPRODUCT(ISTEXT(E40:E42)*1)+COUNTIF(E39,"C")&gt;0, (SUMPRODUCT(ISTEXT(E40:E42)*1)+COUNTIF(E39,"C"))/4*100, ""))</f>
        <v/>
      </c>
      <c r="F43" s="191" t="str">
        <f t="shared" ref="F43:X43" si="8">IF(SUMPRODUCT(ISTEXT(F40:F42)*1)+COUNTIF(F39,"C")=4, "C", IF(SUMPRODUCT(ISTEXT(F40:F42)*1)+COUNTIF(F39,"C")&gt;0, (SUMPRODUCT(ISTEXT(F40:F42)*1)+COUNTIF(F39,"C"))/4*100, ""))</f>
        <v/>
      </c>
      <c r="G43" s="191" t="str">
        <f t="shared" si="8"/>
        <v/>
      </c>
      <c r="H43" s="191" t="str">
        <f t="shared" si="8"/>
        <v/>
      </c>
      <c r="I43" s="191" t="str">
        <f t="shared" si="8"/>
        <v/>
      </c>
      <c r="J43" s="191" t="str">
        <f t="shared" si="8"/>
        <v/>
      </c>
      <c r="K43" s="191" t="str">
        <f t="shared" si="8"/>
        <v/>
      </c>
      <c r="L43" s="191" t="str">
        <f t="shared" si="8"/>
        <v/>
      </c>
      <c r="M43" s="191" t="str">
        <f t="shared" si="8"/>
        <v/>
      </c>
      <c r="N43" s="191" t="str">
        <f t="shared" si="8"/>
        <v/>
      </c>
      <c r="O43" s="191" t="str">
        <f t="shared" si="8"/>
        <v/>
      </c>
      <c r="P43" s="191" t="str">
        <f t="shared" si="8"/>
        <v/>
      </c>
      <c r="Q43" s="191" t="str">
        <f t="shared" si="8"/>
        <v/>
      </c>
      <c r="R43" s="191" t="str">
        <f t="shared" si="8"/>
        <v/>
      </c>
      <c r="S43" s="191" t="str">
        <f t="shared" si="8"/>
        <v/>
      </c>
      <c r="T43" s="191" t="str">
        <f t="shared" si="8"/>
        <v/>
      </c>
      <c r="U43" s="191" t="str">
        <f t="shared" si="8"/>
        <v/>
      </c>
      <c r="V43" s="191" t="str">
        <f t="shared" si="8"/>
        <v/>
      </c>
      <c r="W43" s="191" t="str">
        <f t="shared" si="8"/>
        <v/>
      </c>
      <c r="X43" s="191" t="str">
        <f t="shared" si="8"/>
        <v/>
      </c>
      <c r="Y43" s="383"/>
    </row>
  </sheetData>
  <sheetProtection algorithmName="SHA-512" hashValue="d87o/9RRYv3inhKIMxYi5oGBfCgKIqfEZwaezG4WX+IT17SwvrvL6hbZU6cLedOulruzmQvCTAGRWvBrf8V0tg==" saltValue="gyGd1sEQLzSL6sUeStmC4Q==" spinCount="100000" sheet="1" selectLockedCells="1"/>
  <mergeCells count="67">
    <mergeCell ref="O1:O4"/>
    <mergeCell ref="A1:A43"/>
    <mergeCell ref="E1:E4"/>
    <mergeCell ref="F1:F4"/>
    <mergeCell ref="G1:G4"/>
    <mergeCell ref="H1:H4"/>
    <mergeCell ref="I1:I4"/>
    <mergeCell ref="C10:D10"/>
    <mergeCell ref="C11:D11"/>
    <mergeCell ref="E11:X11"/>
    <mergeCell ref="C12:D12"/>
    <mergeCell ref="J1:J4"/>
    <mergeCell ref="K1:K4"/>
    <mergeCell ref="L1:L4"/>
    <mergeCell ref="M1:M4"/>
    <mergeCell ref="N1:N4"/>
    <mergeCell ref="V1:V4"/>
    <mergeCell ref="W1:W4"/>
    <mergeCell ref="X1:X4"/>
    <mergeCell ref="Y1:Y43"/>
    <mergeCell ref="B4:D4"/>
    <mergeCell ref="C5:D5"/>
    <mergeCell ref="C6:D6"/>
    <mergeCell ref="C7:D7"/>
    <mergeCell ref="C8:D8"/>
    <mergeCell ref="C9:D9"/>
    <mergeCell ref="P1:P4"/>
    <mergeCell ref="Q1:Q4"/>
    <mergeCell ref="R1:R4"/>
    <mergeCell ref="S1:S4"/>
    <mergeCell ref="T1:T4"/>
    <mergeCell ref="U1:U4"/>
    <mergeCell ref="C13:D13"/>
    <mergeCell ref="C14:D14"/>
    <mergeCell ref="C15:D15"/>
    <mergeCell ref="C16:D16"/>
    <mergeCell ref="C17:D17"/>
    <mergeCell ref="C28:D28"/>
    <mergeCell ref="E18:X18"/>
    <mergeCell ref="C19:D19"/>
    <mergeCell ref="C20:D20"/>
    <mergeCell ref="C21:D21"/>
    <mergeCell ref="C22:D22"/>
    <mergeCell ref="C23:D23"/>
    <mergeCell ref="C18:D18"/>
    <mergeCell ref="C24:D24"/>
    <mergeCell ref="C25:D25"/>
    <mergeCell ref="E25:X25"/>
    <mergeCell ref="C26:D26"/>
    <mergeCell ref="C27:D27"/>
    <mergeCell ref="E38:X38"/>
    <mergeCell ref="C29:D29"/>
    <mergeCell ref="C30:D30"/>
    <mergeCell ref="C31:D31"/>
    <mergeCell ref="C32:D32"/>
    <mergeCell ref="E32:X32"/>
    <mergeCell ref="C33:D33"/>
    <mergeCell ref="C34:D34"/>
    <mergeCell ref="C35:D35"/>
    <mergeCell ref="C36:D36"/>
    <mergeCell ref="C37:D37"/>
    <mergeCell ref="C38:D38"/>
    <mergeCell ref="C39:D39"/>
    <mergeCell ref="C40:D40"/>
    <mergeCell ref="C41:D41"/>
    <mergeCell ref="C42:D42"/>
    <mergeCell ref="C43:D43"/>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O57"/>
  <sheetViews>
    <sheetView showGridLines="0" zoomScaleNormal="100" workbookViewId="0">
      <pane xSplit="1" ySplit="2" topLeftCell="B3" activePane="bottomRight" state="frozen"/>
      <selection activeCell="E233" sqref="E233:X238"/>
      <selection pane="topRight" activeCell="E233" sqref="E233:X238"/>
      <selection pane="bottomLeft" activeCell="E233" sqref="E233:X238"/>
      <selection pane="bottomRight" activeCell="C3" sqref="C3"/>
    </sheetView>
  </sheetViews>
  <sheetFormatPr defaultRowHeight="13.2"/>
  <cols>
    <col min="1" max="1" width="26.33203125" customWidth="1"/>
    <col min="2" max="2" width="3.33203125" style="25" customWidth="1"/>
    <col min="3" max="3" width="7.109375" style="20" customWidth="1"/>
    <col min="4" max="4" width="3.33203125" style="25" customWidth="1"/>
    <col min="5" max="5" width="7.109375" style="19" customWidth="1"/>
    <col min="6" max="6" width="3.33203125" style="25" customWidth="1"/>
    <col min="7" max="7" width="7.109375" style="19" customWidth="1"/>
    <col min="8" max="8" width="3.33203125" style="25" customWidth="1"/>
    <col min="9" max="9" width="7.109375" style="19" customWidth="1"/>
    <col min="10" max="10" width="3.33203125" style="25" customWidth="1"/>
    <col min="11" max="11" width="7.109375" style="19" customWidth="1"/>
    <col min="12" max="12" width="3.33203125" style="25" customWidth="1"/>
    <col min="13" max="13" width="7.109375" style="19" customWidth="1"/>
    <col min="14" max="14" width="3.33203125" style="25" customWidth="1"/>
    <col min="15" max="15" width="7.109375" style="19" customWidth="1"/>
    <col min="16" max="16" width="3.33203125" style="25" customWidth="1"/>
    <col min="17" max="17" width="7.109375" style="19" customWidth="1"/>
    <col min="18" max="18" width="3.33203125" style="25" customWidth="1"/>
    <col min="19" max="19" width="7.109375" style="19" customWidth="1"/>
    <col min="20" max="20" width="3.33203125" style="25" customWidth="1"/>
    <col min="21" max="21" width="7.109375" style="19" customWidth="1"/>
    <col min="22" max="22" width="3.33203125" style="25" customWidth="1"/>
    <col min="23" max="23" width="7.109375" style="19" customWidth="1"/>
    <col min="24" max="24" width="3.33203125" style="25" customWidth="1"/>
    <col min="25" max="25" width="7.109375" style="19" customWidth="1"/>
    <col min="26" max="26" width="3.33203125" style="25" customWidth="1"/>
    <col min="27" max="27" width="7.109375" style="19" customWidth="1"/>
    <col min="28" max="28" width="3.33203125" style="25" customWidth="1"/>
    <col min="29" max="29" width="7.109375" style="19" customWidth="1"/>
    <col min="30" max="30" width="3.33203125" style="25" customWidth="1"/>
    <col min="31" max="31" width="7.109375" style="19" customWidth="1"/>
    <col min="32" max="32" width="3.33203125" style="25" customWidth="1"/>
    <col min="33" max="33" width="7.109375" style="19" customWidth="1"/>
    <col min="34" max="34" width="3.33203125" style="25" customWidth="1"/>
    <col min="35" max="35" width="7.109375" style="19" customWidth="1"/>
    <col min="36" max="36" width="3.33203125" style="25" customWidth="1"/>
    <col min="37" max="37" width="7.109375" style="19" customWidth="1"/>
    <col min="38" max="38" width="3.33203125" style="25" customWidth="1"/>
    <col min="39" max="39" width="7.109375" style="19" customWidth="1"/>
    <col min="40" max="40" width="3.33203125" style="25" customWidth="1"/>
    <col min="41" max="41" width="7.109375" style="19" customWidth="1"/>
  </cols>
  <sheetData>
    <row r="1" spans="1:41" ht="57" customHeight="1">
      <c r="A1" s="37" t="s">
        <v>156</v>
      </c>
      <c r="B1" s="384" t="str">
        <f ca="1">'Scout 1'!$A1</f>
        <v>Scout 1</v>
      </c>
      <c r="C1" s="384"/>
      <c r="D1" s="384" t="str">
        <f ca="1">'Scout 2'!$A1</f>
        <v>Scout 2</v>
      </c>
      <c r="E1" s="384"/>
      <c r="F1" s="384" t="str">
        <f ca="1">'Scout 3'!$A1</f>
        <v>Scout 3</v>
      </c>
      <c r="G1" s="384"/>
      <c r="H1" s="384" t="str">
        <f ca="1">'Scout 4'!$A1</f>
        <v>Scout 4</v>
      </c>
      <c r="I1" s="384"/>
      <c r="J1" s="384" t="str">
        <f ca="1">'Scout 5'!$A1</f>
        <v>Scout 5</v>
      </c>
      <c r="K1" s="384"/>
      <c r="L1" s="384" t="str">
        <f ca="1">'Scout 6'!$A1</f>
        <v>Scout 6</v>
      </c>
      <c r="M1" s="384"/>
      <c r="N1" s="384" t="str">
        <f ca="1">'Scout 7'!$A1</f>
        <v>Scout 7</v>
      </c>
      <c r="O1" s="384"/>
      <c r="P1" s="384" t="str">
        <f ca="1">'Scout 8'!$A1</f>
        <v>Scout 8</v>
      </c>
      <c r="Q1" s="384"/>
      <c r="R1" s="384" t="str">
        <f ca="1">'Scout 9'!$A1</f>
        <v>Scout 9</v>
      </c>
      <c r="S1" s="384"/>
      <c r="T1" s="384" t="str">
        <f ca="1">'Scout 10'!$A1</f>
        <v>Scout 10</v>
      </c>
      <c r="U1" s="384"/>
      <c r="V1" s="384" t="str">
        <f ca="1">'Scout 11'!$A1</f>
        <v>Scout 11</v>
      </c>
      <c r="W1" s="384"/>
      <c r="X1" s="384" t="str">
        <f ca="1">'Scout 12'!$A1</f>
        <v>Scout 12</v>
      </c>
      <c r="Y1" s="384"/>
      <c r="Z1" s="384" t="str">
        <f ca="1">'Scout 13'!$A1</f>
        <v>Scout 13</v>
      </c>
      <c r="AA1" s="384"/>
      <c r="AB1" s="384" t="str">
        <f ca="1">'Scout 14'!$A1</f>
        <v>Scout 14</v>
      </c>
      <c r="AC1" s="384"/>
      <c r="AD1" s="384" t="str">
        <f ca="1">'Scout 15'!$A1</f>
        <v>Scout 15</v>
      </c>
      <c r="AE1" s="385"/>
      <c r="AF1" s="384" t="str">
        <f ca="1">'Scout 16'!$A1</f>
        <v>Scout 16</v>
      </c>
      <c r="AG1" s="385"/>
      <c r="AH1" s="384" t="str">
        <f ca="1">'Scout 17'!$A1</f>
        <v>Scout 17</v>
      </c>
      <c r="AI1" s="385"/>
      <c r="AJ1" s="384" t="str">
        <f ca="1">'Scout 18'!$A1</f>
        <v>Scout 18</v>
      </c>
      <c r="AK1" s="385"/>
      <c r="AL1" s="384" t="str">
        <f ca="1">'Scout 19'!$A1</f>
        <v>Scout 19</v>
      </c>
      <c r="AM1" s="385"/>
      <c r="AN1" s="384" t="str">
        <f ca="1">'Scout 20'!$A1</f>
        <v>Scout 20</v>
      </c>
      <c r="AO1" s="385"/>
    </row>
    <row r="2" spans="1:41" ht="45" customHeight="1">
      <c r="A2" s="36"/>
      <c r="B2" s="27" t="s">
        <v>146</v>
      </c>
      <c r="C2" s="26" t="s">
        <v>147</v>
      </c>
      <c r="D2" s="27" t="s">
        <v>146</v>
      </c>
      <c r="E2" s="26" t="s">
        <v>147</v>
      </c>
      <c r="F2" s="27" t="s">
        <v>146</v>
      </c>
      <c r="G2" s="26" t="s">
        <v>147</v>
      </c>
      <c r="H2" s="27" t="s">
        <v>146</v>
      </c>
      <c r="I2" s="26" t="s">
        <v>147</v>
      </c>
      <c r="J2" s="27" t="s">
        <v>146</v>
      </c>
      <c r="K2" s="26" t="s">
        <v>147</v>
      </c>
      <c r="L2" s="27" t="s">
        <v>146</v>
      </c>
      <c r="M2" s="26" t="s">
        <v>147</v>
      </c>
      <c r="N2" s="27" t="s">
        <v>146</v>
      </c>
      <c r="O2" s="26" t="s">
        <v>147</v>
      </c>
      <c r="P2" s="27" t="s">
        <v>146</v>
      </c>
      <c r="Q2" s="26" t="s">
        <v>147</v>
      </c>
      <c r="R2" s="27" t="s">
        <v>146</v>
      </c>
      <c r="S2" s="26" t="s">
        <v>147</v>
      </c>
      <c r="T2" s="27" t="s">
        <v>146</v>
      </c>
      <c r="U2" s="26" t="s">
        <v>147</v>
      </c>
      <c r="V2" s="27" t="s">
        <v>146</v>
      </c>
      <c r="W2" s="26" t="s">
        <v>147</v>
      </c>
      <c r="X2" s="27" t="s">
        <v>146</v>
      </c>
      <c r="Y2" s="26" t="s">
        <v>147</v>
      </c>
      <c r="Z2" s="27" t="s">
        <v>146</v>
      </c>
      <c r="AA2" s="26" t="s">
        <v>147</v>
      </c>
      <c r="AB2" s="27" t="s">
        <v>146</v>
      </c>
      <c r="AC2" s="26" t="s">
        <v>147</v>
      </c>
      <c r="AD2" s="27" t="s">
        <v>146</v>
      </c>
      <c r="AE2" s="29" t="s">
        <v>147</v>
      </c>
      <c r="AF2" s="27" t="s">
        <v>146</v>
      </c>
      <c r="AG2" s="29" t="s">
        <v>147</v>
      </c>
      <c r="AH2" s="27" t="s">
        <v>146</v>
      </c>
      <c r="AI2" s="29" t="s">
        <v>147</v>
      </c>
      <c r="AJ2" s="27" t="s">
        <v>146</v>
      </c>
      <c r="AK2" s="29" t="s">
        <v>147</v>
      </c>
      <c r="AL2" s="27" t="s">
        <v>146</v>
      </c>
      <c r="AM2" s="29" t="s">
        <v>147</v>
      </c>
      <c r="AN2" s="27" t="s">
        <v>146</v>
      </c>
      <c r="AO2" s="29" t="s">
        <v>147</v>
      </c>
    </row>
    <row r="3" spans="1:41" ht="12.75" customHeight="1">
      <c r="A3" s="205" t="s">
        <v>854</v>
      </c>
      <c r="B3" s="226" t="str">
        <f>'Scout 1'!$B5</f>
        <v xml:space="preserve"> </v>
      </c>
      <c r="C3" s="30"/>
      <c r="D3" s="28" t="str">
        <f>'Scout 2'!$B5</f>
        <v xml:space="preserve"> </v>
      </c>
      <c r="E3" s="30"/>
      <c r="F3" s="28" t="str">
        <f>'Scout 3'!$B5</f>
        <v xml:space="preserve"> </v>
      </c>
      <c r="G3" s="30"/>
      <c r="H3" s="28" t="str">
        <f>'Scout 4'!$B5</f>
        <v xml:space="preserve"> </v>
      </c>
      <c r="I3" s="30"/>
      <c r="J3" s="28" t="str">
        <f>'Scout 5'!$B5</f>
        <v xml:space="preserve"> </v>
      </c>
      <c r="K3" s="30"/>
      <c r="L3" s="28" t="str">
        <f>'Scout 6'!$B5</f>
        <v xml:space="preserve"> </v>
      </c>
      <c r="M3" s="30"/>
      <c r="N3" s="28" t="str">
        <f>'Scout 7'!$B5</f>
        <v xml:space="preserve"> </v>
      </c>
      <c r="O3" s="30"/>
      <c r="P3" s="28" t="str">
        <f>'Scout 8'!$B5</f>
        <v xml:space="preserve"> </v>
      </c>
      <c r="Q3" s="30"/>
      <c r="R3" s="28" t="str">
        <f>'Scout 9'!$B5</f>
        <v xml:space="preserve"> </v>
      </c>
      <c r="S3" s="30"/>
      <c r="T3" s="28" t="str">
        <f>'Scout 10'!$B5</f>
        <v xml:space="preserve"> </v>
      </c>
      <c r="U3" s="30"/>
      <c r="V3" s="28" t="str">
        <f>'Scout 11'!$B5</f>
        <v xml:space="preserve"> </v>
      </c>
      <c r="W3" s="30"/>
      <c r="X3" s="28" t="str">
        <f>'Scout 12'!$B5</f>
        <v xml:space="preserve"> </v>
      </c>
      <c r="Y3" s="30"/>
      <c r="Z3" s="28" t="str">
        <f>'Scout 13'!$B5</f>
        <v xml:space="preserve"> </v>
      </c>
      <c r="AA3" s="30"/>
      <c r="AB3" s="28" t="str">
        <f>'Scout 14'!$B5</f>
        <v xml:space="preserve"> </v>
      </c>
      <c r="AC3" s="30"/>
      <c r="AD3" s="28" t="str">
        <f>'Scout 15'!$B5</f>
        <v xml:space="preserve"> </v>
      </c>
      <c r="AE3" s="31"/>
      <c r="AF3" s="28" t="str">
        <f>'Scout 16'!$B5</f>
        <v xml:space="preserve"> </v>
      </c>
      <c r="AG3" s="31"/>
      <c r="AH3" s="28" t="str">
        <f>'Scout 17'!$B5</f>
        <v xml:space="preserve"> </v>
      </c>
      <c r="AI3" s="31"/>
      <c r="AJ3" s="28" t="str">
        <f>'Scout 18'!$B5</f>
        <v xml:space="preserve"> </v>
      </c>
      <c r="AK3" s="31"/>
      <c r="AL3" s="28" t="str">
        <f>'Scout 19'!$B5</f>
        <v xml:space="preserve"> </v>
      </c>
      <c r="AM3" s="31"/>
      <c r="AN3" s="28" t="str">
        <f>'Scout 20'!$B5</f>
        <v xml:space="preserve"> </v>
      </c>
      <c r="AO3" s="29"/>
    </row>
    <row r="4" spans="1:41">
      <c r="A4" s="47" t="s">
        <v>37</v>
      </c>
      <c r="B4" s="28" t="str">
        <f>'Scout 1'!$B6</f>
        <v/>
      </c>
      <c r="C4" s="30"/>
      <c r="D4" s="28" t="str">
        <f>'Scout 2'!$B6</f>
        <v/>
      </c>
      <c r="E4" s="30"/>
      <c r="F4" s="28" t="str">
        <f>'Scout 3'!$B6</f>
        <v/>
      </c>
      <c r="G4" s="30"/>
      <c r="H4" s="28" t="str">
        <f>'Scout 4'!$B6</f>
        <v/>
      </c>
      <c r="I4" s="30"/>
      <c r="J4" s="28" t="str">
        <f>'Scout 5'!$B6</f>
        <v/>
      </c>
      <c r="K4" s="30"/>
      <c r="L4" s="28" t="str">
        <f>'Scout 6'!$B6</f>
        <v/>
      </c>
      <c r="M4" s="30"/>
      <c r="N4" s="28" t="str">
        <f>'Scout 7'!$B6</f>
        <v/>
      </c>
      <c r="O4" s="30"/>
      <c r="P4" s="28" t="str">
        <f>'Scout 8'!$B6</f>
        <v/>
      </c>
      <c r="Q4" s="30"/>
      <c r="R4" s="28" t="str">
        <f>'Scout 9'!$B6</f>
        <v/>
      </c>
      <c r="S4" s="30"/>
      <c r="T4" s="28" t="str">
        <f>'Scout 10'!$B6</f>
        <v/>
      </c>
      <c r="U4" s="30"/>
      <c r="V4" s="28" t="str">
        <f>'Scout 11'!$B6</f>
        <v/>
      </c>
      <c r="W4" s="30"/>
      <c r="X4" s="28" t="str">
        <f>'Scout 12'!$B6</f>
        <v/>
      </c>
      <c r="Y4" s="30"/>
      <c r="Z4" s="28" t="str">
        <f>'Scout 13'!$B6</f>
        <v/>
      </c>
      <c r="AA4" s="30"/>
      <c r="AB4" s="28" t="str">
        <f>'Scout 14'!$B6</f>
        <v/>
      </c>
      <c r="AC4" s="30"/>
      <c r="AD4" s="28" t="str">
        <f>'Scout 15'!$B6</f>
        <v/>
      </c>
      <c r="AE4" s="31"/>
      <c r="AF4" s="28" t="str">
        <f>'Scout 16'!$B6</f>
        <v/>
      </c>
      <c r="AG4" s="31"/>
      <c r="AH4" s="28" t="str">
        <f>'Scout 17'!$B6</f>
        <v/>
      </c>
      <c r="AI4" s="31"/>
      <c r="AJ4" s="28" t="str">
        <f>'Scout 18'!$B6</f>
        <v/>
      </c>
      <c r="AK4" s="31"/>
      <c r="AL4" s="28" t="str">
        <f>'Scout 19'!$B6</f>
        <v/>
      </c>
      <c r="AM4" s="31"/>
      <c r="AN4" s="28" t="str">
        <f>'Scout 20'!$B6</f>
        <v/>
      </c>
      <c r="AO4" s="31"/>
    </row>
    <row r="5" spans="1:41">
      <c r="A5" s="47" t="s">
        <v>29</v>
      </c>
      <c r="B5" s="28" t="str">
        <f>'Scout 1'!$B7</f>
        <v xml:space="preserve"> </v>
      </c>
      <c r="C5" s="229"/>
      <c r="D5" s="28" t="str">
        <f>'Scout 2'!$B7</f>
        <v xml:space="preserve"> </v>
      </c>
      <c r="E5" s="30"/>
      <c r="F5" s="28" t="str">
        <f>'Scout 3'!$B7</f>
        <v xml:space="preserve"> </v>
      </c>
      <c r="G5" s="30"/>
      <c r="H5" s="28" t="str">
        <f>'Scout 4'!$B7</f>
        <v xml:space="preserve"> </v>
      </c>
      <c r="I5" s="30"/>
      <c r="J5" s="28" t="str">
        <f>'Scout 5'!$B7</f>
        <v xml:space="preserve"> </v>
      </c>
      <c r="K5" s="30"/>
      <c r="L5" s="28" t="str">
        <f>'Scout 6'!$B7</f>
        <v xml:space="preserve"> </v>
      </c>
      <c r="M5" s="30"/>
      <c r="N5" s="28" t="str">
        <f>'Scout 7'!$B7</f>
        <v xml:space="preserve"> </v>
      </c>
      <c r="O5" s="30"/>
      <c r="P5" s="28" t="str">
        <f>'Scout 8'!$B7</f>
        <v xml:space="preserve"> </v>
      </c>
      <c r="Q5" s="30"/>
      <c r="R5" s="28" t="str">
        <f>'Scout 9'!$B7</f>
        <v xml:space="preserve"> </v>
      </c>
      <c r="S5" s="30"/>
      <c r="T5" s="28" t="str">
        <f>'Scout 10'!$B7</f>
        <v xml:space="preserve"> </v>
      </c>
      <c r="U5" s="30"/>
      <c r="V5" s="28" t="str">
        <f>'Scout 11'!$B7</f>
        <v xml:space="preserve"> </v>
      </c>
      <c r="W5" s="30"/>
      <c r="X5" s="28" t="str">
        <f>'Scout 12'!$B7</f>
        <v xml:space="preserve"> </v>
      </c>
      <c r="Y5" s="30"/>
      <c r="Z5" s="28" t="str">
        <f>'Scout 13'!$B7</f>
        <v xml:space="preserve"> </v>
      </c>
      <c r="AA5" s="30"/>
      <c r="AB5" s="28" t="str">
        <f>'Scout 14'!$B7</f>
        <v xml:space="preserve"> </v>
      </c>
      <c r="AC5" s="30"/>
      <c r="AD5" s="28" t="str">
        <f>'Scout 15'!$B7</f>
        <v xml:space="preserve"> </v>
      </c>
      <c r="AE5" s="31"/>
      <c r="AF5" s="28" t="str">
        <f>'Scout 16'!$B7</f>
        <v xml:space="preserve"> </v>
      </c>
      <c r="AG5" s="31"/>
      <c r="AH5" s="28" t="str">
        <f>'Scout 17'!$B7</f>
        <v xml:space="preserve"> </v>
      </c>
      <c r="AI5" s="31"/>
      <c r="AJ5" s="28" t="str">
        <f>'Scout 18'!$B7</f>
        <v xml:space="preserve"> </v>
      </c>
      <c r="AK5" s="31"/>
      <c r="AL5" s="28" t="str">
        <f>'Scout 19'!$B7</f>
        <v xml:space="preserve"> </v>
      </c>
      <c r="AM5" s="31"/>
      <c r="AN5" s="28" t="str">
        <f>'Scout 20'!$B7</f>
        <v xml:space="preserve"> </v>
      </c>
      <c r="AO5" s="31"/>
    </row>
    <row r="6" spans="1:41">
      <c r="A6" s="47"/>
      <c r="B6" s="28"/>
      <c r="C6" s="30"/>
      <c r="D6" s="28"/>
      <c r="E6" s="30"/>
      <c r="F6" s="28"/>
      <c r="G6" s="30"/>
      <c r="H6" s="28"/>
      <c r="I6" s="30"/>
      <c r="J6" s="28"/>
      <c r="K6" s="30"/>
      <c r="L6" s="28"/>
      <c r="M6" s="30"/>
      <c r="N6" s="28"/>
      <c r="O6" s="30"/>
      <c r="P6" s="28"/>
      <c r="Q6" s="30"/>
      <c r="R6" s="28"/>
      <c r="S6" s="30"/>
      <c r="T6" s="28"/>
      <c r="U6" s="30"/>
      <c r="V6" s="28"/>
      <c r="W6" s="30"/>
      <c r="X6" s="28"/>
      <c r="Y6" s="30"/>
      <c r="Z6" s="28"/>
      <c r="AA6" s="30"/>
      <c r="AB6" s="28"/>
      <c r="AC6" s="30"/>
      <c r="AD6" s="28"/>
      <c r="AE6" s="31"/>
      <c r="AF6" s="28"/>
      <c r="AG6" s="31"/>
      <c r="AH6" s="28"/>
      <c r="AI6" s="31"/>
      <c r="AJ6" s="28"/>
      <c r="AK6" s="31"/>
      <c r="AL6" s="28"/>
      <c r="AM6" s="31"/>
      <c r="AN6" s="28"/>
      <c r="AO6" s="31"/>
    </row>
    <row r="7" spans="1:41">
      <c r="A7" s="77" t="s">
        <v>504</v>
      </c>
      <c r="B7" s="28"/>
      <c r="C7" s="30"/>
      <c r="D7" s="28"/>
      <c r="E7" s="30"/>
      <c r="F7" s="28"/>
      <c r="G7" s="30"/>
      <c r="H7" s="28"/>
      <c r="I7" s="30"/>
      <c r="J7" s="28"/>
      <c r="K7" s="30"/>
      <c r="L7" s="28"/>
      <c r="M7" s="30"/>
      <c r="N7" s="28"/>
      <c r="O7" s="30"/>
      <c r="P7" s="28"/>
      <c r="Q7" s="30"/>
      <c r="R7" s="28"/>
      <c r="S7" s="30"/>
      <c r="T7" s="28"/>
      <c r="U7" s="30"/>
      <c r="V7" s="28"/>
      <c r="W7" s="30"/>
      <c r="X7" s="28"/>
      <c r="Y7" s="30"/>
      <c r="Z7" s="28"/>
      <c r="AA7" s="30"/>
      <c r="AB7" s="28"/>
      <c r="AC7" s="30"/>
      <c r="AD7" s="28"/>
      <c r="AE7" s="31"/>
      <c r="AF7" s="28"/>
      <c r="AG7" s="31"/>
      <c r="AH7" s="28"/>
      <c r="AI7" s="31"/>
      <c r="AJ7" s="28"/>
      <c r="AK7" s="31"/>
      <c r="AL7" s="28"/>
      <c r="AM7" s="31"/>
      <c r="AN7" s="28"/>
      <c r="AO7" s="31"/>
    </row>
    <row r="8" spans="1:41">
      <c r="A8" s="146" t="str">
        <f>AdventurePins!C5</f>
        <v>Cast Iron Chef</v>
      </c>
      <c r="B8" s="28" t="str">
        <f>'Scout 1'!$B32</f>
        <v/>
      </c>
      <c r="C8" s="30"/>
      <c r="D8" s="28" t="str">
        <f>'Scout 2'!$B32</f>
        <v/>
      </c>
      <c r="E8" s="30"/>
      <c r="F8" s="28" t="str">
        <f>'Scout 3'!$B32</f>
        <v/>
      </c>
      <c r="G8" s="30"/>
      <c r="H8" s="28" t="str">
        <f>'Scout 4'!$B32</f>
        <v/>
      </c>
      <c r="I8" s="30"/>
      <c r="J8" s="28" t="str">
        <f>'Scout 5'!$B32</f>
        <v/>
      </c>
      <c r="K8" s="30"/>
      <c r="L8" s="28" t="str">
        <f>'Scout 6'!$B32</f>
        <v/>
      </c>
      <c r="M8" s="30"/>
      <c r="N8" s="28" t="str">
        <f>'Scout 7'!$B32</f>
        <v/>
      </c>
      <c r="O8" s="30"/>
      <c r="P8" s="28" t="str">
        <f>'Scout 8'!$B32</f>
        <v/>
      </c>
      <c r="Q8" s="30"/>
      <c r="R8" s="28" t="str">
        <f>'Scout 9'!$B32</f>
        <v/>
      </c>
      <c r="S8" s="30"/>
      <c r="T8" s="28" t="str">
        <f>'Scout 10'!$B32</f>
        <v/>
      </c>
      <c r="U8" s="30"/>
      <c r="V8" s="28" t="str">
        <f>'Scout 11'!$B32</f>
        <v/>
      </c>
      <c r="W8" s="30"/>
      <c r="X8" s="28" t="str">
        <f>'Scout 12'!$B32</f>
        <v/>
      </c>
      <c r="Y8" s="30"/>
      <c r="Z8" s="28" t="str">
        <f>'Scout 13'!$B32</f>
        <v/>
      </c>
      <c r="AA8" s="30"/>
      <c r="AB8" s="28" t="str">
        <f>'Scout 14'!$B32</f>
        <v/>
      </c>
      <c r="AC8" s="30"/>
      <c r="AD8" s="28" t="str">
        <f>'Scout 15'!$B32</f>
        <v/>
      </c>
      <c r="AE8" s="31"/>
      <c r="AF8" s="227" t="str">
        <f>'Scout 16'!$B32</f>
        <v/>
      </c>
      <c r="AG8" s="31"/>
      <c r="AH8" s="227" t="str">
        <f>'Scout 17'!$B32</f>
        <v/>
      </c>
      <c r="AI8" s="31"/>
      <c r="AJ8" s="227" t="str">
        <f>'Scout 18'!$B32</f>
        <v/>
      </c>
      <c r="AK8" s="31"/>
      <c r="AL8" s="227" t="str">
        <f>'Scout 19'!$B32</f>
        <v/>
      </c>
      <c r="AM8" s="31"/>
      <c r="AN8" s="227" t="str">
        <f>'Scout 20'!$B32</f>
        <v/>
      </c>
      <c r="AO8" s="31"/>
    </row>
    <row r="9" spans="1:41">
      <c r="A9" s="146" t="str">
        <f>AdventurePins!C10</f>
        <v>Duty to God and You</v>
      </c>
      <c r="B9" s="28" t="str">
        <f>'Scout 1'!$B33</f>
        <v/>
      </c>
      <c r="C9" s="30"/>
      <c r="D9" s="28" t="str">
        <f>'Scout 2'!$B33</f>
        <v/>
      </c>
      <c r="E9" s="30"/>
      <c r="F9" s="28" t="str">
        <f>'Scout 3'!$B33</f>
        <v/>
      </c>
      <c r="G9" s="30"/>
      <c r="H9" s="28" t="str">
        <f>'Scout 4'!$B33</f>
        <v/>
      </c>
      <c r="I9" s="30"/>
      <c r="J9" s="28" t="str">
        <f>'Scout 5'!$B33</f>
        <v/>
      </c>
      <c r="K9" s="30"/>
      <c r="L9" s="28" t="str">
        <f>'Scout 6'!$B33</f>
        <v/>
      </c>
      <c r="M9" s="30"/>
      <c r="N9" s="28" t="str">
        <f>'Scout 7'!$B33</f>
        <v/>
      </c>
      <c r="O9" s="30"/>
      <c r="P9" s="28" t="str">
        <f>'Scout 8'!$B33</f>
        <v/>
      </c>
      <c r="Q9" s="30"/>
      <c r="R9" s="28" t="str">
        <f>'Scout 9'!$B33</f>
        <v/>
      </c>
      <c r="S9" s="30"/>
      <c r="T9" s="28" t="str">
        <f>'Scout 10'!$B33</f>
        <v/>
      </c>
      <c r="U9" s="30"/>
      <c r="V9" s="28" t="str">
        <f>'Scout 11'!$B33</f>
        <v/>
      </c>
      <c r="W9" s="30"/>
      <c r="X9" s="28" t="str">
        <f>'Scout 12'!$B33</f>
        <v/>
      </c>
      <c r="Y9" s="30"/>
      <c r="Z9" s="28" t="str">
        <f>'Scout 13'!$B33</f>
        <v/>
      </c>
      <c r="AA9" s="30"/>
      <c r="AB9" s="28" t="str">
        <f>'Scout 14'!$B33</f>
        <v/>
      </c>
      <c r="AC9" s="30"/>
      <c r="AD9" s="28" t="str">
        <f>'Scout 15'!$B33</f>
        <v/>
      </c>
      <c r="AE9" s="31"/>
      <c r="AF9" s="227" t="str">
        <f>'Scout 16'!$B33</f>
        <v/>
      </c>
      <c r="AG9" s="31"/>
      <c r="AH9" s="227" t="str">
        <f>'Scout 17'!$B33</f>
        <v/>
      </c>
      <c r="AI9" s="31"/>
      <c r="AJ9" s="227" t="str">
        <f>'Scout 18'!$B33</f>
        <v/>
      </c>
      <c r="AK9" s="31"/>
      <c r="AL9" s="227" t="str">
        <f>'Scout 19'!$B33</f>
        <v/>
      </c>
      <c r="AM9" s="31"/>
      <c r="AN9" s="227" t="str">
        <f>'Scout 20'!$B33</f>
        <v/>
      </c>
      <c r="AO9" s="31"/>
    </row>
    <row r="10" spans="1:41">
      <c r="A10" s="146" t="str">
        <f>AdventurePins!C16</f>
        <v>First Responder</v>
      </c>
      <c r="B10" s="28" t="str">
        <f>'Scout 1'!$B34</f>
        <v/>
      </c>
      <c r="C10" s="30"/>
      <c r="D10" s="28" t="str">
        <f>'Scout 2'!$B34</f>
        <v/>
      </c>
      <c r="E10" s="30"/>
      <c r="F10" s="28" t="str">
        <f>'Scout 3'!$B34</f>
        <v/>
      </c>
      <c r="G10" s="30"/>
      <c r="H10" s="28" t="str">
        <f>'Scout 4'!$B34</f>
        <v/>
      </c>
      <c r="I10" s="30"/>
      <c r="J10" s="28" t="str">
        <f>'Scout 5'!$B34</f>
        <v/>
      </c>
      <c r="K10" s="30"/>
      <c r="L10" s="28" t="str">
        <f>'Scout 6'!$B34</f>
        <v/>
      </c>
      <c r="M10" s="30"/>
      <c r="N10" s="28" t="str">
        <f>'Scout 7'!$B34</f>
        <v/>
      </c>
      <c r="O10" s="30"/>
      <c r="P10" s="28" t="str">
        <f>'Scout 8'!$B34</f>
        <v/>
      </c>
      <c r="Q10" s="30"/>
      <c r="R10" s="28" t="str">
        <f>'Scout 9'!$B34</f>
        <v/>
      </c>
      <c r="S10" s="30"/>
      <c r="T10" s="28" t="str">
        <f>'Scout 10'!$B34</f>
        <v/>
      </c>
      <c r="U10" s="30"/>
      <c r="V10" s="28" t="str">
        <f>'Scout 11'!$B34</f>
        <v/>
      </c>
      <c r="W10" s="30"/>
      <c r="X10" s="28" t="str">
        <f>'Scout 12'!$B34</f>
        <v/>
      </c>
      <c r="Y10" s="30"/>
      <c r="Z10" s="28" t="str">
        <f>'Scout 13'!$B34</f>
        <v/>
      </c>
      <c r="AA10" s="30"/>
      <c r="AB10" s="28" t="str">
        <f>'Scout 14'!$B34</f>
        <v/>
      </c>
      <c r="AC10" s="30"/>
      <c r="AD10" s="28" t="str">
        <f>'Scout 15'!$B34</f>
        <v/>
      </c>
      <c r="AE10" s="31"/>
      <c r="AF10" s="227" t="str">
        <f>'Scout 16'!$B34</f>
        <v/>
      </c>
      <c r="AG10" s="31"/>
      <c r="AH10" s="227" t="str">
        <f>'Scout 17'!$B34</f>
        <v/>
      </c>
      <c r="AI10" s="31"/>
      <c r="AJ10" s="227" t="str">
        <f>'Scout 18'!$B34</f>
        <v/>
      </c>
      <c r="AK10" s="31"/>
      <c r="AL10" s="227" t="str">
        <f>'Scout 19'!$B34</f>
        <v/>
      </c>
      <c r="AM10" s="31"/>
      <c r="AN10" s="227" t="str">
        <f>'Scout 20'!$B34</f>
        <v/>
      </c>
      <c r="AO10" s="31"/>
    </row>
    <row r="11" spans="1:41">
      <c r="A11" s="146" t="str">
        <f>AdventurePins!C40</f>
        <v>Stronger, Faster, Higher</v>
      </c>
      <c r="B11" s="28" t="str">
        <f>'Scout 1'!$B35</f>
        <v/>
      </c>
      <c r="C11" s="229"/>
      <c r="D11" s="28" t="str">
        <f>'Scout 2'!$B35</f>
        <v/>
      </c>
      <c r="E11" s="30"/>
      <c r="F11" s="28" t="str">
        <f>'Scout 3'!$B35</f>
        <v/>
      </c>
      <c r="G11" s="30"/>
      <c r="H11" s="28" t="str">
        <f>'Scout 4'!$B35</f>
        <v/>
      </c>
      <c r="I11" s="30"/>
      <c r="J11" s="28" t="str">
        <f>'Scout 5'!$B35</f>
        <v/>
      </c>
      <c r="K11" s="30"/>
      <c r="L11" s="28" t="str">
        <f>'Scout 6'!$B35</f>
        <v/>
      </c>
      <c r="M11" s="30"/>
      <c r="N11" s="28" t="str">
        <f>'Scout 7'!$B35</f>
        <v/>
      </c>
      <c r="O11" s="30"/>
      <c r="P11" s="28" t="str">
        <f>'Scout 8'!$B35</f>
        <v/>
      </c>
      <c r="Q11" s="30"/>
      <c r="R11" s="28" t="str">
        <f>'Scout 9'!$B35</f>
        <v/>
      </c>
      <c r="S11" s="30"/>
      <c r="T11" s="28" t="str">
        <f>'Scout 10'!$B35</f>
        <v/>
      </c>
      <c r="U11" s="30"/>
      <c r="V11" s="28" t="str">
        <f>'Scout 11'!$B35</f>
        <v/>
      </c>
      <c r="W11" s="30"/>
      <c r="X11" s="28" t="str">
        <f>'Scout 12'!$B35</f>
        <v/>
      </c>
      <c r="Y11" s="30"/>
      <c r="Z11" s="28" t="str">
        <f>'Scout 13'!$B35</f>
        <v/>
      </c>
      <c r="AA11" s="30"/>
      <c r="AB11" s="28" t="str">
        <f>'Scout 14'!$B35</f>
        <v/>
      </c>
      <c r="AC11" s="30"/>
      <c r="AD11" s="28" t="str">
        <f>'Scout 15'!$B35</f>
        <v/>
      </c>
      <c r="AE11" s="31"/>
      <c r="AF11" s="227" t="str">
        <f>'Scout 16'!$B35</f>
        <v/>
      </c>
      <c r="AG11" s="31"/>
      <c r="AH11" s="227" t="str">
        <f>'Scout 17'!$B35</f>
        <v/>
      </c>
      <c r="AI11" s="31"/>
      <c r="AJ11" s="227" t="str">
        <f>'Scout 18'!$B35</f>
        <v/>
      </c>
      <c r="AK11" s="31"/>
      <c r="AL11" s="227" t="str">
        <f>'Scout 19'!$B35</f>
        <v/>
      </c>
      <c r="AM11" s="31"/>
      <c r="AN11" s="227" t="str">
        <f>'Scout 20'!$B35</f>
        <v/>
      </c>
      <c r="AO11" s="31"/>
    </row>
    <row r="12" spans="1:41">
      <c r="A12" s="147" t="str">
        <f>AdventurePins!C53</f>
        <v>Webelos Walkabout</v>
      </c>
      <c r="B12" s="28" t="str">
        <f>'Scout 1'!$B36</f>
        <v/>
      </c>
      <c r="C12" s="30"/>
      <c r="D12" s="28" t="str">
        <f>'Scout 2'!$B36</f>
        <v/>
      </c>
      <c r="E12" s="30"/>
      <c r="F12" s="28" t="str">
        <f>'Scout 3'!$B36</f>
        <v/>
      </c>
      <c r="G12" s="30"/>
      <c r="H12" s="28" t="str">
        <f>'Scout 4'!$B36</f>
        <v/>
      </c>
      <c r="I12" s="30"/>
      <c r="J12" s="28" t="str">
        <f>'Scout 5'!$B36</f>
        <v/>
      </c>
      <c r="K12" s="30"/>
      <c r="L12" s="28" t="str">
        <f>'Scout 6'!$B36</f>
        <v/>
      </c>
      <c r="M12" s="30"/>
      <c r="N12" s="28" t="str">
        <f>'Scout 7'!$B36</f>
        <v/>
      </c>
      <c r="O12" s="30"/>
      <c r="P12" s="28" t="str">
        <f>'Scout 8'!$B36</f>
        <v/>
      </c>
      <c r="Q12" s="30"/>
      <c r="R12" s="28" t="str">
        <f>'Scout 9'!$B36</f>
        <v/>
      </c>
      <c r="S12" s="30"/>
      <c r="T12" s="28" t="str">
        <f>'Scout 10'!$B36</f>
        <v/>
      </c>
      <c r="U12" s="30"/>
      <c r="V12" s="28" t="str">
        <f>'Scout 11'!$B36</f>
        <v/>
      </c>
      <c r="W12" s="30"/>
      <c r="X12" s="28" t="str">
        <f>'Scout 12'!$B36</f>
        <v/>
      </c>
      <c r="Y12" s="30"/>
      <c r="Z12" s="28" t="str">
        <f>'Scout 13'!$B36</f>
        <v/>
      </c>
      <c r="AA12" s="30"/>
      <c r="AB12" s="28" t="str">
        <f>'Scout 14'!$B36</f>
        <v/>
      </c>
      <c r="AC12" s="30"/>
      <c r="AD12" s="28" t="str">
        <f>'Scout 15'!$B36</f>
        <v/>
      </c>
      <c r="AE12" s="31"/>
      <c r="AF12" s="227" t="str">
        <f>'Scout 16'!$B36</f>
        <v/>
      </c>
      <c r="AG12" s="31"/>
      <c r="AH12" s="227" t="str">
        <f>'Scout 17'!$B36</f>
        <v/>
      </c>
      <c r="AI12" s="31"/>
      <c r="AJ12" s="227" t="str">
        <f>'Scout 18'!$B36</f>
        <v/>
      </c>
      <c r="AK12" s="31"/>
      <c r="AL12" s="227" t="str">
        <f>'Scout 19'!$B36</f>
        <v/>
      </c>
      <c r="AM12" s="31"/>
      <c r="AN12" s="227" t="str">
        <f>'Scout 20'!$B36</f>
        <v/>
      </c>
      <c r="AO12" s="31"/>
    </row>
    <row r="13" spans="1:41">
      <c r="A13" s="146" t="str">
        <f>AdventurePins!C62</f>
        <v>Building a Better World</v>
      </c>
      <c r="B13" s="28" t="str">
        <f>'Scout 1'!$B37</f>
        <v/>
      </c>
      <c r="C13" s="30"/>
      <c r="D13" s="28" t="str">
        <f>'Scout 2'!$B37</f>
        <v/>
      </c>
      <c r="E13" s="30"/>
      <c r="F13" s="28" t="str">
        <f>'Scout 3'!$B37</f>
        <v/>
      </c>
      <c r="G13" s="30"/>
      <c r="H13" s="28" t="str">
        <f>'Scout 4'!$B37</f>
        <v/>
      </c>
      <c r="I13" s="30"/>
      <c r="J13" s="28" t="str">
        <f>'Scout 5'!$B37</f>
        <v/>
      </c>
      <c r="K13" s="30"/>
      <c r="L13" s="28" t="str">
        <f>'Scout 6'!$B37</f>
        <v/>
      </c>
      <c r="M13" s="30"/>
      <c r="N13" s="28" t="str">
        <f>'Scout 7'!$B37</f>
        <v/>
      </c>
      <c r="O13" s="30"/>
      <c r="P13" s="28" t="str">
        <f>'Scout 8'!$B37</f>
        <v/>
      </c>
      <c r="Q13" s="30"/>
      <c r="R13" s="28" t="str">
        <f>'Scout 9'!$B37</f>
        <v/>
      </c>
      <c r="S13" s="30"/>
      <c r="T13" s="28" t="str">
        <f>'Scout 10'!$B37</f>
        <v/>
      </c>
      <c r="U13" s="30"/>
      <c r="V13" s="28" t="str">
        <f>'Scout 11'!$B37</f>
        <v/>
      </c>
      <c r="W13" s="30"/>
      <c r="X13" s="28" t="str">
        <f>'Scout 12'!$B37</f>
        <v/>
      </c>
      <c r="Y13" s="30"/>
      <c r="Z13" s="28" t="str">
        <f>'Scout 13'!$B37</f>
        <v/>
      </c>
      <c r="AA13" s="30"/>
      <c r="AB13" s="28" t="str">
        <f>'Scout 14'!$B37</f>
        <v/>
      </c>
      <c r="AC13" s="30"/>
      <c r="AD13" s="28" t="str">
        <f>'Scout 15'!$B37</f>
        <v/>
      </c>
      <c r="AE13" s="31"/>
      <c r="AF13" s="227" t="str">
        <f>'Scout 16'!$B37</f>
        <v/>
      </c>
      <c r="AG13" s="31"/>
      <c r="AH13" s="227" t="str">
        <f>'Scout 17'!$B37</f>
        <v/>
      </c>
      <c r="AI13" s="31"/>
      <c r="AJ13" s="227" t="str">
        <f>'Scout 18'!$B37</f>
        <v/>
      </c>
      <c r="AK13" s="31"/>
      <c r="AL13" s="227" t="str">
        <f>'Scout 19'!$B37</f>
        <v/>
      </c>
      <c r="AM13" s="31"/>
      <c r="AN13" s="227" t="str">
        <f>'Scout 20'!$B37</f>
        <v/>
      </c>
      <c r="AO13" s="31"/>
    </row>
    <row r="14" spans="1:41">
      <c r="A14" s="146" t="str">
        <f>AdventurePins!C74</f>
        <v>Duty to God in Action</v>
      </c>
      <c r="B14" s="28" t="str">
        <f>'Scout 1'!$B38</f>
        <v/>
      </c>
      <c r="C14" s="30"/>
      <c r="D14" s="28" t="str">
        <f>'Scout 2'!$B38</f>
        <v/>
      </c>
      <c r="E14" s="30"/>
      <c r="F14" s="28" t="str">
        <f>'Scout 3'!$B38</f>
        <v/>
      </c>
      <c r="G14" s="30"/>
      <c r="H14" s="28" t="str">
        <f>'Scout 4'!$B38</f>
        <v/>
      </c>
      <c r="I14" s="30"/>
      <c r="J14" s="28" t="str">
        <f>'Scout 5'!$B38</f>
        <v/>
      </c>
      <c r="K14" s="30"/>
      <c r="L14" s="28" t="str">
        <f>'Scout 6'!$B38</f>
        <v/>
      </c>
      <c r="M14" s="30"/>
      <c r="N14" s="28" t="str">
        <f>'Scout 7'!$B38</f>
        <v/>
      </c>
      <c r="O14" s="30"/>
      <c r="P14" s="28" t="str">
        <f>'Scout 8'!$B38</f>
        <v/>
      </c>
      <c r="Q14" s="30"/>
      <c r="R14" s="28" t="str">
        <f>'Scout 9'!$B38</f>
        <v/>
      </c>
      <c r="S14" s="30"/>
      <c r="T14" s="28" t="str">
        <f>'Scout 10'!$B38</f>
        <v/>
      </c>
      <c r="U14" s="30"/>
      <c r="V14" s="28" t="str">
        <f>'Scout 11'!$B38</f>
        <v/>
      </c>
      <c r="W14" s="30"/>
      <c r="X14" s="28" t="str">
        <f>'Scout 12'!$B38</f>
        <v/>
      </c>
      <c r="Y14" s="30"/>
      <c r="Z14" s="28" t="str">
        <f>'Scout 13'!$B38</f>
        <v/>
      </c>
      <c r="AA14" s="30"/>
      <c r="AB14" s="28" t="str">
        <f>'Scout 14'!$B38</f>
        <v/>
      </c>
      <c r="AC14" s="30"/>
      <c r="AD14" s="28" t="str">
        <f>'Scout 15'!$B38</f>
        <v/>
      </c>
      <c r="AE14" s="31"/>
      <c r="AF14" s="227" t="str">
        <f>'Scout 16'!$B38</f>
        <v/>
      </c>
      <c r="AG14" s="31"/>
      <c r="AH14" s="227" t="str">
        <f>'Scout 17'!$B38</f>
        <v/>
      </c>
      <c r="AI14" s="31"/>
      <c r="AJ14" s="227" t="str">
        <f>'Scout 18'!$B38</f>
        <v/>
      </c>
      <c r="AK14" s="31"/>
      <c r="AL14" s="227" t="str">
        <f>'Scout 19'!$B38</f>
        <v/>
      </c>
      <c r="AM14" s="31"/>
      <c r="AN14" s="227" t="str">
        <f>'Scout 20'!$B38</f>
        <v/>
      </c>
      <c r="AO14" s="31"/>
    </row>
    <row r="15" spans="1:41">
      <c r="A15" s="146" t="str">
        <f>AdventurePins!C82</f>
        <v>Outdoorsman</v>
      </c>
      <c r="B15" s="28" t="str">
        <f>'Scout 1'!$B39</f>
        <v/>
      </c>
      <c r="C15" s="30"/>
      <c r="D15" s="28" t="str">
        <f>'Scout 2'!$B39</f>
        <v/>
      </c>
      <c r="E15" s="30"/>
      <c r="F15" s="28" t="str">
        <f>'Scout 3'!$B39</f>
        <v/>
      </c>
      <c r="G15" s="30"/>
      <c r="H15" s="28" t="str">
        <f>'Scout 4'!$B39</f>
        <v/>
      </c>
      <c r="I15" s="30"/>
      <c r="J15" s="28" t="str">
        <f>'Scout 5'!$B39</f>
        <v/>
      </c>
      <c r="K15" s="30"/>
      <c r="L15" s="28" t="str">
        <f>'Scout 6'!$B39</f>
        <v/>
      </c>
      <c r="M15" s="30"/>
      <c r="N15" s="28" t="str">
        <f>'Scout 7'!$B39</f>
        <v/>
      </c>
      <c r="O15" s="30"/>
      <c r="P15" s="28" t="str">
        <f>'Scout 8'!$B39</f>
        <v/>
      </c>
      <c r="Q15" s="30"/>
      <c r="R15" s="28" t="str">
        <f>'Scout 9'!$B39</f>
        <v/>
      </c>
      <c r="S15" s="30"/>
      <c r="T15" s="28" t="str">
        <f>'Scout 10'!$B39</f>
        <v/>
      </c>
      <c r="U15" s="30"/>
      <c r="V15" s="28" t="str">
        <f>'Scout 11'!$B39</f>
        <v/>
      </c>
      <c r="W15" s="30"/>
      <c r="X15" s="28" t="str">
        <f>'Scout 12'!$B39</f>
        <v/>
      </c>
      <c r="Y15" s="30"/>
      <c r="Z15" s="28" t="str">
        <f>'Scout 13'!$B39</f>
        <v/>
      </c>
      <c r="AA15" s="30"/>
      <c r="AB15" s="28" t="str">
        <f>'Scout 14'!$B39</f>
        <v/>
      </c>
      <c r="AC15" s="30"/>
      <c r="AD15" s="28" t="str">
        <f>'Scout 15'!$B39</f>
        <v/>
      </c>
      <c r="AE15" s="31"/>
      <c r="AF15" s="227" t="str">
        <f>'Scout 16'!$B39</f>
        <v/>
      </c>
      <c r="AG15" s="31"/>
      <c r="AH15" s="227" t="str">
        <f>'Scout 17'!$B39</f>
        <v/>
      </c>
      <c r="AI15" s="31"/>
      <c r="AJ15" s="227" t="str">
        <f>'Scout 18'!$B39</f>
        <v/>
      </c>
      <c r="AK15" s="31"/>
      <c r="AL15" s="227" t="str">
        <f>'Scout 19'!$B39</f>
        <v/>
      </c>
      <c r="AM15" s="31"/>
      <c r="AN15" s="227" t="str">
        <f>'Scout 20'!$B39</f>
        <v/>
      </c>
      <c r="AO15" s="31"/>
    </row>
    <row r="16" spans="1:41">
      <c r="A16" s="146" t="str">
        <f>AdventurePins!C101</f>
        <v>Scouting Adventure</v>
      </c>
      <c r="B16" s="28" t="str">
        <f>'Scout 1'!$B40</f>
        <v/>
      </c>
      <c r="C16" s="30"/>
      <c r="D16" s="28" t="str">
        <f>'Scout 2'!$B40</f>
        <v/>
      </c>
      <c r="E16" s="30"/>
      <c r="F16" s="28" t="str">
        <f>'Scout 3'!$B40</f>
        <v/>
      </c>
      <c r="G16" s="30"/>
      <c r="H16" s="28" t="str">
        <f>'Scout 4'!$B40</f>
        <v/>
      </c>
      <c r="I16" s="30"/>
      <c r="J16" s="28" t="str">
        <f>'Scout 5'!$B40</f>
        <v/>
      </c>
      <c r="K16" s="30"/>
      <c r="L16" s="28" t="str">
        <f>'Scout 6'!$B40</f>
        <v/>
      </c>
      <c r="M16" s="30"/>
      <c r="N16" s="28" t="str">
        <f>'Scout 7'!$B40</f>
        <v/>
      </c>
      <c r="O16" s="30"/>
      <c r="P16" s="28" t="str">
        <f>'Scout 8'!$B40</f>
        <v/>
      </c>
      <c r="Q16" s="30"/>
      <c r="R16" s="28" t="str">
        <f>'Scout 9'!$B40</f>
        <v/>
      </c>
      <c r="S16" s="30"/>
      <c r="T16" s="28" t="str">
        <f>'Scout 10'!$B40</f>
        <v/>
      </c>
      <c r="U16" s="30"/>
      <c r="V16" s="28" t="str">
        <f>'Scout 11'!$B40</f>
        <v/>
      </c>
      <c r="W16" s="30"/>
      <c r="X16" s="28" t="str">
        <f>'Scout 12'!$B40</f>
        <v/>
      </c>
      <c r="Y16" s="30"/>
      <c r="Z16" s="28" t="str">
        <f>'Scout 13'!$B40</f>
        <v/>
      </c>
      <c r="AA16" s="30"/>
      <c r="AB16" s="28" t="str">
        <f>'Scout 14'!$B40</f>
        <v/>
      </c>
      <c r="AC16" s="30"/>
      <c r="AD16" s="28" t="str">
        <f>'Scout 15'!$B40</f>
        <v/>
      </c>
      <c r="AE16" s="31"/>
      <c r="AF16" s="227" t="str">
        <f>'Scout 16'!$B40</f>
        <v/>
      </c>
      <c r="AG16" s="31"/>
      <c r="AH16" s="227" t="str">
        <f>'Scout 17'!$B40</f>
        <v/>
      </c>
      <c r="AI16" s="31"/>
      <c r="AJ16" s="227" t="str">
        <f>'Scout 18'!$B40</f>
        <v/>
      </c>
      <c r="AK16" s="31"/>
      <c r="AL16" s="227" t="str">
        <f>'Scout 19'!$B40</f>
        <v/>
      </c>
      <c r="AM16" s="31"/>
      <c r="AN16" s="227" t="str">
        <f>'Scout 20'!$B40</f>
        <v/>
      </c>
      <c r="AO16" s="31"/>
    </row>
    <row r="17" spans="1:41">
      <c r="A17" s="146"/>
      <c r="B17" s="28"/>
      <c r="C17" s="30"/>
      <c r="D17" s="28"/>
      <c r="E17" s="30"/>
      <c r="F17" s="28"/>
      <c r="G17" s="30"/>
      <c r="H17" s="28"/>
      <c r="I17" s="30"/>
      <c r="J17" s="28"/>
      <c r="K17" s="30"/>
      <c r="L17" s="28"/>
      <c r="M17" s="30"/>
      <c r="N17" s="28"/>
      <c r="O17" s="30"/>
      <c r="P17" s="28"/>
      <c r="Q17" s="30"/>
      <c r="R17" s="28"/>
      <c r="S17" s="30"/>
      <c r="T17" s="28"/>
      <c r="U17" s="30"/>
      <c r="V17" s="28"/>
      <c r="W17" s="30"/>
      <c r="X17" s="28"/>
      <c r="Y17" s="30"/>
      <c r="Z17" s="28"/>
      <c r="AA17" s="30"/>
      <c r="AB17" s="28"/>
      <c r="AC17" s="30"/>
      <c r="AD17" s="28"/>
      <c r="AE17" s="31"/>
      <c r="AF17" s="28"/>
      <c r="AG17" s="31"/>
      <c r="AH17" s="28"/>
      <c r="AI17" s="31"/>
      <c r="AJ17" s="28"/>
      <c r="AK17" s="31"/>
      <c r="AL17" s="28"/>
      <c r="AM17" s="31"/>
      <c r="AN17" s="28"/>
      <c r="AO17" s="31"/>
    </row>
    <row r="18" spans="1:41">
      <c r="A18" s="148" t="s">
        <v>505</v>
      </c>
      <c r="B18" s="28"/>
      <c r="C18" s="30"/>
      <c r="D18" s="28"/>
      <c r="E18" s="30"/>
      <c r="F18" s="28"/>
      <c r="G18" s="30"/>
      <c r="H18" s="28"/>
      <c r="I18" s="30"/>
      <c r="J18" s="28"/>
      <c r="K18" s="30"/>
      <c r="L18" s="28"/>
      <c r="M18" s="30"/>
      <c r="N18" s="28"/>
      <c r="O18" s="30"/>
      <c r="P18" s="28"/>
      <c r="Q18" s="30"/>
      <c r="R18" s="28"/>
      <c r="S18" s="30"/>
      <c r="T18" s="28"/>
      <c r="U18" s="30"/>
      <c r="V18" s="28"/>
      <c r="W18" s="30"/>
      <c r="X18" s="28"/>
      <c r="Y18" s="30"/>
      <c r="Z18" s="28"/>
      <c r="AA18" s="30"/>
      <c r="AB18" s="28"/>
      <c r="AC18" s="30"/>
      <c r="AD18" s="28"/>
      <c r="AE18" s="31"/>
      <c r="AF18" s="28"/>
      <c r="AG18" s="31"/>
      <c r="AH18" s="28"/>
      <c r="AI18" s="31"/>
      <c r="AJ18" s="28"/>
      <c r="AK18" s="31"/>
      <c r="AL18" s="28"/>
      <c r="AM18" s="31"/>
      <c r="AN18" s="28"/>
      <c r="AO18" s="31"/>
    </row>
    <row r="19" spans="1:41">
      <c r="A19" s="146" t="str">
        <f>Electives!C5</f>
        <v>Adventures in Science</v>
      </c>
      <c r="B19" s="28" t="str">
        <f>'Scout 1'!$B43</f>
        <v/>
      </c>
      <c r="C19" s="30"/>
      <c r="D19" s="28" t="str">
        <f>'Scout 2'!$B43</f>
        <v/>
      </c>
      <c r="E19" s="30"/>
      <c r="F19" s="28" t="str">
        <f>'Scout 3'!$B43</f>
        <v/>
      </c>
      <c r="G19" s="30"/>
      <c r="H19" s="28" t="str">
        <f>'Scout 4'!$B43</f>
        <v/>
      </c>
      <c r="I19" s="30"/>
      <c r="J19" s="28" t="str">
        <f>'Scout 5'!$B43</f>
        <v/>
      </c>
      <c r="K19" s="30"/>
      <c r="L19" s="28" t="str">
        <f>'Scout 6'!$B43</f>
        <v/>
      </c>
      <c r="M19" s="30"/>
      <c r="N19" s="28" t="str">
        <f>'Scout 7'!$B43</f>
        <v/>
      </c>
      <c r="O19" s="30"/>
      <c r="P19" s="28" t="str">
        <f>'Scout 8'!$B43</f>
        <v/>
      </c>
      <c r="Q19" s="30"/>
      <c r="R19" s="28" t="str">
        <f>'Scout 9'!$B43</f>
        <v/>
      </c>
      <c r="S19" s="30"/>
      <c r="T19" s="28" t="str">
        <f>'Scout 10'!$B43</f>
        <v/>
      </c>
      <c r="U19" s="30"/>
      <c r="V19" s="28" t="str">
        <f>'Scout 11'!$B43</f>
        <v/>
      </c>
      <c r="W19" s="30"/>
      <c r="X19" s="28" t="str">
        <f>'Scout 12'!$B43</f>
        <v/>
      </c>
      <c r="Y19" s="30"/>
      <c r="Z19" s="28" t="str">
        <f>'Scout 13'!$B43</f>
        <v/>
      </c>
      <c r="AA19" s="30"/>
      <c r="AB19" s="28" t="str">
        <f>'Scout 14'!$B43</f>
        <v/>
      </c>
      <c r="AC19" s="30"/>
      <c r="AD19" s="28" t="str">
        <f>'Scout 15'!$B43</f>
        <v/>
      </c>
      <c r="AE19" s="31"/>
      <c r="AF19" s="227" t="str">
        <f>'Scout 16'!$B43</f>
        <v/>
      </c>
      <c r="AG19" s="31"/>
      <c r="AH19" s="227" t="str">
        <f>'Scout 17'!$B43</f>
        <v/>
      </c>
      <c r="AI19" s="31"/>
      <c r="AJ19" s="227" t="str">
        <f>'Scout 18'!$B43</f>
        <v/>
      </c>
      <c r="AK19" s="31"/>
      <c r="AL19" s="227" t="str">
        <f>'Scout 19'!$B43</f>
        <v/>
      </c>
      <c r="AM19" s="31"/>
      <c r="AN19" s="227" t="str">
        <f>'Scout 20'!$B43</f>
        <v/>
      </c>
      <c r="AO19" s="31"/>
    </row>
    <row r="20" spans="1:41">
      <c r="A20" s="146" t="str">
        <f>Electives!C19</f>
        <v>Aquanaut</v>
      </c>
      <c r="B20" s="28" t="str">
        <f>'Scout 1'!$B44</f>
        <v/>
      </c>
      <c r="C20" s="30"/>
      <c r="D20" s="28" t="str">
        <f>'Scout 2'!$B44</f>
        <v/>
      </c>
      <c r="E20" s="30"/>
      <c r="F20" s="28" t="str">
        <f>'Scout 3'!$B44</f>
        <v/>
      </c>
      <c r="G20" s="30"/>
      <c r="H20" s="28" t="str">
        <f>'Scout 4'!$B44</f>
        <v/>
      </c>
      <c r="I20" s="30"/>
      <c r="J20" s="28" t="str">
        <f>'Scout 5'!$B44</f>
        <v/>
      </c>
      <c r="K20" s="30"/>
      <c r="L20" s="28" t="str">
        <f>'Scout 6'!$B44</f>
        <v/>
      </c>
      <c r="M20" s="30"/>
      <c r="N20" s="28" t="str">
        <f>'Scout 7'!$B44</f>
        <v/>
      </c>
      <c r="O20" s="30"/>
      <c r="P20" s="28" t="str">
        <f>'Scout 8'!$B44</f>
        <v/>
      </c>
      <c r="Q20" s="30"/>
      <c r="R20" s="28" t="str">
        <f>'Scout 9'!$B44</f>
        <v/>
      </c>
      <c r="S20" s="30"/>
      <c r="T20" s="28" t="str">
        <f>'Scout 10'!$B44</f>
        <v/>
      </c>
      <c r="U20" s="30"/>
      <c r="V20" s="28" t="str">
        <f>'Scout 11'!$B44</f>
        <v/>
      </c>
      <c r="W20" s="30"/>
      <c r="X20" s="28" t="str">
        <f>'Scout 12'!$B44</f>
        <v/>
      </c>
      <c r="Y20" s="30"/>
      <c r="Z20" s="28" t="str">
        <f>'Scout 13'!$B44</f>
        <v/>
      </c>
      <c r="AA20" s="30"/>
      <c r="AB20" s="28" t="str">
        <f>'Scout 14'!$B44</f>
        <v/>
      </c>
      <c r="AC20" s="30"/>
      <c r="AD20" s="28" t="str">
        <f>'Scout 15'!$B44</f>
        <v/>
      </c>
      <c r="AE20" s="31"/>
      <c r="AF20" s="227" t="str">
        <f>'Scout 16'!$B44</f>
        <v/>
      </c>
      <c r="AG20" s="31"/>
      <c r="AH20" s="227" t="str">
        <f>'Scout 17'!$B44</f>
        <v/>
      </c>
      <c r="AI20" s="31"/>
      <c r="AJ20" s="227" t="str">
        <f>'Scout 18'!$B44</f>
        <v/>
      </c>
      <c r="AK20" s="31"/>
      <c r="AL20" s="227" t="str">
        <f>'Scout 19'!$B44</f>
        <v/>
      </c>
      <c r="AM20" s="31"/>
      <c r="AN20" s="227" t="str">
        <f>'Scout 20'!$B44</f>
        <v/>
      </c>
      <c r="AO20" s="31"/>
    </row>
    <row r="21" spans="1:41">
      <c r="A21" s="146" t="str">
        <f>Electives!C31</f>
        <v>Art Explosion</v>
      </c>
      <c r="B21" s="28" t="str">
        <f>'Scout 1'!$B45</f>
        <v/>
      </c>
      <c r="C21" s="30"/>
      <c r="D21" s="28" t="str">
        <f>'Scout 2'!$B45</f>
        <v/>
      </c>
      <c r="E21" s="30"/>
      <c r="F21" s="28" t="str">
        <f>'Scout 3'!$B45</f>
        <v/>
      </c>
      <c r="G21" s="30"/>
      <c r="H21" s="28" t="str">
        <f>'Scout 4'!$B45</f>
        <v/>
      </c>
      <c r="I21" s="30"/>
      <c r="J21" s="28" t="str">
        <f>'Scout 5'!$B45</f>
        <v/>
      </c>
      <c r="K21" s="30"/>
      <c r="L21" s="28" t="str">
        <f>'Scout 6'!$B45</f>
        <v/>
      </c>
      <c r="M21" s="30"/>
      <c r="N21" s="28" t="str">
        <f>'Scout 7'!$B45</f>
        <v/>
      </c>
      <c r="O21" s="30"/>
      <c r="P21" s="28" t="str">
        <f>'Scout 8'!$B45</f>
        <v/>
      </c>
      <c r="Q21" s="30"/>
      <c r="R21" s="28" t="str">
        <f>'Scout 9'!$B45</f>
        <v/>
      </c>
      <c r="S21" s="30"/>
      <c r="T21" s="28" t="str">
        <f>'Scout 10'!$B45</f>
        <v/>
      </c>
      <c r="U21" s="30"/>
      <c r="V21" s="28" t="str">
        <f>'Scout 11'!$B45</f>
        <v/>
      </c>
      <c r="W21" s="30"/>
      <c r="X21" s="28" t="str">
        <f>'Scout 12'!$B45</f>
        <v/>
      </c>
      <c r="Y21" s="30"/>
      <c r="Z21" s="28" t="str">
        <f>'Scout 13'!$B45</f>
        <v/>
      </c>
      <c r="AA21" s="30"/>
      <c r="AB21" s="28" t="str">
        <f>'Scout 14'!$B45</f>
        <v/>
      </c>
      <c r="AC21" s="30"/>
      <c r="AD21" s="28" t="str">
        <f>'Scout 15'!$B45</f>
        <v/>
      </c>
      <c r="AE21" s="31"/>
      <c r="AF21" s="227" t="str">
        <f>'Scout 16'!$B45</f>
        <v/>
      </c>
      <c r="AG21" s="31"/>
      <c r="AH21" s="227" t="str">
        <f>'Scout 17'!$B45</f>
        <v/>
      </c>
      <c r="AI21" s="31"/>
      <c r="AJ21" s="227" t="str">
        <f>'Scout 18'!$B45</f>
        <v/>
      </c>
      <c r="AK21" s="31"/>
      <c r="AL21" s="227" t="str">
        <f>'Scout 19'!$B45</f>
        <v/>
      </c>
      <c r="AM21" s="31"/>
      <c r="AN21" s="227" t="str">
        <f>'Scout 20'!$B45</f>
        <v/>
      </c>
      <c r="AO21" s="31"/>
    </row>
    <row r="22" spans="1:41">
      <c r="A22" s="146" t="str">
        <f>Electives!C43</f>
        <v>Aware and Care</v>
      </c>
      <c r="B22" s="28" t="str">
        <f>'Scout 1'!$B46</f>
        <v/>
      </c>
      <c r="C22" s="30"/>
      <c r="D22" s="28" t="str">
        <f>'Scout 2'!$B46</f>
        <v/>
      </c>
      <c r="E22" s="30"/>
      <c r="F22" s="28" t="str">
        <f>'Scout 3'!$B46</f>
        <v/>
      </c>
      <c r="G22" s="30"/>
      <c r="H22" s="28" t="str">
        <f>'Scout 4'!$B46</f>
        <v/>
      </c>
      <c r="I22" s="30"/>
      <c r="J22" s="28" t="str">
        <f>'Scout 5'!$B46</f>
        <v/>
      </c>
      <c r="K22" s="30"/>
      <c r="L22" s="28" t="str">
        <f>'Scout 6'!$B46</f>
        <v/>
      </c>
      <c r="M22" s="30"/>
      <c r="N22" s="28" t="str">
        <f>'Scout 7'!$B46</f>
        <v/>
      </c>
      <c r="O22" s="30"/>
      <c r="P22" s="28" t="str">
        <f>'Scout 8'!$B46</f>
        <v/>
      </c>
      <c r="Q22" s="30"/>
      <c r="R22" s="28" t="str">
        <f>'Scout 9'!$B46</f>
        <v/>
      </c>
      <c r="S22" s="30"/>
      <c r="T22" s="28" t="str">
        <f>'Scout 10'!$B46</f>
        <v/>
      </c>
      <c r="U22" s="30"/>
      <c r="V22" s="28" t="str">
        <f>'Scout 11'!$B46</f>
        <v/>
      </c>
      <c r="W22" s="30"/>
      <c r="X22" s="28" t="str">
        <f>'Scout 12'!$B46</f>
        <v/>
      </c>
      <c r="Y22" s="30"/>
      <c r="Z22" s="28" t="str">
        <f>'Scout 13'!$B46</f>
        <v/>
      </c>
      <c r="AA22" s="30"/>
      <c r="AB22" s="28" t="str">
        <f>'Scout 14'!$B46</f>
        <v/>
      </c>
      <c r="AC22" s="30"/>
      <c r="AD22" s="28" t="str">
        <f>'Scout 15'!$B46</f>
        <v/>
      </c>
      <c r="AE22" s="31"/>
      <c r="AF22" s="227" t="str">
        <f>'Scout 16'!$B46</f>
        <v/>
      </c>
      <c r="AG22" s="31"/>
      <c r="AH22" s="227" t="str">
        <f>'Scout 17'!$B46</f>
        <v/>
      </c>
      <c r="AI22" s="31"/>
      <c r="AJ22" s="227" t="str">
        <f>'Scout 18'!$B46</f>
        <v/>
      </c>
      <c r="AK22" s="31"/>
      <c r="AL22" s="227" t="str">
        <f>'Scout 19'!$B46</f>
        <v/>
      </c>
      <c r="AM22" s="31"/>
      <c r="AN22" s="227" t="str">
        <f>'Scout 20'!$B46</f>
        <v/>
      </c>
      <c r="AO22" s="31"/>
    </row>
    <row r="23" spans="1:41">
      <c r="A23" s="149" t="str">
        <f>Electives!C57</f>
        <v>Build It</v>
      </c>
      <c r="B23" s="28" t="str">
        <f>'Scout 1'!$B47</f>
        <v/>
      </c>
      <c r="C23" s="30"/>
      <c r="D23" s="28" t="str">
        <f>'Scout 2'!$B47</f>
        <v/>
      </c>
      <c r="E23" s="30"/>
      <c r="F23" s="28" t="str">
        <f>'Scout 3'!$B47</f>
        <v/>
      </c>
      <c r="G23" s="30"/>
      <c r="H23" s="28" t="str">
        <f>'Scout 4'!$B47</f>
        <v/>
      </c>
      <c r="I23" s="30"/>
      <c r="J23" s="28" t="str">
        <f>'Scout 5'!$B47</f>
        <v/>
      </c>
      <c r="K23" s="30"/>
      <c r="L23" s="28" t="str">
        <f>'Scout 6'!$B47</f>
        <v/>
      </c>
      <c r="M23" s="30"/>
      <c r="N23" s="28" t="str">
        <f>'Scout 7'!$B47</f>
        <v/>
      </c>
      <c r="O23" s="30"/>
      <c r="P23" s="28" t="str">
        <f>'Scout 8'!$B47</f>
        <v/>
      </c>
      <c r="Q23" s="30"/>
      <c r="R23" s="28" t="str">
        <f>'Scout 9'!$B47</f>
        <v/>
      </c>
      <c r="S23" s="30"/>
      <c r="T23" s="28" t="str">
        <f>'Scout 10'!$B47</f>
        <v/>
      </c>
      <c r="U23" s="30"/>
      <c r="V23" s="28" t="str">
        <f>'Scout 11'!$B47</f>
        <v/>
      </c>
      <c r="W23" s="30"/>
      <c r="X23" s="28" t="str">
        <f>'Scout 12'!$B47</f>
        <v/>
      </c>
      <c r="Y23" s="30"/>
      <c r="Z23" s="28" t="str">
        <f>'Scout 13'!$B47</f>
        <v/>
      </c>
      <c r="AA23" s="30"/>
      <c r="AB23" s="28" t="str">
        <f>'Scout 14'!$B47</f>
        <v/>
      </c>
      <c r="AC23" s="30"/>
      <c r="AD23" s="28" t="str">
        <f>'Scout 15'!$B47</f>
        <v/>
      </c>
      <c r="AE23" s="31"/>
      <c r="AF23" s="227" t="str">
        <f>'Scout 16'!$B47</f>
        <v/>
      </c>
      <c r="AG23" s="31"/>
      <c r="AH23" s="227" t="str">
        <f>'Scout 17'!$B47</f>
        <v/>
      </c>
      <c r="AI23" s="31"/>
      <c r="AJ23" s="227" t="str">
        <f>'Scout 18'!$B47</f>
        <v/>
      </c>
      <c r="AK23" s="31"/>
      <c r="AL23" s="227" t="str">
        <f>'Scout 19'!$B47</f>
        <v/>
      </c>
      <c r="AM23" s="31"/>
      <c r="AN23" s="227" t="str">
        <f>'Scout 20'!$B47</f>
        <v/>
      </c>
      <c r="AO23" s="31"/>
    </row>
    <row r="24" spans="1:41">
      <c r="A24" s="146" t="str">
        <f>Electives!C64</f>
        <v>Build My Own Hero</v>
      </c>
      <c r="B24" s="28" t="str">
        <f>'Scout 1'!$B48</f>
        <v/>
      </c>
      <c r="C24" s="30"/>
      <c r="D24" s="28" t="str">
        <f>'Scout 2'!$B48</f>
        <v/>
      </c>
      <c r="E24" s="30"/>
      <c r="F24" s="28" t="str">
        <f>'Scout 3'!$B48</f>
        <v/>
      </c>
      <c r="G24" s="30"/>
      <c r="H24" s="28" t="str">
        <f>'Scout 4'!$B48</f>
        <v/>
      </c>
      <c r="I24" s="30"/>
      <c r="J24" s="28" t="str">
        <f>'Scout 5'!$B48</f>
        <v/>
      </c>
      <c r="K24" s="30"/>
      <c r="L24" s="28" t="str">
        <f>'Scout 6'!$B48</f>
        <v/>
      </c>
      <c r="M24" s="30"/>
      <c r="N24" s="28" t="str">
        <f>'Scout 7'!$B48</f>
        <v/>
      </c>
      <c r="O24" s="30"/>
      <c r="P24" s="28" t="str">
        <f>'Scout 8'!$B48</f>
        <v/>
      </c>
      <c r="Q24" s="30"/>
      <c r="R24" s="28" t="str">
        <f>'Scout 9'!$B48</f>
        <v/>
      </c>
      <c r="S24" s="30"/>
      <c r="T24" s="28" t="str">
        <f>'Scout 10'!$B48</f>
        <v/>
      </c>
      <c r="U24" s="30"/>
      <c r="V24" s="28" t="str">
        <f>'Scout 11'!$B48</f>
        <v/>
      </c>
      <c r="W24" s="30"/>
      <c r="X24" s="28" t="str">
        <f>'Scout 12'!$B48</f>
        <v/>
      </c>
      <c r="Y24" s="30"/>
      <c r="Z24" s="28" t="str">
        <f>'Scout 13'!$B48</f>
        <v/>
      </c>
      <c r="AA24" s="30"/>
      <c r="AB24" s="28" t="str">
        <f>'Scout 14'!$B48</f>
        <v/>
      </c>
      <c r="AC24" s="30"/>
      <c r="AD24" s="28" t="str">
        <f>'Scout 15'!$B48</f>
        <v/>
      </c>
      <c r="AE24" s="31"/>
      <c r="AF24" s="227" t="str">
        <f>'Scout 16'!$B48</f>
        <v/>
      </c>
      <c r="AG24" s="31"/>
      <c r="AH24" s="227" t="str">
        <f>'Scout 17'!$B48</f>
        <v/>
      </c>
      <c r="AI24" s="31"/>
      <c r="AJ24" s="227" t="str">
        <f>'Scout 18'!$B48</f>
        <v/>
      </c>
      <c r="AK24" s="31"/>
      <c r="AL24" s="227" t="str">
        <f>'Scout 19'!$B48</f>
        <v/>
      </c>
      <c r="AM24" s="31"/>
      <c r="AN24" s="227" t="str">
        <f>'Scout 20'!$B48</f>
        <v/>
      </c>
      <c r="AO24" s="31"/>
    </row>
    <row r="25" spans="1:41">
      <c r="A25" s="146" t="str">
        <f>Electives!C73</f>
        <v>Castaway</v>
      </c>
      <c r="B25" s="28" t="str">
        <f>'Scout 1'!$B49</f>
        <v/>
      </c>
      <c r="C25" s="30"/>
      <c r="D25" s="28" t="str">
        <f>'Scout 2'!$B49</f>
        <v/>
      </c>
      <c r="E25" s="30"/>
      <c r="F25" s="28" t="str">
        <f>'Scout 3'!$B49</f>
        <v/>
      </c>
      <c r="G25" s="30"/>
      <c r="H25" s="28" t="str">
        <f>'Scout 4'!$B49</f>
        <v/>
      </c>
      <c r="I25" s="30"/>
      <c r="J25" s="28" t="str">
        <f>'Scout 5'!$B49</f>
        <v/>
      </c>
      <c r="K25" s="30"/>
      <c r="L25" s="28" t="str">
        <f>'Scout 6'!$B49</f>
        <v/>
      </c>
      <c r="M25" s="30"/>
      <c r="N25" s="28" t="str">
        <f>'Scout 7'!$B49</f>
        <v/>
      </c>
      <c r="O25" s="30"/>
      <c r="P25" s="28" t="str">
        <f>'Scout 8'!$B49</f>
        <v/>
      </c>
      <c r="Q25" s="30"/>
      <c r="R25" s="28" t="str">
        <f>'Scout 9'!$B49</f>
        <v/>
      </c>
      <c r="S25" s="30"/>
      <c r="T25" s="28" t="str">
        <f>'Scout 10'!$B49</f>
        <v/>
      </c>
      <c r="U25" s="30"/>
      <c r="V25" s="28" t="str">
        <f>'Scout 11'!$B49</f>
        <v/>
      </c>
      <c r="W25" s="30"/>
      <c r="X25" s="28" t="str">
        <f>'Scout 12'!$B49</f>
        <v/>
      </c>
      <c r="Y25" s="30"/>
      <c r="Z25" s="28" t="str">
        <f>'Scout 13'!$B49</f>
        <v/>
      </c>
      <c r="AA25" s="30"/>
      <c r="AB25" s="28" t="str">
        <f>'Scout 14'!$B49</f>
        <v/>
      </c>
      <c r="AC25" s="30"/>
      <c r="AD25" s="28" t="str">
        <f>'Scout 15'!$B49</f>
        <v/>
      </c>
      <c r="AE25" s="31"/>
      <c r="AF25" s="227" t="str">
        <f>'Scout 16'!$B49</f>
        <v/>
      </c>
      <c r="AG25" s="31"/>
      <c r="AH25" s="227" t="str">
        <f>'Scout 17'!$B49</f>
        <v/>
      </c>
      <c r="AI25" s="31"/>
      <c r="AJ25" s="227" t="str">
        <f>'Scout 18'!$B49</f>
        <v/>
      </c>
      <c r="AK25" s="31"/>
      <c r="AL25" s="227" t="str">
        <f>'Scout 19'!$B49</f>
        <v/>
      </c>
      <c r="AM25" s="31"/>
      <c r="AN25" s="227" t="str">
        <f>'Scout 20'!$B49</f>
        <v/>
      </c>
      <c r="AO25" s="31"/>
    </row>
    <row r="26" spans="1:41">
      <c r="A26" s="146" t="str">
        <f>Electives!C83</f>
        <v>Earth Rocks!</v>
      </c>
      <c r="B26" s="28" t="str">
        <f>'Scout 1'!$B50</f>
        <v/>
      </c>
      <c r="C26" s="30"/>
      <c r="D26" s="28" t="str">
        <f>'Scout 2'!$B50</f>
        <v/>
      </c>
      <c r="E26" s="30"/>
      <c r="F26" s="28" t="str">
        <f>'Scout 3'!$B50</f>
        <v/>
      </c>
      <c r="G26" s="30"/>
      <c r="H26" s="28" t="str">
        <f>'Scout 4'!$B50</f>
        <v/>
      </c>
      <c r="I26" s="30"/>
      <c r="J26" s="28" t="str">
        <f>'Scout 5'!$B50</f>
        <v/>
      </c>
      <c r="K26" s="30"/>
      <c r="L26" s="28" t="str">
        <f>'Scout 6'!$B50</f>
        <v/>
      </c>
      <c r="M26" s="30"/>
      <c r="N26" s="28" t="str">
        <f>'Scout 7'!$B50</f>
        <v/>
      </c>
      <c r="O26" s="30"/>
      <c r="P26" s="28" t="str">
        <f>'Scout 8'!$B50</f>
        <v/>
      </c>
      <c r="Q26" s="30"/>
      <c r="R26" s="28" t="str">
        <f>'Scout 9'!$B50</f>
        <v/>
      </c>
      <c r="S26" s="30"/>
      <c r="T26" s="28" t="str">
        <f>'Scout 10'!$B50</f>
        <v/>
      </c>
      <c r="U26" s="30"/>
      <c r="V26" s="28" t="str">
        <f>'Scout 11'!$B50</f>
        <v/>
      </c>
      <c r="W26" s="30"/>
      <c r="X26" s="28" t="str">
        <f>'Scout 12'!$B50</f>
        <v/>
      </c>
      <c r="Y26" s="30"/>
      <c r="Z26" s="28" t="str">
        <f>'Scout 13'!$B50</f>
        <v/>
      </c>
      <c r="AA26" s="30"/>
      <c r="AB26" s="28" t="str">
        <f>'Scout 14'!$B50</f>
        <v/>
      </c>
      <c r="AC26" s="30"/>
      <c r="AD26" s="28" t="str">
        <f>'Scout 15'!$B50</f>
        <v/>
      </c>
      <c r="AE26" s="31"/>
      <c r="AF26" s="227" t="str">
        <f>'Scout 16'!$B50</f>
        <v/>
      </c>
      <c r="AG26" s="31"/>
      <c r="AH26" s="227" t="str">
        <f>'Scout 17'!$B50</f>
        <v/>
      </c>
      <c r="AI26" s="31"/>
      <c r="AJ26" s="227" t="str">
        <f>'Scout 18'!$B50</f>
        <v/>
      </c>
      <c r="AK26" s="31"/>
      <c r="AL26" s="227" t="str">
        <f>'Scout 19'!$B50</f>
        <v/>
      </c>
      <c r="AM26" s="31"/>
      <c r="AN26" s="227" t="str">
        <f>'Scout 20'!$B50</f>
        <v/>
      </c>
      <c r="AO26" s="31"/>
    </row>
    <row r="27" spans="1:41">
      <c r="A27" s="146" t="str">
        <f>Electives!C97</f>
        <v>Engineer</v>
      </c>
      <c r="B27" s="28" t="str">
        <f>'Scout 1'!$B51</f>
        <v/>
      </c>
      <c r="C27" s="30"/>
      <c r="D27" s="28" t="str">
        <f>'Scout 2'!$B51</f>
        <v/>
      </c>
      <c r="E27" s="30"/>
      <c r="F27" s="28" t="str">
        <f>'Scout 3'!$B51</f>
        <v/>
      </c>
      <c r="G27" s="30"/>
      <c r="H27" s="28" t="str">
        <f>'Scout 4'!$B51</f>
        <v/>
      </c>
      <c r="I27" s="30"/>
      <c r="J27" s="28" t="str">
        <f>'Scout 5'!$B51</f>
        <v/>
      </c>
      <c r="K27" s="30"/>
      <c r="L27" s="28" t="str">
        <f>'Scout 6'!$B51</f>
        <v/>
      </c>
      <c r="M27" s="30"/>
      <c r="N27" s="28" t="str">
        <f>'Scout 7'!$B51</f>
        <v/>
      </c>
      <c r="O27" s="30"/>
      <c r="P27" s="28" t="str">
        <f>'Scout 8'!$B51</f>
        <v/>
      </c>
      <c r="Q27" s="30"/>
      <c r="R27" s="28" t="str">
        <f>'Scout 9'!$B51</f>
        <v/>
      </c>
      <c r="S27" s="30"/>
      <c r="T27" s="28" t="str">
        <f>'Scout 10'!$B51</f>
        <v/>
      </c>
      <c r="U27" s="30"/>
      <c r="V27" s="28" t="str">
        <f>'Scout 11'!$B51</f>
        <v/>
      </c>
      <c r="W27" s="30"/>
      <c r="X27" s="28" t="str">
        <f>'Scout 12'!$B51</f>
        <v/>
      </c>
      <c r="Y27" s="30"/>
      <c r="Z27" s="28" t="str">
        <f>'Scout 13'!$B51</f>
        <v/>
      </c>
      <c r="AA27" s="30"/>
      <c r="AB27" s="28" t="str">
        <f>'Scout 14'!$B51</f>
        <v/>
      </c>
      <c r="AC27" s="30"/>
      <c r="AD27" s="28" t="str">
        <f>'Scout 15'!$B51</f>
        <v/>
      </c>
      <c r="AE27" s="31"/>
      <c r="AF27" s="227" t="str">
        <f>'Scout 16'!$B51</f>
        <v/>
      </c>
      <c r="AG27" s="31"/>
      <c r="AH27" s="227" t="str">
        <f>'Scout 17'!$B51</f>
        <v/>
      </c>
      <c r="AI27" s="31"/>
      <c r="AJ27" s="227" t="str">
        <f>'Scout 18'!$B51</f>
        <v/>
      </c>
      <c r="AK27" s="31"/>
      <c r="AL27" s="227" t="str">
        <f>'Scout 19'!$B51</f>
        <v/>
      </c>
      <c r="AM27" s="31"/>
      <c r="AN27" s="227" t="str">
        <f>'Scout 20'!$B51</f>
        <v/>
      </c>
      <c r="AO27" s="31"/>
    </row>
    <row r="28" spans="1:41">
      <c r="A28" s="149" t="str">
        <f>Electives!C106</f>
        <v>Fix It</v>
      </c>
      <c r="B28" s="28" t="str">
        <f>'Scout 1'!$B52</f>
        <v/>
      </c>
      <c r="C28" s="30"/>
      <c r="D28" s="28" t="str">
        <f>'Scout 2'!$B52</f>
        <v/>
      </c>
      <c r="E28" s="30"/>
      <c r="F28" s="28" t="str">
        <f>'Scout 3'!$B52</f>
        <v/>
      </c>
      <c r="G28" s="30"/>
      <c r="H28" s="28" t="str">
        <f>'Scout 4'!$B52</f>
        <v/>
      </c>
      <c r="I28" s="30"/>
      <c r="J28" s="28" t="str">
        <f>'Scout 5'!$B52</f>
        <v/>
      </c>
      <c r="K28" s="30"/>
      <c r="L28" s="28" t="str">
        <f>'Scout 6'!$B52</f>
        <v/>
      </c>
      <c r="M28" s="30"/>
      <c r="N28" s="28" t="str">
        <f>'Scout 7'!$B52</f>
        <v/>
      </c>
      <c r="O28" s="30"/>
      <c r="P28" s="28" t="str">
        <f>'Scout 8'!$B52</f>
        <v/>
      </c>
      <c r="Q28" s="30"/>
      <c r="R28" s="28" t="str">
        <f>'Scout 9'!$B52</f>
        <v/>
      </c>
      <c r="S28" s="30"/>
      <c r="T28" s="28" t="str">
        <f>'Scout 10'!$B52</f>
        <v/>
      </c>
      <c r="U28" s="30"/>
      <c r="V28" s="28" t="str">
        <f>'Scout 11'!$B52</f>
        <v/>
      </c>
      <c r="W28" s="30"/>
      <c r="X28" s="28" t="str">
        <f>'Scout 12'!$B52</f>
        <v/>
      </c>
      <c r="Y28" s="30"/>
      <c r="Z28" s="28" t="str">
        <f>'Scout 13'!$B52</f>
        <v/>
      </c>
      <c r="AA28" s="30"/>
      <c r="AB28" s="28" t="str">
        <f>'Scout 14'!$B52</f>
        <v/>
      </c>
      <c r="AC28" s="30"/>
      <c r="AD28" s="28" t="str">
        <f>'Scout 15'!$B52</f>
        <v/>
      </c>
      <c r="AE28" s="31"/>
      <c r="AF28" s="227" t="str">
        <f>'Scout 16'!$B52</f>
        <v/>
      </c>
      <c r="AG28" s="31"/>
      <c r="AH28" s="227" t="str">
        <f>'Scout 17'!$B52</f>
        <v/>
      </c>
      <c r="AI28" s="31"/>
      <c r="AJ28" s="227" t="str">
        <f>'Scout 18'!$B52</f>
        <v/>
      </c>
      <c r="AK28" s="31"/>
      <c r="AL28" s="227" t="str">
        <f>'Scout 19'!$B52</f>
        <v/>
      </c>
      <c r="AM28" s="31"/>
      <c r="AN28" s="227" t="str">
        <f>'Scout 20'!$B52</f>
        <v/>
      </c>
      <c r="AO28" s="31"/>
    </row>
    <row r="29" spans="1:41">
      <c r="A29" s="146" t="str">
        <f>Electives!C139</f>
        <v>Game Design</v>
      </c>
      <c r="B29" s="28" t="str">
        <f>'Scout 1'!$B53</f>
        <v/>
      </c>
      <c r="C29" s="30"/>
      <c r="D29" s="28" t="str">
        <f>'Scout 2'!$B53</f>
        <v/>
      </c>
      <c r="E29" s="30"/>
      <c r="F29" s="28" t="str">
        <f>'Scout 3'!$B53</f>
        <v/>
      </c>
      <c r="G29" s="30"/>
      <c r="H29" s="28" t="str">
        <f>'Scout 4'!$B53</f>
        <v/>
      </c>
      <c r="I29" s="30"/>
      <c r="J29" s="28" t="str">
        <f>'Scout 5'!$B53</f>
        <v/>
      </c>
      <c r="K29" s="30"/>
      <c r="L29" s="28" t="str">
        <f>'Scout 6'!$B53</f>
        <v/>
      </c>
      <c r="M29" s="30"/>
      <c r="N29" s="28" t="str">
        <f>'Scout 7'!$B53</f>
        <v/>
      </c>
      <c r="O29" s="30"/>
      <c r="P29" s="28" t="str">
        <f>'Scout 8'!$B53</f>
        <v/>
      </c>
      <c r="Q29" s="30"/>
      <c r="R29" s="28" t="str">
        <f>'Scout 9'!$B53</f>
        <v/>
      </c>
      <c r="S29" s="30"/>
      <c r="T29" s="28" t="str">
        <f>'Scout 10'!$B53</f>
        <v/>
      </c>
      <c r="U29" s="30"/>
      <c r="V29" s="28" t="str">
        <f>'Scout 11'!$B53</f>
        <v/>
      </c>
      <c r="W29" s="30"/>
      <c r="X29" s="28" t="str">
        <f>'Scout 12'!$B53</f>
        <v/>
      </c>
      <c r="Y29" s="30"/>
      <c r="Z29" s="28" t="str">
        <f>'Scout 13'!$B53</f>
        <v/>
      </c>
      <c r="AA29" s="30"/>
      <c r="AB29" s="28" t="str">
        <f>'Scout 14'!$B53</f>
        <v/>
      </c>
      <c r="AC29" s="30"/>
      <c r="AD29" s="28" t="str">
        <f>'Scout 15'!$B53</f>
        <v/>
      </c>
      <c r="AE29" s="31"/>
      <c r="AF29" s="227" t="str">
        <f>'Scout 16'!$B53</f>
        <v/>
      </c>
      <c r="AG29" s="31"/>
      <c r="AH29" s="227" t="str">
        <f>'Scout 17'!$B53</f>
        <v/>
      </c>
      <c r="AI29" s="31"/>
      <c r="AJ29" s="227" t="str">
        <f>'Scout 18'!$B53</f>
        <v/>
      </c>
      <c r="AK29" s="31"/>
      <c r="AL29" s="227" t="str">
        <f>'Scout 19'!$B53</f>
        <v/>
      </c>
      <c r="AM29" s="31"/>
      <c r="AN29" s="227" t="str">
        <f>'Scout 20'!$B53</f>
        <v/>
      </c>
      <c r="AO29" s="31"/>
    </row>
    <row r="30" spans="1:41">
      <c r="A30" s="146" t="str">
        <f>Electives!C146</f>
        <v>Into the Wild</v>
      </c>
      <c r="B30" s="28" t="str">
        <f>'Scout 1'!$B54</f>
        <v/>
      </c>
      <c r="C30" s="30"/>
      <c r="D30" s="28" t="str">
        <f>'Scout 2'!$B54</f>
        <v/>
      </c>
      <c r="E30" s="30"/>
      <c r="F30" s="28" t="str">
        <f>'Scout 3'!$B54</f>
        <v/>
      </c>
      <c r="G30" s="30"/>
      <c r="H30" s="28" t="str">
        <f>'Scout 4'!$B54</f>
        <v/>
      </c>
      <c r="I30" s="30"/>
      <c r="J30" s="28" t="str">
        <f>'Scout 5'!$B54</f>
        <v/>
      </c>
      <c r="K30" s="30"/>
      <c r="L30" s="28" t="str">
        <f>'Scout 6'!$B54</f>
        <v/>
      </c>
      <c r="M30" s="30"/>
      <c r="N30" s="28" t="str">
        <f>'Scout 7'!$B54</f>
        <v/>
      </c>
      <c r="O30" s="30"/>
      <c r="P30" s="28" t="str">
        <f>'Scout 8'!$B54</f>
        <v/>
      </c>
      <c r="Q30" s="30"/>
      <c r="R30" s="28" t="str">
        <f>'Scout 9'!$B54</f>
        <v/>
      </c>
      <c r="S30" s="30"/>
      <c r="T30" s="28" t="str">
        <f>'Scout 10'!$B54</f>
        <v/>
      </c>
      <c r="U30" s="30"/>
      <c r="V30" s="28" t="str">
        <f>'Scout 11'!$B54</f>
        <v/>
      </c>
      <c r="W30" s="30"/>
      <c r="X30" s="28" t="str">
        <f>'Scout 12'!$B54</f>
        <v/>
      </c>
      <c r="Y30" s="30"/>
      <c r="Z30" s="28" t="str">
        <f>'Scout 13'!$B54</f>
        <v/>
      </c>
      <c r="AA30" s="30"/>
      <c r="AB30" s="28" t="str">
        <f>'Scout 14'!$B54</f>
        <v/>
      </c>
      <c r="AC30" s="30"/>
      <c r="AD30" s="28" t="str">
        <f>'Scout 15'!$B54</f>
        <v/>
      </c>
      <c r="AE30" s="31"/>
      <c r="AF30" s="227" t="str">
        <f>'Scout 16'!$B54</f>
        <v/>
      </c>
      <c r="AG30" s="31"/>
      <c r="AH30" s="227" t="str">
        <f>'Scout 17'!$B54</f>
        <v/>
      </c>
      <c r="AI30" s="31"/>
      <c r="AJ30" s="227" t="str">
        <f>'Scout 18'!$B54</f>
        <v/>
      </c>
      <c r="AK30" s="31"/>
      <c r="AL30" s="227" t="str">
        <f>'Scout 19'!$B54</f>
        <v/>
      </c>
      <c r="AM30" s="31"/>
      <c r="AN30" s="227" t="str">
        <f>'Scout 20'!$B54</f>
        <v/>
      </c>
      <c r="AO30" s="31"/>
    </row>
    <row r="31" spans="1:41">
      <c r="A31" s="146" t="str">
        <f>Electives!C163</f>
        <v>Into the Woods</v>
      </c>
      <c r="B31" s="28" t="str">
        <f>'Scout 1'!$B55</f>
        <v/>
      </c>
      <c r="C31" s="30"/>
      <c r="D31" s="28" t="str">
        <f>'Scout 2'!$B55</f>
        <v/>
      </c>
      <c r="E31" s="30"/>
      <c r="F31" s="28" t="str">
        <f>'Scout 3'!$B55</f>
        <v/>
      </c>
      <c r="G31" s="30"/>
      <c r="H31" s="28" t="str">
        <f>'Scout 4'!$B55</f>
        <v/>
      </c>
      <c r="I31" s="30"/>
      <c r="J31" s="28" t="str">
        <f>'Scout 5'!$B55</f>
        <v/>
      </c>
      <c r="K31" s="30"/>
      <c r="L31" s="28" t="str">
        <f>'Scout 6'!$B55</f>
        <v/>
      </c>
      <c r="M31" s="30"/>
      <c r="N31" s="28" t="str">
        <f>'Scout 7'!$B55</f>
        <v/>
      </c>
      <c r="O31" s="30"/>
      <c r="P31" s="28" t="str">
        <f>'Scout 8'!$B55</f>
        <v/>
      </c>
      <c r="Q31" s="30"/>
      <c r="R31" s="28" t="str">
        <f>'Scout 9'!$B55</f>
        <v/>
      </c>
      <c r="S31" s="30"/>
      <c r="T31" s="28" t="str">
        <f>'Scout 10'!$B55</f>
        <v/>
      </c>
      <c r="U31" s="30"/>
      <c r="V31" s="28" t="str">
        <f>'Scout 11'!$B55</f>
        <v/>
      </c>
      <c r="W31" s="30"/>
      <c r="X31" s="28" t="str">
        <f>'Scout 12'!$B55</f>
        <v/>
      </c>
      <c r="Y31" s="30"/>
      <c r="Z31" s="28" t="str">
        <f>'Scout 13'!$B55</f>
        <v/>
      </c>
      <c r="AA31" s="30"/>
      <c r="AB31" s="28" t="str">
        <f>'Scout 14'!$B55</f>
        <v/>
      </c>
      <c r="AC31" s="30"/>
      <c r="AD31" s="28" t="str">
        <f>'Scout 15'!$B55</f>
        <v/>
      </c>
      <c r="AE31" s="31"/>
      <c r="AF31" s="227" t="str">
        <f>'Scout 16'!$B55</f>
        <v/>
      </c>
      <c r="AG31" s="31"/>
      <c r="AH31" s="227" t="str">
        <f>'Scout 17'!$B55</f>
        <v/>
      </c>
      <c r="AI31" s="31"/>
      <c r="AJ31" s="227" t="str">
        <f>'Scout 18'!$B55</f>
        <v/>
      </c>
      <c r="AK31" s="31"/>
      <c r="AL31" s="227" t="str">
        <f>'Scout 19'!$B55</f>
        <v/>
      </c>
      <c r="AM31" s="31"/>
      <c r="AN31" s="227" t="str">
        <f>'Scout 20'!$B55</f>
        <v/>
      </c>
      <c r="AO31" s="31"/>
    </row>
    <row r="32" spans="1:41">
      <c r="A32" s="150" t="str">
        <f>Electives!C173</f>
        <v>Looking Back, Looking Forward</v>
      </c>
      <c r="B32" s="28" t="str">
        <f>'Scout 1'!$B56</f>
        <v/>
      </c>
      <c r="C32" s="30"/>
      <c r="D32" s="28" t="str">
        <f>'Scout 2'!$B56</f>
        <v/>
      </c>
      <c r="E32" s="30"/>
      <c r="F32" s="28" t="str">
        <f>'Scout 3'!$B56</f>
        <v/>
      </c>
      <c r="G32" s="30"/>
      <c r="H32" s="28" t="str">
        <f>'Scout 4'!$B56</f>
        <v/>
      </c>
      <c r="I32" s="30"/>
      <c r="J32" s="28" t="str">
        <f>'Scout 5'!$B56</f>
        <v/>
      </c>
      <c r="K32" s="30"/>
      <c r="L32" s="28" t="str">
        <f>'Scout 6'!$B56</f>
        <v/>
      </c>
      <c r="M32" s="30"/>
      <c r="N32" s="28" t="str">
        <f>'Scout 7'!$B56</f>
        <v/>
      </c>
      <c r="O32" s="30"/>
      <c r="P32" s="28" t="str">
        <f>'Scout 8'!$B56</f>
        <v/>
      </c>
      <c r="Q32" s="30"/>
      <c r="R32" s="28" t="str">
        <f>'Scout 9'!$B56</f>
        <v/>
      </c>
      <c r="S32" s="30"/>
      <c r="T32" s="28" t="str">
        <f>'Scout 10'!$B56</f>
        <v/>
      </c>
      <c r="U32" s="30"/>
      <c r="V32" s="28" t="str">
        <f>'Scout 11'!$B56</f>
        <v/>
      </c>
      <c r="W32" s="30"/>
      <c r="X32" s="28" t="str">
        <f>'Scout 12'!$B56</f>
        <v/>
      </c>
      <c r="Y32" s="30"/>
      <c r="Z32" s="28" t="str">
        <f>'Scout 13'!$B56</f>
        <v/>
      </c>
      <c r="AA32" s="30"/>
      <c r="AB32" s="28" t="str">
        <f>'Scout 14'!$B56</f>
        <v/>
      </c>
      <c r="AC32" s="30"/>
      <c r="AD32" s="28" t="str">
        <f>'Scout 15'!$B56</f>
        <v/>
      </c>
      <c r="AE32" s="31"/>
      <c r="AF32" s="227" t="str">
        <f>'Scout 16'!$B56</f>
        <v/>
      </c>
      <c r="AG32" s="31"/>
      <c r="AH32" s="227" t="str">
        <f>'Scout 17'!$B56</f>
        <v/>
      </c>
      <c r="AI32" s="31"/>
      <c r="AJ32" s="227" t="str">
        <f>'Scout 18'!$B56</f>
        <v/>
      </c>
      <c r="AK32" s="31"/>
      <c r="AL32" s="227" t="str">
        <f>'Scout 19'!$B56</f>
        <v/>
      </c>
      <c r="AM32" s="31"/>
      <c r="AN32" s="227" t="str">
        <f>'Scout 20'!$B56</f>
        <v/>
      </c>
      <c r="AO32" s="31"/>
    </row>
    <row r="33" spans="1:41">
      <c r="A33" s="146" t="str">
        <f>Electives!C179</f>
        <v>Maestro!</v>
      </c>
      <c r="B33" s="28" t="str">
        <f>'Scout 1'!$B57</f>
        <v/>
      </c>
      <c r="C33" s="30"/>
      <c r="D33" s="28" t="str">
        <f>'Scout 2'!$B57</f>
        <v/>
      </c>
      <c r="E33" s="30"/>
      <c r="F33" s="28" t="str">
        <f>'Scout 3'!$B57</f>
        <v/>
      </c>
      <c r="G33" s="30"/>
      <c r="H33" s="28" t="str">
        <f>'Scout 4'!$B57</f>
        <v/>
      </c>
      <c r="I33" s="30"/>
      <c r="J33" s="28" t="str">
        <f>'Scout 5'!$B57</f>
        <v/>
      </c>
      <c r="K33" s="30"/>
      <c r="L33" s="28" t="str">
        <f>'Scout 6'!$B57</f>
        <v/>
      </c>
      <c r="M33" s="30"/>
      <c r="N33" s="28" t="str">
        <f>'Scout 7'!$B57</f>
        <v/>
      </c>
      <c r="O33" s="30"/>
      <c r="P33" s="28" t="str">
        <f>'Scout 8'!$B57</f>
        <v/>
      </c>
      <c r="Q33" s="30"/>
      <c r="R33" s="28" t="str">
        <f>'Scout 9'!$B57</f>
        <v/>
      </c>
      <c r="S33" s="30"/>
      <c r="T33" s="28" t="str">
        <f>'Scout 10'!$B57</f>
        <v/>
      </c>
      <c r="U33" s="30"/>
      <c r="V33" s="28" t="str">
        <f>'Scout 11'!$B57</f>
        <v/>
      </c>
      <c r="W33" s="30"/>
      <c r="X33" s="28" t="str">
        <f>'Scout 12'!$B57</f>
        <v/>
      </c>
      <c r="Y33" s="30"/>
      <c r="Z33" s="28" t="str">
        <f>'Scout 13'!$B57</f>
        <v/>
      </c>
      <c r="AA33" s="30"/>
      <c r="AB33" s="28" t="str">
        <f>'Scout 14'!$B57</f>
        <v/>
      </c>
      <c r="AC33" s="30"/>
      <c r="AD33" s="28" t="str">
        <f>'Scout 15'!$B57</f>
        <v/>
      </c>
      <c r="AE33" s="31"/>
      <c r="AF33" s="227" t="str">
        <f>'Scout 16'!$B57</f>
        <v/>
      </c>
      <c r="AG33" s="31"/>
      <c r="AH33" s="227" t="str">
        <f>'Scout 17'!$B57</f>
        <v/>
      </c>
      <c r="AI33" s="31"/>
      <c r="AJ33" s="227" t="str">
        <f>'Scout 18'!$B57</f>
        <v/>
      </c>
      <c r="AK33" s="31"/>
      <c r="AL33" s="227" t="str">
        <f>'Scout 19'!$B57</f>
        <v/>
      </c>
      <c r="AM33" s="31"/>
      <c r="AN33" s="227" t="str">
        <f>'Scout 20'!$B57</f>
        <v/>
      </c>
      <c r="AO33" s="31"/>
    </row>
    <row r="34" spans="1:41">
      <c r="A34" s="146" t="str">
        <f>Electives!C192</f>
        <v>Moviemaking</v>
      </c>
      <c r="B34" s="28" t="str">
        <f>'Scout 1'!$B58</f>
        <v/>
      </c>
      <c r="C34" s="30"/>
      <c r="D34" s="28" t="str">
        <f>'Scout 2'!$B58</f>
        <v/>
      </c>
      <c r="E34" s="30"/>
      <c r="F34" s="28" t="str">
        <f>'Scout 3'!$B58</f>
        <v/>
      </c>
      <c r="G34" s="30"/>
      <c r="H34" s="28" t="str">
        <f>'Scout 4'!$B58</f>
        <v/>
      </c>
      <c r="I34" s="30"/>
      <c r="J34" s="28" t="str">
        <f>'Scout 5'!$B58</f>
        <v/>
      </c>
      <c r="K34" s="30"/>
      <c r="L34" s="28" t="str">
        <f>'Scout 6'!$B58</f>
        <v/>
      </c>
      <c r="M34" s="30"/>
      <c r="N34" s="28" t="str">
        <f>'Scout 7'!$B58</f>
        <v/>
      </c>
      <c r="O34" s="30"/>
      <c r="P34" s="28" t="str">
        <f>'Scout 8'!$B58</f>
        <v/>
      </c>
      <c r="Q34" s="30"/>
      <c r="R34" s="28" t="str">
        <f>'Scout 9'!$B58</f>
        <v/>
      </c>
      <c r="S34" s="30"/>
      <c r="T34" s="28" t="str">
        <f>'Scout 10'!$B58</f>
        <v/>
      </c>
      <c r="U34" s="30"/>
      <c r="V34" s="28" t="str">
        <f>'Scout 11'!$B58</f>
        <v/>
      </c>
      <c r="W34" s="30"/>
      <c r="X34" s="28" t="str">
        <f>'Scout 12'!$B58</f>
        <v/>
      </c>
      <c r="Y34" s="30"/>
      <c r="Z34" s="28" t="str">
        <f>'Scout 13'!$B58</f>
        <v/>
      </c>
      <c r="AA34" s="30"/>
      <c r="AB34" s="28" t="str">
        <f>'Scout 14'!$B58</f>
        <v/>
      </c>
      <c r="AC34" s="30"/>
      <c r="AD34" s="28" t="str">
        <f>'Scout 15'!$B58</f>
        <v/>
      </c>
      <c r="AE34" s="31"/>
      <c r="AF34" s="227" t="str">
        <f>'Scout 16'!$B58</f>
        <v/>
      </c>
      <c r="AG34" s="31"/>
      <c r="AH34" s="227" t="str">
        <f>'Scout 17'!$B58</f>
        <v/>
      </c>
      <c r="AI34" s="31"/>
      <c r="AJ34" s="227" t="str">
        <f>'Scout 18'!$B58</f>
        <v/>
      </c>
      <c r="AK34" s="31"/>
      <c r="AL34" s="227" t="str">
        <f>'Scout 19'!$B58</f>
        <v/>
      </c>
      <c r="AM34" s="31"/>
      <c r="AN34" s="227" t="str">
        <f>'Scout 20'!$B58</f>
        <v/>
      </c>
      <c r="AO34" s="31"/>
    </row>
    <row r="35" spans="1:41">
      <c r="A35" s="146" t="str">
        <f>Electives!C198</f>
        <v>Project Family</v>
      </c>
      <c r="B35" s="28" t="str">
        <f>'Scout 1'!$B59</f>
        <v/>
      </c>
      <c r="C35" s="30"/>
      <c r="D35" s="28" t="str">
        <f>'Scout 2'!$B59</f>
        <v/>
      </c>
      <c r="E35" s="30"/>
      <c r="F35" s="28" t="str">
        <f>'Scout 3'!$B59</f>
        <v/>
      </c>
      <c r="G35" s="30"/>
      <c r="H35" s="28" t="str">
        <f>'Scout 4'!$B59</f>
        <v/>
      </c>
      <c r="I35" s="30"/>
      <c r="J35" s="28" t="str">
        <f>'Scout 5'!$B59</f>
        <v/>
      </c>
      <c r="K35" s="30"/>
      <c r="L35" s="28" t="str">
        <f>'Scout 6'!$B59</f>
        <v/>
      </c>
      <c r="M35" s="30"/>
      <c r="N35" s="28" t="str">
        <f>'Scout 7'!$B59</f>
        <v/>
      </c>
      <c r="O35" s="30"/>
      <c r="P35" s="28" t="str">
        <f>'Scout 8'!$B59</f>
        <v/>
      </c>
      <c r="Q35" s="30"/>
      <c r="R35" s="28" t="str">
        <f>'Scout 9'!$B59</f>
        <v/>
      </c>
      <c r="S35" s="30"/>
      <c r="T35" s="28" t="str">
        <f>'Scout 10'!$B59</f>
        <v/>
      </c>
      <c r="U35" s="30"/>
      <c r="V35" s="28" t="str">
        <f>'Scout 11'!$B59</f>
        <v/>
      </c>
      <c r="W35" s="30"/>
      <c r="X35" s="28" t="str">
        <f>'Scout 12'!$B59</f>
        <v/>
      </c>
      <c r="Y35" s="30"/>
      <c r="Z35" s="28" t="str">
        <f>'Scout 13'!$B59</f>
        <v/>
      </c>
      <c r="AA35" s="30"/>
      <c r="AB35" s="28" t="str">
        <f>'Scout 14'!$B59</f>
        <v/>
      </c>
      <c r="AC35" s="30"/>
      <c r="AD35" s="28" t="str">
        <f>'Scout 15'!$B59</f>
        <v/>
      </c>
      <c r="AE35" s="31"/>
      <c r="AF35" s="227" t="str">
        <f>'Scout 16'!$B59</f>
        <v/>
      </c>
      <c r="AG35" s="31"/>
      <c r="AH35" s="227" t="str">
        <f>'Scout 17'!$B59</f>
        <v/>
      </c>
      <c r="AI35" s="31"/>
      <c r="AJ35" s="227" t="str">
        <f>'Scout 18'!$B59</f>
        <v/>
      </c>
      <c r="AK35" s="31"/>
      <c r="AL35" s="227" t="str">
        <f>'Scout 19'!$B59</f>
        <v/>
      </c>
      <c r="AM35" s="31"/>
      <c r="AN35" s="227" t="str">
        <f>'Scout 20'!$B59</f>
        <v/>
      </c>
      <c r="AO35" s="31"/>
    </row>
    <row r="36" spans="1:41">
      <c r="A36" s="146" t="str">
        <f>Electives!C210</f>
        <v>Sportsman</v>
      </c>
      <c r="B36" s="28" t="str">
        <f>'Scout 1'!$B60</f>
        <v/>
      </c>
      <c r="C36" s="30"/>
      <c r="D36" s="28" t="str">
        <f>'Scout 2'!$B60</f>
        <v/>
      </c>
      <c r="E36" s="30"/>
      <c r="F36" s="28" t="str">
        <f>'Scout 3'!$B60</f>
        <v/>
      </c>
      <c r="G36" s="30"/>
      <c r="H36" s="28" t="str">
        <f>'Scout 4'!$B60</f>
        <v/>
      </c>
      <c r="I36" s="30"/>
      <c r="J36" s="28" t="str">
        <f>'Scout 5'!$B60</f>
        <v/>
      </c>
      <c r="K36" s="30"/>
      <c r="L36" s="28" t="str">
        <f>'Scout 6'!$B60</f>
        <v/>
      </c>
      <c r="M36" s="30"/>
      <c r="N36" s="28" t="str">
        <f>'Scout 7'!$B60</f>
        <v/>
      </c>
      <c r="O36" s="30"/>
      <c r="P36" s="28" t="str">
        <f>'Scout 8'!$B60</f>
        <v/>
      </c>
      <c r="Q36" s="30"/>
      <c r="R36" s="28" t="str">
        <f>'Scout 9'!$B60</f>
        <v/>
      </c>
      <c r="S36" s="30"/>
      <c r="T36" s="28" t="str">
        <f>'Scout 10'!$B60</f>
        <v/>
      </c>
      <c r="U36" s="30"/>
      <c r="V36" s="28" t="str">
        <f>'Scout 11'!$B60</f>
        <v/>
      </c>
      <c r="W36" s="30"/>
      <c r="X36" s="28" t="str">
        <f>'Scout 12'!$B60</f>
        <v/>
      </c>
      <c r="Y36" s="30"/>
      <c r="Z36" s="28" t="str">
        <f>'Scout 13'!$B60</f>
        <v/>
      </c>
      <c r="AA36" s="30"/>
      <c r="AB36" s="28" t="str">
        <f>'Scout 14'!$B60</f>
        <v/>
      </c>
      <c r="AC36" s="30"/>
      <c r="AD36" s="28" t="str">
        <f>'Scout 15'!$B60</f>
        <v/>
      </c>
      <c r="AE36" s="31"/>
      <c r="AF36" s="227" t="str">
        <f>'Scout 16'!$B60</f>
        <v/>
      </c>
      <c r="AG36" s="31"/>
      <c r="AH36" s="227" t="str">
        <f>'Scout 17'!$B60</f>
        <v/>
      </c>
      <c r="AI36" s="31"/>
      <c r="AJ36" s="227" t="str">
        <f>'Scout 18'!$B60</f>
        <v/>
      </c>
      <c r="AK36" s="31"/>
      <c r="AL36" s="227" t="str">
        <f>'Scout 19'!$B60</f>
        <v/>
      </c>
      <c r="AM36" s="31"/>
      <c r="AN36" s="227" t="str">
        <f>'Scout 20'!$B60</f>
        <v/>
      </c>
      <c r="AO36" s="31"/>
    </row>
    <row r="37" spans="1:41">
      <c r="A37" s="146"/>
      <c r="B37" s="28"/>
      <c r="C37" s="30"/>
      <c r="D37" s="28"/>
      <c r="E37" s="30"/>
      <c r="F37" s="28"/>
      <c r="G37" s="30"/>
      <c r="H37" s="28"/>
      <c r="I37" s="30"/>
      <c r="J37" s="28"/>
      <c r="K37" s="30"/>
      <c r="L37" s="28"/>
      <c r="M37" s="30"/>
      <c r="N37" s="28"/>
      <c r="O37" s="30"/>
      <c r="P37" s="28"/>
      <c r="Q37" s="30"/>
      <c r="R37" s="28"/>
      <c r="S37" s="30"/>
      <c r="T37" s="28"/>
      <c r="U37" s="30"/>
      <c r="V37" s="28"/>
      <c r="W37" s="30"/>
      <c r="X37" s="28"/>
      <c r="Y37" s="30"/>
      <c r="Z37" s="28"/>
      <c r="AA37" s="30"/>
      <c r="AB37" s="28"/>
      <c r="AC37" s="30"/>
      <c r="AD37" s="28"/>
      <c r="AE37" s="31"/>
      <c r="AF37" s="28"/>
      <c r="AG37" s="31"/>
      <c r="AH37" s="28"/>
      <c r="AI37" s="31"/>
      <c r="AJ37" s="28"/>
      <c r="AK37" s="31"/>
      <c r="AL37" s="28"/>
      <c r="AM37" s="31"/>
      <c r="AN37" s="28"/>
      <c r="AO37" s="31"/>
    </row>
    <row r="38" spans="1:41">
      <c r="A38" s="228" t="str">
        <f>'Cub Awards'!C5</f>
        <v>Emergency Preparedness</v>
      </c>
      <c r="B38" s="28" t="str">
        <f>'Cub Awards'!E12</f>
        <v/>
      </c>
      <c r="C38" s="30"/>
      <c r="D38" s="28" t="str">
        <f>'Cub Awards'!F12</f>
        <v/>
      </c>
      <c r="E38" s="30"/>
      <c r="F38" s="28" t="str">
        <f>'Cub Awards'!G12</f>
        <v/>
      </c>
      <c r="G38" s="30"/>
      <c r="H38" s="28" t="str">
        <f>'Cub Awards'!H12</f>
        <v/>
      </c>
      <c r="I38" s="30"/>
      <c r="J38" s="28" t="str">
        <f>'Cub Awards'!I12</f>
        <v/>
      </c>
      <c r="K38" s="30"/>
      <c r="L38" s="28" t="str">
        <f>'Cub Awards'!J12</f>
        <v/>
      </c>
      <c r="M38" s="30"/>
      <c r="N38" s="28" t="str">
        <f>'Cub Awards'!K12</f>
        <v/>
      </c>
      <c r="O38" s="30"/>
      <c r="P38" s="28" t="str">
        <f>'Cub Awards'!L12</f>
        <v/>
      </c>
      <c r="Q38" s="30"/>
      <c r="R38" s="28" t="str">
        <f>'Cub Awards'!M12</f>
        <v/>
      </c>
      <c r="S38" s="30"/>
      <c r="T38" s="28" t="str">
        <f>'Cub Awards'!N12</f>
        <v/>
      </c>
      <c r="U38" s="30"/>
      <c r="V38" s="28" t="str">
        <f>'Cub Awards'!O12</f>
        <v/>
      </c>
      <c r="W38" s="30"/>
      <c r="X38" s="28" t="str">
        <f>'Cub Awards'!P12</f>
        <v/>
      </c>
      <c r="Y38" s="30"/>
      <c r="Z38" s="28" t="str">
        <f>'Cub Awards'!Q12</f>
        <v/>
      </c>
      <c r="AA38" s="30"/>
      <c r="AB38" s="28" t="str">
        <f>'Cub Awards'!R12</f>
        <v/>
      </c>
      <c r="AC38" s="30"/>
      <c r="AD38" s="28" t="str">
        <f>'Cub Awards'!S12</f>
        <v/>
      </c>
      <c r="AE38" s="31"/>
      <c r="AF38" s="28" t="str">
        <f>'Cub Awards'!T12</f>
        <v/>
      </c>
      <c r="AG38" s="31"/>
      <c r="AH38" s="28" t="str">
        <f>'Cub Awards'!U12</f>
        <v/>
      </c>
      <c r="AI38" s="31"/>
      <c r="AJ38" s="28" t="str">
        <f>'Cub Awards'!V12</f>
        <v/>
      </c>
      <c r="AK38" s="31"/>
      <c r="AL38" s="28" t="str">
        <f>'Cub Awards'!W12</f>
        <v/>
      </c>
      <c r="AM38" s="31"/>
      <c r="AN38" s="28" t="str">
        <f>'Cub Awards'!X12</f>
        <v/>
      </c>
      <c r="AO38" s="31"/>
    </row>
    <row r="39" spans="1:41">
      <c r="A39" s="228" t="str">
        <f>'Cub Awards'!C13</f>
        <v>Outdoor Activity Award</v>
      </c>
      <c r="B39" s="28" t="str">
        <f>'Cub Awards'!E31</f>
        <v/>
      </c>
      <c r="C39" s="30"/>
      <c r="D39" s="28" t="str">
        <f>'Cub Awards'!F31</f>
        <v/>
      </c>
      <c r="E39" s="30"/>
      <c r="F39" s="28" t="str">
        <f>'Cub Awards'!G31</f>
        <v/>
      </c>
      <c r="G39" s="30"/>
      <c r="H39" s="28" t="str">
        <f>'Cub Awards'!H31</f>
        <v/>
      </c>
      <c r="I39" s="30"/>
      <c r="J39" s="28" t="str">
        <f>'Cub Awards'!I31</f>
        <v/>
      </c>
      <c r="K39" s="30"/>
      <c r="L39" s="28" t="str">
        <f>'Cub Awards'!J31</f>
        <v/>
      </c>
      <c r="M39" s="30"/>
      <c r="N39" s="28" t="str">
        <f>'Cub Awards'!K31</f>
        <v/>
      </c>
      <c r="O39" s="30"/>
      <c r="P39" s="28" t="str">
        <f>'Cub Awards'!L31</f>
        <v/>
      </c>
      <c r="Q39" s="30"/>
      <c r="R39" s="28" t="str">
        <f>'Cub Awards'!M31</f>
        <v/>
      </c>
      <c r="S39" s="30"/>
      <c r="T39" s="28" t="str">
        <f>'Cub Awards'!N31</f>
        <v/>
      </c>
      <c r="U39" s="30"/>
      <c r="V39" s="28" t="str">
        <f>'Cub Awards'!O31</f>
        <v/>
      </c>
      <c r="W39" s="30"/>
      <c r="X39" s="28" t="str">
        <f>'Cub Awards'!P31</f>
        <v/>
      </c>
      <c r="Y39" s="30"/>
      <c r="Z39" s="28" t="str">
        <f>'Cub Awards'!Q31</f>
        <v/>
      </c>
      <c r="AA39" s="30"/>
      <c r="AB39" s="28" t="str">
        <f>'Cub Awards'!R31</f>
        <v/>
      </c>
      <c r="AC39" s="30"/>
      <c r="AD39" s="28" t="str">
        <f>'Cub Awards'!S31</f>
        <v/>
      </c>
      <c r="AE39" s="31"/>
      <c r="AF39" s="28" t="str">
        <f>'Cub Awards'!T31</f>
        <v/>
      </c>
      <c r="AG39" s="31"/>
      <c r="AH39" s="28" t="str">
        <f>'Cub Awards'!U31</f>
        <v/>
      </c>
      <c r="AI39" s="31"/>
      <c r="AJ39" s="28" t="str">
        <f>'Cub Awards'!V31</f>
        <v/>
      </c>
      <c r="AK39" s="31"/>
      <c r="AL39" s="28" t="str">
        <f>'Cub Awards'!W31</f>
        <v/>
      </c>
      <c r="AM39" s="31"/>
      <c r="AN39" s="28" t="str">
        <f>'Cub Awards'!X31</f>
        <v/>
      </c>
      <c r="AO39" s="31"/>
    </row>
    <row r="40" spans="1:41">
      <c r="A40" s="228" t="str">
        <f>'Cub Awards'!C32</f>
        <v>World Conservation Award</v>
      </c>
      <c r="B40" s="28" t="str">
        <f>'Cub Awards'!E37</f>
        <v/>
      </c>
      <c r="C40" s="30"/>
      <c r="D40" s="28" t="str">
        <f>'Cub Awards'!F37</f>
        <v/>
      </c>
      <c r="E40" s="30"/>
      <c r="F40" s="28" t="str">
        <f>'Cub Awards'!G37</f>
        <v/>
      </c>
      <c r="G40" s="30"/>
      <c r="H40" s="28" t="str">
        <f>'Cub Awards'!H37</f>
        <v/>
      </c>
      <c r="I40" s="30"/>
      <c r="J40" s="28" t="str">
        <f>'Cub Awards'!I37</f>
        <v/>
      </c>
      <c r="K40" s="30"/>
      <c r="L40" s="28" t="str">
        <f>'Cub Awards'!J37</f>
        <v/>
      </c>
      <c r="M40" s="30"/>
      <c r="N40" s="28" t="str">
        <f>'Cub Awards'!K37</f>
        <v/>
      </c>
      <c r="O40" s="30"/>
      <c r="P40" s="28" t="str">
        <f>'Cub Awards'!L37</f>
        <v/>
      </c>
      <c r="Q40" s="30"/>
      <c r="R40" s="28" t="str">
        <f>'Cub Awards'!M37</f>
        <v/>
      </c>
      <c r="S40" s="30"/>
      <c r="T40" s="28" t="str">
        <f>'Cub Awards'!N37</f>
        <v/>
      </c>
      <c r="U40" s="30"/>
      <c r="V40" s="28" t="str">
        <f>'Cub Awards'!O37</f>
        <v/>
      </c>
      <c r="W40" s="30"/>
      <c r="X40" s="28" t="str">
        <f>'Cub Awards'!P37</f>
        <v/>
      </c>
      <c r="Y40" s="30"/>
      <c r="Z40" s="28" t="str">
        <f>'Cub Awards'!Q37</f>
        <v/>
      </c>
      <c r="AA40" s="30"/>
      <c r="AB40" s="28" t="str">
        <f>'Cub Awards'!R37</f>
        <v/>
      </c>
      <c r="AC40" s="30"/>
      <c r="AD40" s="28" t="str">
        <f>'Cub Awards'!S37</f>
        <v/>
      </c>
      <c r="AE40" s="31"/>
      <c r="AF40" s="28" t="str">
        <f>'Cub Awards'!T37</f>
        <v/>
      </c>
      <c r="AG40" s="31"/>
      <c r="AH40" s="28" t="str">
        <f>'Cub Awards'!U37</f>
        <v/>
      </c>
      <c r="AI40" s="31"/>
      <c r="AJ40" s="28" t="str">
        <f>'Cub Awards'!V37</f>
        <v/>
      </c>
      <c r="AK40" s="31"/>
      <c r="AL40" s="28" t="str">
        <f>'Cub Awards'!W37</f>
        <v/>
      </c>
      <c r="AM40" s="31"/>
      <c r="AN40" s="28" t="str">
        <f>'Cub Awards'!X37</f>
        <v/>
      </c>
      <c r="AO40" s="31"/>
    </row>
    <row r="41" spans="1:41">
      <c r="A41" s="228"/>
      <c r="B41" s="28"/>
      <c r="C41" s="30"/>
      <c r="D41" s="28"/>
      <c r="E41" s="30"/>
      <c r="F41" s="28"/>
      <c r="G41" s="30"/>
      <c r="H41" s="28"/>
      <c r="I41" s="30"/>
      <c r="J41" s="28"/>
      <c r="K41" s="30"/>
      <c r="L41" s="28"/>
      <c r="M41" s="30"/>
      <c r="N41" s="28"/>
      <c r="O41" s="30"/>
      <c r="P41" s="28"/>
      <c r="Q41" s="30"/>
      <c r="R41" s="28"/>
      <c r="S41" s="30"/>
      <c r="T41" s="28"/>
      <c r="U41" s="30"/>
      <c r="V41" s="28"/>
      <c r="W41" s="30"/>
      <c r="X41" s="28"/>
      <c r="Y41" s="30"/>
      <c r="Z41" s="28"/>
      <c r="AA41" s="30"/>
      <c r="AB41" s="28"/>
      <c r="AC41" s="30"/>
      <c r="AD41" s="28"/>
      <c r="AE41" s="31"/>
      <c r="AF41" s="28"/>
      <c r="AG41" s="31"/>
      <c r="AH41" s="28"/>
      <c r="AI41" s="31"/>
      <c r="AJ41" s="28"/>
      <c r="AK41" s="31"/>
      <c r="AL41" s="28"/>
      <c r="AM41" s="31"/>
      <c r="AN41" s="28"/>
      <c r="AO41" s="31"/>
    </row>
    <row r="42" spans="1:41">
      <c r="A42" s="228" t="str">
        <f>MID(NOVA!C5, 15, 99)</f>
        <v>Science Everywhere</v>
      </c>
      <c r="B42" s="227" t="str">
        <f>NOVA!E17</f>
        <v/>
      </c>
      <c r="C42" s="30"/>
      <c r="D42" s="227" t="str">
        <f>NOVA!F17</f>
        <v/>
      </c>
      <c r="E42" s="30"/>
      <c r="F42" s="227" t="str">
        <f>NOVA!G17</f>
        <v/>
      </c>
      <c r="G42" s="30"/>
      <c r="H42" s="227" t="str">
        <f>NOVA!H17</f>
        <v/>
      </c>
      <c r="I42" s="30"/>
      <c r="J42" s="227" t="str">
        <f>NOVA!I17</f>
        <v/>
      </c>
      <c r="K42" s="30"/>
      <c r="L42" s="227" t="str">
        <f>NOVA!J17</f>
        <v/>
      </c>
      <c r="M42" s="30"/>
      <c r="N42" s="227" t="str">
        <f>NOVA!K17</f>
        <v/>
      </c>
      <c r="O42" s="30"/>
      <c r="P42" s="227" t="str">
        <f>NOVA!L17</f>
        <v/>
      </c>
      <c r="Q42" s="30"/>
      <c r="R42" s="227" t="str">
        <f>NOVA!M17</f>
        <v/>
      </c>
      <c r="S42" s="30"/>
      <c r="T42" s="227" t="str">
        <f>NOVA!N17</f>
        <v/>
      </c>
      <c r="U42" s="30"/>
      <c r="V42" s="227" t="str">
        <f>NOVA!O17</f>
        <v/>
      </c>
      <c r="W42" s="30"/>
      <c r="X42" s="227" t="str">
        <f>NOVA!P17</f>
        <v/>
      </c>
      <c r="Y42" s="30"/>
      <c r="Z42" s="227" t="str">
        <f>NOVA!Q17</f>
        <v/>
      </c>
      <c r="AA42" s="30"/>
      <c r="AB42" s="227" t="str">
        <f>NOVA!R17</f>
        <v/>
      </c>
      <c r="AC42" s="30"/>
      <c r="AD42" s="227" t="str">
        <f>NOVA!S17</f>
        <v/>
      </c>
      <c r="AE42" s="31"/>
      <c r="AF42" s="227" t="str">
        <f>NOVA!T17</f>
        <v/>
      </c>
      <c r="AG42" s="31"/>
      <c r="AH42" s="227" t="str">
        <f>NOVA!U17</f>
        <v/>
      </c>
      <c r="AI42" s="31"/>
      <c r="AJ42" s="227" t="str">
        <f>NOVA!V17</f>
        <v/>
      </c>
      <c r="AK42" s="31"/>
      <c r="AL42" s="227" t="str">
        <f>NOVA!W17</f>
        <v/>
      </c>
      <c r="AM42" s="31"/>
      <c r="AN42" s="227" t="str">
        <f>NOVA!X17</f>
        <v/>
      </c>
      <c r="AO42" s="31"/>
    </row>
    <row r="43" spans="1:41">
      <c r="A43" s="228" t="str">
        <f>MID(NOVA!C18, 15, 99)</f>
        <v>Down and Dirty</v>
      </c>
      <c r="B43" s="227" t="str">
        <f>NOVA!E49</f>
        <v/>
      </c>
      <c r="C43" s="30"/>
      <c r="D43" s="227" t="str">
        <f>NOVA!F49</f>
        <v/>
      </c>
      <c r="E43" s="30"/>
      <c r="F43" s="227" t="str">
        <f>NOVA!G49</f>
        <v/>
      </c>
      <c r="G43" s="30"/>
      <c r="H43" s="227" t="str">
        <f>NOVA!H49</f>
        <v/>
      </c>
      <c r="I43" s="30"/>
      <c r="J43" s="227" t="str">
        <f>NOVA!I49</f>
        <v/>
      </c>
      <c r="K43" s="30"/>
      <c r="L43" s="227" t="str">
        <f>NOVA!J49</f>
        <v/>
      </c>
      <c r="M43" s="30"/>
      <c r="N43" s="227" t="str">
        <f>NOVA!K49</f>
        <v/>
      </c>
      <c r="O43" s="30"/>
      <c r="P43" s="227" t="str">
        <f>NOVA!L49</f>
        <v/>
      </c>
      <c r="Q43" s="30"/>
      <c r="R43" s="227" t="str">
        <f>NOVA!M49</f>
        <v/>
      </c>
      <c r="S43" s="30"/>
      <c r="T43" s="227" t="str">
        <f>NOVA!N49</f>
        <v/>
      </c>
      <c r="U43" s="30"/>
      <c r="V43" s="227" t="str">
        <f>NOVA!O49</f>
        <v/>
      </c>
      <c r="W43" s="30"/>
      <c r="X43" s="227" t="str">
        <f>NOVA!P49</f>
        <v/>
      </c>
      <c r="Y43" s="30"/>
      <c r="Z43" s="227" t="str">
        <f>NOVA!Q49</f>
        <v/>
      </c>
      <c r="AA43" s="30"/>
      <c r="AB43" s="227" t="str">
        <f>NOVA!R49</f>
        <v/>
      </c>
      <c r="AC43" s="30"/>
      <c r="AD43" s="227" t="str">
        <f>NOVA!S49</f>
        <v/>
      </c>
      <c r="AE43" s="31"/>
      <c r="AF43" s="227" t="str">
        <f>NOVA!T49</f>
        <v/>
      </c>
      <c r="AG43" s="31"/>
      <c r="AH43" s="227" t="str">
        <f>NOVA!U49</f>
        <v/>
      </c>
      <c r="AI43" s="31"/>
      <c r="AJ43" s="227" t="str">
        <f>NOVA!V49</f>
        <v/>
      </c>
      <c r="AK43" s="31"/>
      <c r="AL43" s="227" t="str">
        <f>NOVA!W49</f>
        <v/>
      </c>
      <c r="AM43" s="31"/>
      <c r="AN43" s="227" t="str">
        <f>NOVA!X49</f>
        <v/>
      </c>
      <c r="AO43" s="31"/>
    </row>
    <row r="44" spans="1:41">
      <c r="A44" s="228" t="str">
        <f>MID(NOVA!C50,15, 99)</f>
        <v>Nova WILD!</v>
      </c>
      <c r="B44" s="227" t="str">
        <f>NOVA!E85</f>
        <v/>
      </c>
      <c r="C44" s="30"/>
      <c r="D44" s="227" t="str">
        <f>NOVA!F85</f>
        <v/>
      </c>
      <c r="E44" s="30"/>
      <c r="F44" s="227" t="str">
        <f>NOVA!G85</f>
        <v/>
      </c>
      <c r="G44" s="30"/>
      <c r="H44" s="227" t="str">
        <f>NOVA!H85</f>
        <v/>
      </c>
      <c r="I44" s="30"/>
      <c r="J44" s="227" t="str">
        <f>NOVA!I85</f>
        <v/>
      </c>
      <c r="K44" s="30"/>
      <c r="L44" s="227" t="str">
        <f>NOVA!J85</f>
        <v/>
      </c>
      <c r="M44" s="30"/>
      <c r="N44" s="227" t="str">
        <f>NOVA!K85</f>
        <v/>
      </c>
      <c r="O44" s="30"/>
      <c r="P44" s="227" t="str">
        <f>NOVA!L85</f>
        <v/>
      </c>
      <c r="Q44" s="30"/>
      <c r="R44" s="227" t="str">
        <f>NOVA!M85</f>
        <v/>
      </c>
      <c r="S44" s="30"/>
      <c r="T44" s="227" t="str">
        <f>NOVA!N85</f>
        <v/>
      </c>
      <c r="U44" s="30"/>
      <c r="V44" s="227" t="str">
        <f>NOVA!O85</f>
        <v/>
      </c>
      <c r="W44" s="30"/>
      <c r="X44" s="227" t="str">
        <f>NOVA!P85</f>
        <v/>
      </c>
      <c r="Y44" s="30"/>
      <c r="Z44" s="227" t="str">
        <f>NOVA!Q85</f>
        <v/>
      </c>
      <c r="AA44" s="30"/>
      <c r="AB44" s="227" t="str">
        <f>NOVA!R85</f>
        <v/>
      </c>
      <c r="AC44" s="30"/>
      <c r="AD44" s="227" t="str">
        <f>NOVA!S85</f>
        <v/>
      </c>
      <c r="AE44" s="31"/>
      <c r="AF44" s="227" t="str">
        <f>NOVA!T85</f>
        <v/>
      </c>
      <c r="AG44" s="31"/>
      <c r="AH44" s="227" t="str">
        <f>NOVA!U85</f>
        <v/>
      </c>
      <c r="AI44" s="31"/>
      <c r="AJ44" s="227" t="str">
        <f>NOVA!V85</f>
        <v/>
      </c>
      <c r="AK44" s="31"/>
      <c r="AL44" s="227" t="str">
        <f>NOVA!W85</f>
        <v/>
      </c>
      <c r="AM44" s="31"/>
      <c r="AN44" s="227" t="str">
        <f>NOVA!X85</f>
        <v/>
      </c>
      <c r="AO44" s="31"/>
    </row>
    <row r="45" spans="1:41">
      <c r="A45" s="228" t="str">
        <f>MID(NOVA!C86,15, 99)</f>
        <v>Out of This World</v>
      </c>
      <c r="B45" s="227" t="str">
        <f>NOVA!E113</f>
        <v/>
      </c>
      <c r="C45" s="30"/>
      <c r="D45" s="227" t="str">
        <f>NOVA!F113</f>
        <v/>
      </c>
      <c r="E45" s="30"/>
      <c r="F45" s="227" t="str">
        <f>NOVA!G113</f>
        <v/>
      </c>
      <c r="G45" s="30"/>
      <c r="H45" s="227" t="str">
        <f>NOVA!H113</f>
        <v/>
      </c>
      <c r="I45" s="30"/>
      <c r="J45" s="227" t="str">
        <f>NOVA!I113</f>
        <v/>
      </c>
      <c r="K45" s="30"/>
      <c r="L45" s="227" t="str">
        <f>NOVA!J113</f>
        <v/>
      </c>
      <c r="M45" s="30"/>
      <c r="N45" s="227" t="str">
        <f>NOVA!K113</f>
        <v/>
      </c>
      <c r="O45" s="30"/>
      <c r="P45" s="227" t="str">
        <f>NOVA!L113</f>
        <v/>
      </c>
      <c r="Q45" s="30"/>
      <c r="R45" s="227" t="str">
        <f>NOVA!M113</f>
        <v/>
      </c>
      <c r="S45" s="30"/>
      <c r="T45" s="227" t="str">
        <f>NOVA!N113</f>
        <v/>
      </c>
      <c r="U45" s="30"/>
      <c r="V45" s="227" t="str">
        <f>NOVA!O113</f>
        <v/>
      </c>
      <c r="W45" s="30"/>
      <c r="X45" s="227" t="str">
        <f>NOVA!P113</f>
        <v/>
      </c>
      <c r="Y45" s="30"/>
      <c r="Z45" s="227" t="str">
        <f>NOVA!Q113</f>
        <v/>
      </c>
      <c r="AA45" s="30"/>
      <c r="AB45" s="227" t="str">
        <f>NOVA!R113</f>
        <v/>
      </c>
      <c r="AC45" s="30"/>
      <c r="AD45" s="227" t="str">
        <f>NOVA!S113</f>
        <v/>
      </c>
      <c r="AE45" s="31"/>
      <c r="AF45" s="227" t="str">
        <f>NOVA!T113</f>
        <v/>
      </c>
      <c r="AG45" s="31"/>
      <c r="AH45" s="227" t="str">
        <f>NOVA!U113</f>
        <v/>
      </c>
      <c r="AI45" s="31"/>
      <c r="AJ45" s="227" t="str">
        <f>NOVA!V113</f>
        <v/>
      </c>
      <c r="AK45" s="31"/>
      <c r="AL45" s="227" t="str">
        <f>NOVA!W113</f>
        <v/>
      </c>
      <c r="AM45" s="31"/>
      <c r="AN45" s="227" t="str">
        <f>NOVA!X113</f>
        <v/>
      </c>
      <c r="AO45" s="31"/>
    </row>
    <row r="46" spans="1:41">
      <c r="A46" s="228" t="str">
        <f>MID(NOVA!C114, 18, 99)</f>
        <v>Tech Talk</v>
      </c>
      <c r="B46" s="227" t="str">
        <f>NOVA!E131</f>
        <v/>
      </c>
      <c r="C46" s="30"/>
      <c r="D46" s="227" t="str">
        <f>NOVA!F131</f>
        <v/>
      </c>
      <c r="E46" s="30"/>
      <c r="F46" s="227" t="str">
        <f>NOVA!G131</f>
        <v/>
      </c>
      <c r="G46" s="30"/>
      <c r="H46" s="227" t="str">
        <f>NOVA!H131</f>
        <v/>
      </c>
      <c r="I46" s="30"/>
      <c r="J46" s="227" t="str">
        <f>NOVA!I131</f>
        <v/>
      </c>
      <c r="K46" s="30"/>
      <c r="L46" s="227" t="str">
        <f>NOVA!J131</f>
        <v/>
      </c>
      <c r="M46" s="30"/>
      <c r="N46" s="227" t="str">
        <f>NOVA!K131</f>
        <v/>
      </c>
      <c r="O46" s="30"/>
      <c r="P46" s="227" t="str">
        <f>NOVA!L131</f>
        <v/>
      </c>
      <c r="Q46" s="30"/>
      <c r="R46" s="227" t="str">
        <f>NOVA!M131</f>
        <v/>
      </c>
      <c r="S46" s="30"/>
      <c r="T46" s="227" t="str">
        <f>NOVA!N131</f>
        <v/>
      </c>
      <c r="U46" s="30"/>
      <c r="V46" s="227" t="str">
        <f>NOVA!O131</f>
        <v/>
      </c>
      <c r="W46" s="30"/>
      <c r="X46" s="227" t="str">
        <f>NOVA!P131</f>
        <v/>
      </c>
      <c r="Y46" s="30"/>
      <c r="Z46" s="227" t="str">
        <f>NOVA!Q131</f>
        <v/>
      </c>
      <c r="AA46" s="30"/>
      <c r="AB46" s="227" t="str">
        <f>NOVA!R131</f>
        <v/>
      </c>
      <c r="AC46" s="30"/>
      <c r="AD46" s="227" t="str">
        <f>NOVA!S131</f>
        <v/>
      </c>
      <c r="AE46" s="31"/>
      <c r="AF46" s="227" t="str">
        <f>NOVA!T131</f>
        <v/>
      </c>
      <c r="AG46" s="31"/>
      <c r="AH46" s="227" t="str">
        <f>NOVA!U131</f>
        <v/>
      </c>
      <c r="AI46" s="31"/>
      <c r="AJ46" s="227" t="str">
        <f>NOVA!V131</f>
        <v/>
      </c>
      <c r="AK46" s="31"/>
      <c r="AL46" s="227" t="str">
        <f>NOVA!W131</f>
        <v/>
      </c>
      <c r="AM46" s="31"/>
      <c r="AN46" s="227" t="str">
        <f>NOVA!X131</f>
        <v/>
      </c>
      <c r="AO46" s="31"/>
    </row>
    <row r="47" spans="1:41">
      <c r="A47" s="228" t="str">
        <f>MID(NOVA!C132, 19, 99)</f>
        <v>Swing!</v>
      </c>
      <c r="B47" s="227" t="str">
        <f>NOVA!E150</f>
        <v/>
      </c>
      <c r="C47" s="30"/>
      <c r="D47" s="227" t="str">
        <f>NOVA!F150</f>
        <v/>
      </c>
      <c r="E47" s="30"/>
      <c r="F47" s="227" t="str">
        <f>NOVA!G150</f>
        <v/>
      </c>
      <c r="G47" s="30"/>
      <c r="H47" s="227" t="str">
        <f>NOVA!H150</f>
        <v/>
      </c>
      <c r="I47" s="30"/>
      <c r="J47" s="227" t="str">
        <f>NOVA!I150</f>
        <v/>
      </c>
      <c r="K47" s="30"/>
      <c r="L47" s="227" t="str">
        <f>NOVA!J150</f>
        <v/>
      </c>
      <c r="M47" s="30"/>
      <c r="N47" s="227" t="str">
        <f>NOVA!K150</f>
        <v/>
      </c>
      <c r="O47" s="30"/>
      <c r="P47" s="227" t="str">
        <f>NOVA!L150</f>
        <v/>
      </c>
      <c r="Q47" s="30"/>
      <c r="R47" s="227" t="str">
        <f>NOVA!M150</f>
        <v/>
      </c>
      <c r="S47" s="30"/>
      <c r="T47" s="227" t="str">
        <f>NOVA!N150</f>
        <v/>
      </c>
      <c r="U47" s="30"/>
      <c r="V47" s="227" t="str">
        <f>NOVA!O150</f>
        <v/>
      </c>
      <c r="W47" s="30"/>
      <c r="X47" s="227" t="str">
        <f>NOVA!P150</f>
        <v/>
      </c>
      <c r="Y47" s="30"/>
      <c r="Z47" s="227" t="str">
        <f>NOVA!Q150</f>
        <v/>
      </c>
      <c r="AA47" s="30"/>
      <c r="AB47" s="227" t="str">
        <f>NOVA!R150</f>
        <v/>
      </c>
      <c r="AC47" s="30"/>
      <c r="AD47" s="227" t="str">
        <f>NOVA!S150</f>
        <v/>
      </c>
      <c r="AE47" s="31"/>
      <c r="AF47" s="227" t="str">
        <f>NOVA!T150</f>
        <v/>
      </c>
      <c r="AG47" s="31"/>
      <c r="AH47" s="227" t="str">
        <f>NOVA!U150</f>
        <v/>
      </c>
      <c r="AI47" s="31"/>
      <c r="AJ47" s="227" t="str">
        <f>NOVA!V150</f>
        <v/>
      </c>
      <c r="AK47" s="31"/>
      <c r="AL47" s="227" t="str">
        <f>NOVA!W150</f>
        <v/>
      </c>
      <c r="AM47" s="31"/>
      <c r="AN47" s="227" t="str">
        <f>NOVA!X150</f>
        <v/>
      </c>
      <c r="AO47" s="31"/>
    </row>
    <row r="48" spans="1:41">
      <c r="A48" s="228" t="str">
        <f>MID(NOVA!C151, 12, 99)</f>
        <v>1-2-3 GO!</v>
      </c>
      <c r="B48" s="227" t="str">
        <f>NOVA!E172</f>
        <v/>
      </c>
      <c r="C48" s="30"/>
      <c r="D48" s="227" t="str">
        <f>NOVA!F172</f>
        <v/>
      </c>
      <c r="E48" s="30"/>
      <c r="F48" s="227" t="str">
        <f>NOVA!G172</f>
        <v/>
      </c>
      <c r="G48" s="30"/>
      <c r="H48" s="227" t="str">
        <f>NOVA!H172</f>
        <v/>
      </c>
      <c r="I48" s="30"/>
      <c r="J48" s="227" t="str">
        <f>NOVA!I172</f>
        <v/>
      </c>
      <c r="K48" s="30"/>
      <c r="L48" s="227" t="str">
        <f>NOVA!J172</f>
        <v/>
      </c>
      <c r="M48" s="30"/>
      <c r="N48" s="227" t="str">
        <f>NOVA!K172</f>
        <v/>
      </c>
      <c r="O48" s="30"/>
      <c r="P48" s="227" t="str">
        <f>NOVA!L172</f>
        <v/>
      </c>
      <c r="Q48" s="30"/>
      <c r="R48" s="227" t="str">
        <f>NOVA!M172</f>
        <v/>
      </c>
      <c r="S48" s="30"/>
      <c r="T48" s="227" t="str">
        <f>NOVA!N172</f>
        <v/>
      </c>
      <c r="U48" s="30"/>
      <c r="V48" s="227" t="str">
        <f>NOVA!O172</f>
        <v/>
      </c>
      <c r="W48" s="30"/>
      <c r="X48" s="227" t="str">
        <f>NOVA!P172</f>
        <v/>
      </c>
      <c r="Y48" s="30"/>
      <c r="Z48" s="227" t="str">
        <f>NOVA!Q172</f>
        <v/>
      </c>
      <c r="AA48" s="30"/>
      <c r="AB48" s="227" t="str">
        <f>NOVA!R172</f>
        <v/>
      </c>
      <c r="AC48" s="30"/>
      <c r="AD48" s="227" t="str">
        <f>NOVA!S172</f>
        <v/>
      </c>
      <c r="AE48" s="31"/>
      <c r="AF48" s="227" t="str">
        <f>NOVA!T172</f>
        <v/>
      </c>
      <c r="AG48" s="31"/>
      <c r="AH48" s="227" t="str">
        <f>NOVA!U172</f>
        <v/>
      </c>
      <c r="AI48" s="31"/>
      <c r="AJ48" s="227" t="str">
        <f>NOVA!V172</f>
        <v/>
      </c>
      <c r="AK48" s="31"/>
      <c r="AL48" s="227" t="str">
        <f>NOVA!W172</f>
        <v/>
      </c>
      <c r="AM48" s="31"/>
      <c r="AN48" s="227" t="str">
        <f>NOVA!X172</f>
        <v/>
      </c>
      <c r="AO48" s="31"/>
    </row>
    <row r="49" spans="1:41">
      <c r="A49" s="228" t="str">
        <f>RIGHT(NOVA!C173, 15)</f>
        <v>Supernova Award</v>
      </c>
      <c r="B49" s="227" t="str">
        <f>NOVA!E188</f>
        <v/>
      </c>
      <c r="C49" s="30"/>
      <c r="D49" s="227" t="str">
        <f>NOVA!F188</f>
        <v/>
      </c>
      <c r="E49" s="30"/>
      <c r="F49" s="227" t="str">
        <f>NOVA!G188</f>
        <v/>
      </c>
      <c r="G49" s="30"/>
      <c r="H49" s="227" t="str">
        <f>NOVA!H188</f>
        <v/>
      </c>
      <c r="I49" s="30"/>
      <c r="J49" s="227" t="str">
        <f>NOVA!I188</f>
        <v/>
      </c>
      <c r="K49" s="30"/>
      <c r="L49" s="227" t="str">
        <f>NOVA!J188</f>
        <v/>
      </c>
      <c r="M49" s="30"/>
      <c r="N49" s="227" t="str">
        <f>NOVA!K188</f>
        <v/>
      </c>
      <c r="O49" s="30"/>
      <c r="P49" s="227" t="str">
        <f>NOVA!L188</f>
        <v/>
      </c>
      <c r="Q49" s="30"/>
      <c r="R49" s="227" t="str">
        <f>NOVA!M188</f>
        <v/>
      </c>
      <c r="S49" s="30"/>
      <c r="T49" s="227" t="str">
        <f>NOVA!N188</f>
        <v/>
      </c>
      <c r="U49" s="30"/>
      <c r="V49" s="227" t="str">
        <f>NOVA!O188</f>
        <v/>
      </c>
      <c r="W49" s="30"/>
      <c r="X49" s="227" t="str">
        <f>NOVA!P188</f>
        <v/>
      </c>
      <c r="Y49" s="30"/>
      <c r="Z49" s="227" t="str">
        <f>NOVA!Q188</f>
        <v/>
      </c>
      <c r="AA49" s="30"/>
      <c r="AB49" s="227" t="str">
        <f>NOVA!R188</f>
        <v/>
      </c>
      <c r="AC49" s="30"/>
      <c r="AD49" s="227" t="str">
        <f>NOVA!S188</f>
        <v/>
      </c>
      <c r="AE49" s="31"/>
      <c r="AF49" s="227" t="str">
        <f>NOVA!T188</f>
        <v/>
      </c>
      <c r="AG49" s="31"/>
      <c r="AH49" s="227" t="str">
        <f>NOVA!U188</f>
        <v/>
      </c>
      <c r="AI49" s="31"/>
      <c r="AJ49" s="227" t="str">
        <f>NOVA!V188</f>
        <v/>
      </c>
      <c r="AK49" s="31"/>
      <c r="AL49" s="227" t="str">
        <f>NOVA!W188</f>
        <v/>
      </c>
      <c r="AM49" s="31"/>
      <c r="AN49" s="227" t="str">
        <f>NOVA!X188</f>
        <v/>
      </c>
      <c r="AO49" s="31"/>
    </row>
    <row r="50" spans="1:41">
      <c r="A50" s="228"/>
      <c r="B50" s="28"/>
      <c r="C50" s="30"/>
      <c r="D50" s="28"/>
      <c r="E50" s="30"/>
      <c r="F50" s="28"/>
      <c r="G50" s="30"/>
      <c r="H50" s="28"/>
      <c r="I50" s="30"/>
      <c r="J50" s="28"/>
      <c r="K50" s="30"/>
      <c r="L50" s="28"/>
      <c r="M50" s="30"/>
      <c r="N50" s="28"/>
      <c r="O50" s="30"/>
      <c r="P50" s="28"/>
      <c r="Q50" s="30"/>
      <c r="R50" s="28"/>
      <c r="S50" s="30"/>
      <c r="T50" s="28"/>
      <c r="U50" s="30"/>
      <c r="V50" s="28"/>
      <c r="W50" s="30"/>
      <c r="X50" s="28"/>
      <c r="Y50" s="30"/>
      <c r="Z50" s="28"/>
      <c r="AA50" s="30"/>
      <c r="AB50" s="28"/>
      <c r="AC50" s="30"/>
      <c r="AD50" s="28"/>
      <c r="AE50" s="31"/>
      <c r="AF50" s="28"/>
      <c r="AG50" s="31"/>
      <c r="AH50" s="28"/>
      <c r="AI50" s="31"/>
      <c r="AJ50" s="28"/>
      <c r="AK50" s="31"/>
      <c r="AL50" s="28"/>
      <c r="AM50" s="31"/>
      <c r="AN50" s="28"/>
      <c r="AO50" s="31"/>
    </row>
    <row r="51" spans="1:41">
      <c r="A51" s="228" t="str">
        <f>'Shooting Sports'!C5</f>
        <v>BB Gun: Level 1</v>
      </c>
      <c r="B51" s="227" t="str">
        <f>'Shooting Sports'!E10</f>
        <v/>
      </c>
      <c r="C51" s="30"/>
      <c r="D51" s="227" t="str">
        <f>'Shooting Sports'!F10</f>
        <v/>
      </c>
      <c r="E51" s="30"/>
      <c r="F51" s="227" t="str">
        <f>'Shooting Sports'!G10</f>
        <v/>
      </c>
      <c r="G51" s="30"/>
      <c r="H51" s="227" t="str">
        <f>'Shooting Sports'!H10</f>
        <v/>
      </c>
      <c r="I51" s="30"/>
      <c r="J51" s="227" t="str">
        <f>'Shooting Sports'!I10</f>
        <v/>
      </c>
      <c r="K51" s="30"/>
      <c r="L51" s="227" t="str">
        <f>'Shooting Sports'!J10</f>
        <v/>
      </c>
      <c r="M51" s="30"/>
      <c r="N51" s="227" t="str">
        <f>'Shooting Sports'!K10</f>
        <v/>
      </c>
      <c r="O51" s="30"/>
      <c r="P51" s="227" t="str">
        <f>'Shooting Sports'!L10</f>
        <v/>
      </c>
      <c r="Q51" s="30"/>
      <c r="R51" s="227" t="str">
        <f>'Shooting Sports'!M10</f>
        <v/>
      </c>
      <c r="S51" s="30"/>
      <c r="T51" s="227" t="str">
        <f>'Shooting Sports'!N10</f>
        <v/>
      </c>
      <c r="U51" s="30"/>
      <c r="V51" s="227" t="str">
        <f>'Shooting Sports'!O10</f>
        <v/>
      </c>
      <c r="W51" s="30"/>
      <c r="X51" s="227" t="str">
        <f>'Shooting Sports'!P10</f>
        <v/>
      </c>
      <c r="Y51" s="30"/>
      <c r="Z51" s="227" t="str">
        <f>'Shooting Sports'!Q10</f>
        <v/>
      </c>
      <c r="AA51" s="30"/>
      <c r="AB51" s="227" t="str">
        <f>'Shooting Sports'!R10</f>
        <v/>
      </c>
      <c r="AC51" s="30"/>
      <c r="AD51" s="227" t="str">
        <f>'Shooting Sports'!S10</f>
        <v/>
      </c>
      <c r="AE51" s="31"/>
      <c r="AF51" s="227" t="str">
        <f>'Shooting Sports'!T10</f>
        <v/>
      </c>
      <c r="AG51" s="31"/>
      <c r="AH51" s="227" t="str">
        <f>'Shooting Sports'!U10</f>
        <v/>
      </c>
      <c r="AI51" s="31"/>
      <c r="AJ51" s="227" t="str">
        <f>'Shooting Sports'!V10</f>
        <v/>
      </c>
      <c r="AK51" s="31"/>
      <c r="AL51" s="227" t="str">
        <f>'Shooting Sports'!W10</f>
        <v/>
      </c>
      <c r="AM51" s="31"/>
      <c r="AN51" s="227" t="str">
        <f>'Shooting Sports'!X10</f>
        <v/>
      </c>
      <c r="AO51" s="31"/>
    </row>
    <row r="52" spans="1:41">
      <c r="A52" s="228" t="str">
        <f>'Shooting Sports'!C11</f>
        <v>BB Gun: Level 2</v>
      </c>
      <c r="B52" s="227" t="str">
        <f>'Shooting Sports'!E17</f>
        <v/>
      </c>
      <c r="C52" s="30"/>
      <c r="D52" s="227" t="str">
        <f>'Shooting Sports'!F17</f>
        <v/>
      </c>
      <c r="E52" s="30"/>
      <c r="F52" s="227" t="str">
        <f>'Shooting Sports'!G17</f>
        <v/>
      </c>
      <c r="G52" s="30"/>
      <c r="H52" s="227" t="str">
        <f>'Shooting Sports'!H17</f>
        <v/>
      </c>
      <c r="I52" s="30"/>
      <c r="J52" s="227" t="str">
        <f>'Shooting Sports'!I17</f>
        <v/>
      </c>
      <c r="K52" s="30"/>
      <c r="L52" s="227" t="str">
        <f>'Shooting Sports'!J17</f>
        <v/>
      </c>
      <c r="M52" s="30"/>
      <c r="N52" s="227" t="str">
        <f>'Shooting Sports'!K17</f>
        <v/>
      </c>
      <c r="O52" s="30"/>
      <c r="P52" s="227" t="str">
        <f>'Shooting Sports'!L17</f>
        <v/>
      </c>
      <c r="Q52" s="30"/>
      <c r="R52" s="227" t="str">
        <f>'Shooting Sports'!M17</f>
        <v/>
      </c>
      <c r="S52" s="30"/>
      <c r="T52" s="227" t="str">
        <f>'Shooting Sports'!N17</f>
        <v/>
      </c>
      <c r="U52" s="30"/>
      <c r="V52" s="227" t="str">
        <f>'Shooting Sports'!O17</f>
        <v/>
      </c>
      <c r="W52" s="30"/>
      <c r="X52" s="227" t="str">
        <f>'Shooting Sports'!P17</f>
        <v/>
      </c>
      <c r="Y52" s="30"/>
      <c r="Z52" s="227" t="str">
        <f>'Shooting Sports'!Q17</f>
        <v/>
      </c>
      <c r="AA52" s="30"/>
      <c r="AB52" s="227" t="str">
        <f>'Shooting Sports'!R17</f>
        <v/>
      </c>
      <c r="AC52" s="30"/>
      <c r="AD52" s="227" t="str">
        <f>'Shooting Sports'!S17</f>
        <v/>
      </c>
      <c r="AE52" s="31"/>
      <c r="AF52" s="227" t="str">
        <f>'Shooting Sports'!T17</f>
        <v/>
      </c>
      <c r="AG52" s="31"/>
      <c r="AH52" s="227" t="str">
        <f>'Shooting Sports'!U17</f>
        <v/>
      </c>
      <c r="AI52" s="31"/>
      <c r="AJ52" s="227" t="str">
        <f>'Shooting Sports'!V17</f>
        <v/>
      </c>
      <c r="AK52" s="31"/>
      <c r="AL52" s="227" t="str">
        <f>'Shooting Sports'!W17</f>
        <v/>
      </c>
      <c r="AM52" s="31"/>
      <c r="AN52" s="227" t="str">
        <f>'Shooting Sports'!X17</f>
        <v/>
      </c>
      <c r="AO52" s="31"/>
    </row>
    <row r="53" spans="1:41">
      <c r="A53" s="228" t="str">
        <f>'Shooting Sports'!C18</f>
        <v>Archery: Level 1</v>
      </c>
      <c r="B53" s="227" t="str">
        <f>'Shooting Sports'!E24</f>
        <v/>
      </c>
      <c r="C53" s="30"/>
      <c r="D53" s="227" t="str">
        <f>'Shooting Sports'!F24</f>
        <v/>
      </c>
      <c r="E53" s="30"/>
      <c r="F53" s="227" t="str">
        <f>'Shooting Sports'!G24</f>
        <v/>
      </c>
      <c r="G53" s="30"/>
      <c r="H53" s="227" t="str">
        <f>'Shooting Sports'!H24</f>
        <v/>
      </c>
      <c r="I53" s="30"/>
      <c r="J53" s="227" t="str">
        <f>'Shooting Sports'!I24</f>
        <v/>
      </c>
      <c r="K53" s="30"/>
      <c r="L53" s="227" t="str">
        <f>'Shooting Sports'!J24</f>
        <v/>
      </c>
      <c r="M53" s="30"/>
      <c r="N53" s="227" t="str">
        <f>'Shooting Sports'!K24</f>
        <v/>
      </c>
      <c r="O53" s="30"/>
      <c r="P53" s="227" t="str">
        <f>'Shooting Sports'!L24</f>
        <v/>
      </c>
      <c r="Q53" s="30"/>
      <c r="R53" s="227" t="str">
        <f>'Shooting Sports'!M24</f>
        <v/>
      </c>
      <c r="S53" s="30"/>
      <c r="T53" s="227" t="str">
        <f>'Shooting Sports'!N24</f>
        <v/>
      </c>
      <c r="U53" s="30"/>
      <c r="V53" s="227" t="str">
        <f>'Shooting Sports'!O24</f>
        <v/>
      </c>
      <c r="W53" s="30"/>
      <c r="X53" s="227" t="str">
        <f>'Shooting Sports'!P24</f>
        <v/>
      </c>
      <c r="Y53" s="30"/>
      <c r="Z53" s="227" t="str">
        <f>'Shooting Sports'!Q24</f>
        <v/>
      </c>
      <c r="AA53" s="30"/>
      <c r="AB53" s="227" t="str">
        <f>'Shooting Sports'!R24</f>
        <v/>
      </c>
      <c r="AC53" s="30"/>
      <c r="AD53" s="227" t="str">
        <f>'Shooting Sports'!S24</f>
        <v/>
      </c>
      <c r="AE53" s="31"/>
      <c r="AF53" s="227" t="str">
        <f>'Shooting Sports'!T24</f>
        <v/>
      </c>
      <c r="AG53" s="31"/>
      <c r="AH53" s="227" t="str">
        <f>'Shooting Sports'!U24</f>
        <v/>
      </c>
      <c r="AI53" s="31"/>
      <c r="AJ53" s="227" t="str">
        <f>'Shooting Sports'!V24</f>
        <v/>
      </c>
      <c r="AK53" s="31"/>
      <c r="AL53" s="227" t="str">
        <f>'Shooting Sports'!W24</f>
        <v/>
      </c>
      <c r="AM53" s="31"/>
      <c r="AN53" s="227" t="str">
        <f>'Shooting Sports'!X24</f>
        <v/>
      </c>
      <c r="AO53" s="31"/>
    </row>
    <row r="54" spans="1:41">
      <c r="A54" s="228" t="str">
        <f>'Shooting Sports'!C25</f>
        <v>Archery: Level 2</v>
      </c>
      <c r="B54" s="227" t="str">
        <f>'Shooting Sports'!E31</f>
        <v/>
      </c>
      <c r="C54" s="30"/>
      <c r="D54" s="227" t="str">
        <f>'Shooting Sports'!F31</f>
        <v/>
      </c>
      <c r="E54" s="30"/>
      <c r="F54" s="227" t="str">
        <f>'Shooting Sports'!G31</f>
        <v/>
      </c>
      <c r="G54" s="30"/>
      <c r="H54" s="227" t="str">
        <f>'Shooting Sports'!H31</f>
        <v/>
      </c>
      <c r="I54" s="30"/>
      <c r="J54" s="227" t="str">
        <f>'Shooting Sports'!I31</f>
        <v/>
      </c>
      <c r="K54" s="30"/>
      <c r="L54" s="227" t="str">
        <f>'Shooting Sports'!J31</f>
        <v/>
      </c>
      <c r="M54" s="30"/>
      <c r="N54" s="227" t="str">
        <f>'Shooting Sports'!K31</f>
        <v/>
      </c>
      <c r="O54" s="30"/>
      <c r="P54" s="227" t="str">
        <f>'Shooting Sports'!L31</f>
        <v/>
      </c>
      <c r="Q54" s="30"/>
      <c r="R54" s="227" t="str">
        <f>'Shooting Sports'!M31</f>
        <v/>
      </c>
      <c r="S54" s="30"/>
      <c r="T54" s="227" t="str">
        <f>'Shooting Sports'!N31</f>
        <v/>
      </c>
      <c r="U54" s="30"/>
      <c r="V54" s="227" t="str">
        <f>'Shooting Sports'!O31</f>
        <v/>
      </c>
      <c r="W54" s="30"/>
      <c r="X54" s="227" t="str">
        <f>'Shooting Sports'!P31</f>
        <v/>
      </c>
      <c r="Y54" s="30"/>
      <c r="Z54" s="227" t="str">
        <f>'Shooting Sports'!Q31</f>
        <v/>
      </c>
      <c r="AA54" s="30"/>
      <c r="AB54" s="227" t="str">
        <f>'Shooting Sports'!R31</f>
        <v/>
      </c>
      <c r="AC54" s="30"/>
      <c r="AD54" s="227" t="str">
        <f>'Shooting Sports'!S31</f>
        <v/>
      </c>
      <c r="AE54" s="31"/>
      <c r="AF54" s="227" t="str">
        <f>'Shooting Sports'!T31</f>
        <v/>
      </c>
      <c r="AG54" s="31"/>
      <c r="AH54" s="227" t="str">
        <f>'Shooting Sports'!U31</f>
        <v/>
      </c>
      <c r="AI54" s="31"/>
      <c r="AJ54" s="227" t="str">
        <f>'Shooting Sports'!V31</f>
        <v/>
      </c>
      <c r="AK54" s="31"/>
      <c r="AL54" s="227" t="str">
        <f>'Shooting Sports'!W31</f>
        <v/>
      </c>
      <c r="AM54" s="31"/>
      <c r="AN54" s="227" t="str">
        <f>'Shooting Sports'!X31</f>
        <v/>
      </c>
      <c r="AO54" s="31"/>
    </row>
    <row r="55" spans="1:41">
      <c r="A55" s="228" t="str">
        <f>'Shooting Sports'!C32</f>
        <v>Slingshot: Level 1</v>
      </c>
      <c r="B55" s="227" t="str">
        <f>'Shooting Sports'!E37</f>
        <v/>
      </c>
      <c r="C55" s="30"/>
      <c r="D55" s="227" t="str">
        <f>'Shooting Sports'!F37</f>
        <v/>
      </c>
      <c r="E55" s="30"/>
      <c r="F55" s="227" t="str">
        <f>'Shooting Sports'!G37</f>
        <v/>
      </c>
      <c r="G55" s="30"/>
      <c r="H55" s="227" t="str">
        <f>'Shooting Sports'!H37</f>
        <v/>
      </c>
      <c r="I55" s="30"/>
      <c r="J55" s="227" t="str">
        <f>'Shooting Sports'!I37</f>
        <v/>
      </c>
      <c r="K55" s="30"/>
      <c r="L55" s="227" t="str">
        <f>'Shooting Sports'!J37</f>
        <v/>
      </c>
      <c r="M55" s="30"/>
      <c r="N55" s="227" t="str">
        <f>'Shooting Sports'!K37</f>
        <v/>
      </c>
      <c r="O55" s="30"/>
      <c r="P55" s="227" t="str">
        <f>'Shooting Sports'!L37</f>
        <v/>
      </c>
      <c r="Q55" s="30"/>
      <c r="R55" s="227" t="str">
        <f>'Shooting Sports'!M37</f>
        <v/>
      </c>
      <c r="S55" s="30"/>
      <c r="T55" s="227" t="str">
        <f>'Shooting Sports'!N37</f>
        <v/>
      </c>
      <c r="U55" s="30"/>
      <c r="V55" s="227" t="str">
        <f>'Shooting Sports'!O37</f>
        <v/>
      </c>
      <c r="W55" s="30"/>
      <c r="X55" s="227" t="str">
        <f>'Shooting Sports'!P37</f>
        <v/>
      </c>
      <c r="Y55" s="30"/>
      <c r="Z55" s="227" t="str">
        <f>'Shooting Sports'!Q37</f>
        <v/>
      </c>
      <c r="AA55" s="30"/>
      <c r="AB55" s="227" t="str">
        <f>'Shooting Sports'!R37</f>
        <v/>
      </c>
      <c r="AC55" s="30"/>
      <c r="AD55" s="227" t="str">
        <f>'Shooting Sports'!S37</f>
        <v/>
      </c>
      <c r="AE55" s="31"/>
      <c r="AF55" s="227" t="str">
        <f>'Shooting Sports'!T37</f>
        <v/>
      </c>
      <c r="AG55" s="31"/>
      <c r="AH55" s="227" t="str">
        <f>'Shooting Sports'!U37</f>
        <v/>
      </c>
      <c r="AI55" s="31"/>
      <c r="AJ55" s="227" t="str">
        <f>'Shooting Sports'!V37</f>
        <v/>
      </c>
      <c r="AK55" s="31"/>
      <c r="AL55" s="227" t="str">
        <f>'Shooting Sports'!W37</f>
        <v/>
      </c>
      <c r="AM55" s="31"/>
      <c r="AN55" s="227" t="str">
        <f>'Shooting Sports'!X37</f>
        <v/>
      </c>
      <c r="AO55" s="31"/>
    </row>
    <row r="56" spans="1:41">
      <c r="A56" s="228" t="str">
        <f>'Shooting Sports'!C38</f>
        <v>Slingshot: Level 2</v>
      </c>
      <c r="B56" s="227" t="str">
        <f>'Shooting Sports'!E43</f>
        <v/>
      </c>
      <c r="C56" s="30"/>
      <c r="D56" s="227" t="str">
        <f>'Shooting Sports'!F43</f>
        <v/>
      </c>
      <c r="E56" s="30"/>
      <c r="F56" s="227" t="str">
        <f>'Shooting Sports'!G43</f>
        <v/>
      </c>
      <c r="G56" s="30"/>
      <c r="H56" s="227" t="str">
        <f>'Shooting Sports'!H43</f>
        <v/>
      </c>
      <c r="I56" s="30"/>
      <c r="J56" s="227" t="str">
        <f>'Shooting Sports'!I43</f>
        <v/>
      </c>
      <c r="K56" s="30"/>
      <c r="L56" s="227" t="str">
        <f>'Shooting Sports'!J43</f>
        <v/>
      </c>
      <c r="M56" s="30"/>
      <c r="N56" s="227" t="str">
        <f>'Shooting Sports'!K43</f>
        <v/>
      </c>
      <c r="O56" s="30"/>
      <c r="P56" s="227" t="str">
        <f>'Shooting Sports'!L43</f>
        <v/>
      </c>
      <c r="Q56" s="30"/>
      <c r="R56" s="227" t="str">
        <f>'Shooting Sports'!M43</f>
        <v/>
      </c>
      <c r="S56" s="30"/>
      <c r="T56" s="227" t="str">
        <f>'Shooting Sports'!N43</f>
        <v/>
      </c>
      <c r="U56" s="30"/>
      <c r="V56" s="227" t="str">
        <f>'Shooting Sports'!O43</f>
        <v/>
      </c>
      <c r="W56" s="30"/>
      <c r="X56" s="227" t="str">
        <f>'Shooting Sports'!P43</f>
        <v/>
      </c>
      <c r="Y56" s="30"/>
      <c r="Z56" s="227" t="str">
        <f>'Shooting Sports'!Q43</f>
        <v/>
      </c>
      <c r="AA56" s="30"/>
      <c r="AB56" s="227" t="str">
        <f>'Shooting Sports'!R43</f>
        <v/>
      </c>
      <c r="AC56" s="30"/>
      <c r="AD56" s="227" t="str">
        <f>'Shooting Sports'!S43</f>
        <v/>
      </c>
      <c r="AE56" s="31"/>
      <c r="AF56" s="227" t="str">
        <f>'Shooting Sports'!T43</f>
        <v/>
      </c>
      <c r="AG56" s="31"/>
      <c r="AH56" s="227" t="str">
        <f>'Shooting Sports'!U43</f>
        <v/>
      </c>
      <c r="AI56" s="31"/>
      <c r="AJ56" s="227" t="str">
        <f>'Shooting Sports'!V43</f>
        <v/>
      </c>
      <c r="AK56" s="31"/>
      <c r="AL56" s="227" t="str">
        <f>'Shooting Sports'!W43</f>
        <v/>
      </c>
      <c r="AM56" s="31"/>
      <c r="AN56" s="227" t="str">
        <f>'Shooting Sports'!X43</f>
        <v/>
      </c>
      <c r="AO56" s="31"/>
    </row>
    <row r="57" spans="1:41">
      <c r="A57" s="228"/>
      <c r="B57" s="28"/>
      <c r="C57" s="30"/>
      <c r="D57" s="28"/>
      <c r="E57" s="30"/>
      <c r="F57" s="28"/>
      <c r="G57" s="30"/>
      <c r="H57" s="28"/>
      <c r="I57" s="30"/>
      <c r="J57" s="28"/>
      <c r="K57" s="30"/>
      <c r="L57" s="28"/>
      <c r="M57" s="30"/>
      <c r="N57" s="28"/>
      <c r="O57" s="30"/>
      <c r="P57" s="28"/>
      <c r="Q57" s="30"/>
      <c r="R57" s="28"/>
      <c r="S57" s="30"/>
      <c r="T57" s="28"/>
      <c r="U57" s="30"/>
      <c r="V57" s="28"/>
      <c r="W57" s="30"/>
      <c r="X57" s="28"/>
      <c r="Y57" s="30"/>
      <c r="Z57" s="28"/>
      <c r="AA57" s="30"/>
      <c r="AB57" s="28"/>
      <c r="AC57" s="30"/>
      <c r="AD57" s="28"/>
      <c r="AE57" s="31"/>
      <c r="AF57" s="28"/>
      <c r="AG57" s="31"/>
      <c r="AH57" s="28"/>
      <c r="AI57" s="31"/>
      <c r="AJ57" s="28"/>
      <c r="AK57" s="31"/>
      <c r="AL57" s="28"/>
      <c r="AM57" s="31"/>
      <c r="AN57" s="28"/>
      <c r="AO57" s="31"/>
    </row>
  </sheetData>
  <sheetProtection algorithmName="SHA-512" hashValue="P4D6le+BnbG5hAId6QTWtj7tQzGhNdqmDaSXDrJcGNlVJ1r9thEGThkAXJnR6x0/NjMF1A6o5jw9Cf/N8pLrhA==" saltValue="5ckbssuVfEGllorlDUmCUA==" spinCount="100000" sheet="1" selectLockedCells="1"/>
  <mergeCells count="20">
    <mergeCell ref="AD1:AE1"/>
    <mergeCell ref="R1:S1"/>
    <mergeCell ref="T1:U1"/>
    <mergeCell ref="Z1:AA1"/>
    <mergeCell ref="AB1:AC1"/>
    <mergeCell ref="V1:W1"/>
    <mergeCell ref="X1:Y1"/>
    <mergeCell ref="N1:O1"/>
    <mergeCell ref="P1:Q1"/>
    <mergeCell ref="B1:C1"/>
    <mergeCell ref="D1:E1"/>
    <mergeCell ref="F1:G1"/>
    <mergeCell ref="H1:I1"/>
    <mergeCell ref="J1:K1"/>
    <mergeCell ref="L1:M1"/>
    <mergeCell ref="AF1:AG1"/>
    <mergeCell ref="AH1:AI1"/>
    <mergeCell ref="AJ1:AK1"/>
    <mergeCell ref="AL1:AM1"/>
    <mergeCell ref="AN1:AO1"/>
  </mergeCells>
  <phoneticPr fontId="1" type="noConversion"/>
  <conditionalFormatting sqref="B3:AN57">
    <cfRule type="expression" dxfId="0" priority="73" stopIfTrue="1">
      <formula>IF(B3="C",IF(C3="",1,0),0)</formula>
    </cfRule>
  </conditionalFormatting>
  <printOptions horizontalCentered="1"/>
  <pageMargins left="0.75" right="0.75" top="1" bottom="1" header="0.5" footer="0.5"/>
  <pageSetup scale="52" orientation="landscape" r:id="rId1"/>
  <headerFooter alignWithMargins="0">
    <oddHeader>&amp;C&amp;"Arial,Bold"&amp;14WebelosTrax
&amp;12Summary Page - &amp;D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U243"/>
  <sheetViews>
    <sheetView showGridLines="0" zoomScaleNormal="100" zoomScaleSheetLayoutView="40" zoomScalePageLayoutView="25" workbookViewId="0">
      <pane xSplit="2" ySplit="2" topLeftCell="C3" activePane="bottomRight" state="frozen"/>
      <selection activeCell="E233" sqref="E233:X238"/>
      <selection pane="topRight" activeCell="E233" sqref="E233:X238"/>
      <selection pane="bottomLeft" activeCell="E233" sqref="E233:X238"/>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12"/>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IF(AdventurePins!E6&lt;&gt;"", AdventurePins!E6, " ")</f>
        <v xml:space="preserve"> </v>
      </c>
      <c r="I4" s="403" t="str">
        <f>IF(AdventurePins!$E62&lt;&gt;"", AdventurePins!$E62, " ")</f>
        <v>(Do 1-5 and one of 6)</v>
      </c>
      <c r="J4" s="42">
        <f>AdventurePins!B63</f>
        <v>1</v>
      </c>
      <c r="K4" s="101" t="str">
        <f>AdventurePins!C63</f>
        <v>Flag History/Display/Ceremony</v>
      </c>
      <c r="L4" s="42" t="str">
        <f>IF(AdventurePins!E63&lt;&gt;"", AdventurePins!E63, " ")</f>
        <v xml:space="preserve"> </v>
      </c>
      <c r="N4" s="410" t="str">
        <f>Electives!$E5</f>
        <v>(Do All and only four of 3)</v>
      </c>
      <c r="O4" s="107">
        <f>Electives!B6</f>
        <v>1</v>
      </c>
      <c r="P4" s="125" t="str">
        <f>Electives!C6</f>
        <v>Draw picture of "Fair Test" of fertilizer</v>
      </c>
      <c r="Q4" s="107" t="str">
        <f>IF(Electives!E6&lt;&gt;"", Electives!E6, " ")</f>
        <v xml:space="preserve"> </v>
      </c>
      <c r="S4" s="415" t="str">
        <f>IF(Electives!$E73&lt;&gt;"", Electives!$E73, " ")</f>
        <v>(Do 1a and one other and all of 2)</v>
      </c>
      <c r="T4" s="107" t="str">
        <f>Electives!B74</f>
        <v>1a</v>
      </c>
      <c r="U4" s="126" t="str">
        <f>Electives!C74</f>
        <v>Cook 2 different recipes w/o pots &amp; pans</v>
      </c>
      <c r="V4" s="107" t="str">
        <f>IF(Electives!E74&lt;&gt;"", Electives!E74, " ")</f>
        <v xml:space="preserve"> </v>
      </c>
      <c r="X4" s="410" t="str">
        <f>IF(Electives!$E139&lt;&gt;"", Electives!$E139, " ")</f>
        <v>(Do All)</v>
      </c>
      <c r="Y4" s="107">
        <f>Electives!B140</f>
        <v>1</v>
      </c>
      <c r="Z4" s="125" t="str">
        <f>Electives!C140</f>
        <v>Decide on elements of game</v>
      </c>
      <c r="AA4" s="107" t="str">
        <f>IF(Electives!E140&lt;&gt;"", Electives!E140, " ")</f>
        <v xml:space="preserve"> </v>
      </c>
      <c r="AC4" s="164">
        <f>'Cub Awards'!B6</f>
        <v>1</v>
      </c>
      <c r="AD4" s="314" t="str">
        <f>'Cub Awards'!C6</f>
        <v>Learn rescue techniques</v>
      </c>
      <c r="AE4" s="314"/>
      <c r="AF4" s="164" t="str">
        <f>IF('Cub Awards'!E6&lt;&gt;"", 'Cub Awards'!E6, "")</f>
        <v/>
      </c>
      <c r="AG4" s="213"/>
      <c r="AH4" s="162" t="str">
        <f>NOVA!B174</f>
        <v>1a</v>
      </c>
      <c r="AI4" s="323" t="str">
        <f>NOVA!C174</f>
        <v>Complete Adventures in Science</v>
      </c>
      <c r="AJ4" s="323"/>
      <c r="AK4" s="162" t="str">
        <f>IF(NOVA!E174&lt;&gt;"", NOVA!E174, "")</f>
        <v/>
      </c>
      <c r="AL4" s="213"/>
      <c r="AM4" s="162" t="str">
        <f>NOVA!B51</f>
        <v>1a</v>
      </c>
      <c r="AN4" s="323" t="str">
        <f>NOVA!C51</f>
        <v>Read or watch 1 hour of wildlife content</v>
      </c>
      <c r="AO4" s="323"/>
      <c r="AP4" s="162" t="str">
        <f>IF(NOVA!E51&lt;&gt;"", NOVA!E51, "")</f>
        <v/>
      </c>
      <c r="AQ4" s="213"/>
      <c r="AR4" s="162" t="str">
        <f>NOVA!B115</f>
        <v>1a</v>
      </c>
      <c r="AS4" s="323" t="str">
        <f>NOVA!C115</f>
        <v>Read or watch 1 hour of tech content</v>
      </c>
      <c r="AT4" s="323"/>
      <c r="AU4" s="162" t="str">
        <f>IF(NOVA!E115&lt;&gt;"", NOVA!E115, "")</f>
        <v/>
      </c>
    </row>
    <row r="5" spans="1:47" ht="12.75" customHeight="1">
      <c r="A5" s="206" t="s">
        <v>854</v>
      </c>
      <c r="B5" s="42" t="str">
        <f>Bobcat!E13</f>
        <v xml:space="preserve"> </v>
      </c>
      <c r="D5" s="419"/>
      <c r="E5" s="42">
        <f>AdventurePins!B7</f>
        <v>2</v>
      </c>
      <c r="F5" s="108" t="str">
        <f>AdventurePins!C7</f>
        <v>Prepare a balanced meal for family</v>
      </c>
      <c r="G5" s="42" t="str">
        <f>IF(AdventurePins!E7&lt;&gt;"", AdventurePins!E7, " ")</f>
        <v xml:space="preserve"> </v>
      </c>
      <c r="I5" s="404"/>
      <c r="J5" s="42">
        <f>AdventurePins!B64</f>
        <v>2</v>
      </c>
      <c r="K5" s="159" t="str">
        <f>AdventurePins!C64</f>
        <v>Citizen rights and duties</v>
      </c>
      <c r="L5" s="42" t="str">
        <f>IF(AdventurePins!E64&lt;&gt;"", AdventurePins!E64, " ")</f>
        <v xml:space="preserve"> </v>
      </c>
      <c r="N5" s="410"/>
      <c r="O5" s="107">
        <f>Electives!B7</f>
        <v>2</v>
      </c>
      <c r="P5" s="127" t="str">
        <f>Electives!C7</f>
        <v>Visit museum, discuss 3 questions w/scientist</v>
      </c>
      <c r="Q5" s="107" t="str">
        <f>IF(Electives!E7&lt;&gt;"", Electives!E7, " ")</f>
        <v xml:space="preserve"> </v>
      </c>
      <c r="S5" s="416"/>
      <c r="T5" s="107" t="str">
        <f>Electives!B75</f>
        <v>1b</v>
      </c>
      <c r="U5" s="126" t="str">
        <f>Electives!C75</f>
        <v>Show one way to light fire w/o matches</v>
      </c>
      <c r="V5" s="107" t="str">
        <f>IF(Electives!E75&lt;&gt;"", Electives!E75, " ")</f>
        <v xml:space="preserve"> </v>
      </c>
      <c r="X5" s="410"/>
      <c r="Y5" s="107">
        <f>Electives!B141</f>
        <v>2</v>
      </c>
      <c r="Z5" s="125" t="str">
        <f>Electives!C141</f>
        <v>List 5 of onlnie safety rules</v>
      </c>
      <c r="AA5" s="107" t="str">
        <f>IF(Electives!E141&lt;&gt;"", Electives!E141, " ")</f>
        <v xml:space="preserve"> </v>
      </c>
      <c r="AC5" s="164">
        <f>'Cub Awards'!B7</f>
        <v>2</v>
      </c>
      <c r="AD5" s="314" t="str">
        <f>'Cub Awards'!C7</f>
        <v>Build a family emergency kit</v>
      </c>
      <c r="AE5" s="314"/>
      <c r="AF5" s="164" t="str">
        <f>IF('Cub Awards'!E7&lt;&gt;"", 'Cub Awards'!E7, "")</f>
        <v/>
      </c>
      <c r="AG5" s="142"/>
      <c r="AH5" s="162" t="str">
        <f>NOVA!B175</f>
        <v>1b</v>
      </c>
      <c r="AI5" s="386" t="str">
        <f>NOVA!C175</f>
        <v>Complete Engineer</v>
      </c>
      <c r="AJ5" s="387"/>
      <c r="AK5" s="162" t="str">
        <f>IF(NOVA!E175&lt;&gt;"", NOVA!E175, "")</f>
        <v/>
      </c>
      <c r="AL5" s="142"/>
      <c r="AM5" s="162" t="str">
        <f>NOVA!B52</f>
        <v>1b</v>
      </c>
      <c r="AN5" s="386" t="str">
        <f>NOVA!C52</f>
        <v>List at least two questions or ideas</v>
      </c>
      <c r="AO5" s="387"/>
      <c r="AP5" s="162" t="str">
        <f>IF(NOVA!E52&lt;&gt;"", NOVA!E52, "")</f>
        <v/>
      </c>
      <c r="AQ5" s="142"/>
      <c r="AR5" s="162" t="str">
        <f>NOVA!B116</f>
        <v>1b</v>
      </c>
      <c r="AS5" s="386" t="str">
        <f>NOVA!C116</f>
        <v>List at least two questions or ideas</v>
      </c>
      <c r="AT5" s="387"/>
      <c r="AU5" s="162" t="str">
        <f>IF(NOVA!E116&lt;&gt;"", NOVA!E116, "")</f>
        <v/>
      </c>
    </row>
    <row r="6" spans="1:47">
      <c r="A6" s="108" t="s">
        <v>37</v>
      </c>
      <c r="B6" s="42" t="str">
        <f>WebelosBadge!E14</f>
        <v/>
      </c>
      <c r="D6" s="420"/>
      <c r="E6" s="42">
        <f>AdventurePins!B8</f>
        <v>3</v>
      </c>
      <c r="F6" s="108" t="str">
        <f>AdventurePins!C8</f>
        <v>Build / Light / Extinguish fire</v>
      </c>
      <c r="G6" s="42" t="str">
        <f>IF(AdventurePins!E8&lt;&gt;"", AdventurePins!E8, " ")</f>
        <v xml:space="preserve"> </v>
      </c>
      <c r="I6" s="404"/>
      <c r="J6" s="42">
        <f>AdventurePins!B65</f>
        <v>3</v>
      </c>
      <c r="K6" s="159" t="str">
        <f>AdventurePins!C65</f>
        <v>Discuss "rule of law"</v>
      </c>
      <c r="L6" s="42" t="str">
        <f>IF(AdventurePins!E65&lt;&gt;"", AdventurePins!E65, " ")</f>
        <v xml:space="preserve"> </v>
      </c>
      <c r="N6" s="410"/>
      <c r="O6" s="107" t="str">
        <f>Electives!B8</f>
        <v>3a</v>
      </c>
      <c r="P6" s="125" t="str">
        <f>Electives!C8</f>
        <v>Do experiment of #1 &amp; report</v>
      </c>
      <c r="Q6" s="107" t="str">
        <f>IF(Electives!E8&lt;&gt;"", Electives!E8, " ")</f>
        <v xml:space="preserve"> </v>
      </c>
      <c r="S6" s="416"/>
      <c r="T6" s="107" t="str">
        <f>Electives!B76</f>
        <v>1c</v>
      </c>
      <c r="U6" s="126" t="str">
        <f>Electives!C76</f>
        <v>Use tree limbs &amp; build overnight shelter</v>
      </c>
      <c r="V6" s="107" t="str">
        <f>IF(Electives!E76&lt;&gt;"", Electives!E76, " ")</f>
        <v xml:space="preserve"> </v>
      </c>
      <c r="X6" s="410"/>
      <c r="Y6" s="107">
        <f>Electives!B142</f>
        <v>3</v>
      </c>
      <c r="Z6" s="125" t="str">
        <f>Electives!C142</f>
        <v>Create game</v>
      </c>
      <c r="AA6" s="107" t="str">
        <f>IF(Electives!E142&lt;&gt;"", Electives!E142, " ")</f>
        <v xml:space="preserve"> </v>
      </c>
      <c r="AC6" s="164">
        <f>'Cub Awards'!B8</f>
        <v>3</v>
      </c>
      <c r="AD6" s="314" t="str">
        <f>'Cub Awards'!C8</f>
        <v>Take a first-aid course</v>
      </c>
      <c r="AE6" s="314"/>
      <c r="AF6" s="164" t="str">
        <f>IF('Cub Awards'!E8&lt;&gt;"", 'Cub Awards'!E8, "")</f>
        <v/>
      </c>
      <c r="AG6" s="215"/>
      <c r="AH6" s="162" t="str">
        <f>NOVA!B176</f>
        <v>1c</v>
      </c>
      <c r="AI6" s="386" t="str">
        <f>NOVA!C176</f>
        <v>Complete Scouting Adventure</v>
      </c>
      <c r="AJ6" s="387"/>
      <c r="AK6" s="162" t="str">
        <f>IF(NOVA!E176&lt;&gt;"", NOVA!E176, "")</f>
        <v/>
      </c>
      <c r="AL6" s="215"/>
      <c r="AM6" s="162" t="str">
        <f>NOVA!B53</f>
        <v>1c</v>
      </c>
      <c r="AN6" s="386" t="str">
        <f>NOVA!C53</f>
        <v>Discuss two with your counselor</v>
      </c>
      <c r="AO6" s="387"/>
      <c r="AP6" s="162" t="str">
        <f>IF(NOVA!E53&lt;&gt;"", NOVA!E53, "")</f>
        <v/>
      </c>
      <c r="AQ6" s="215"/>
      <c r="AR6" s="162" t="str">
        <f>NOVA!B117</f>
        <v>1c</v>
      </c>
      <c r="AS6" s="386" t="str">
        <f>NOVA!C117</f>
        <v>Discuss two with your counselor</v>
      </c>
      <c r="AT6" s="387"/>
      <c r="AU6" s="162" t="str">
        <f>IF(NOVA!E117&lt;&gt;"", NOVA!E117, "")</f>
        <v/>
      </c>
    </row>
    <row r="7" spans="1:47">
      <c r="A7" s="108" t="s">
        <v>29</v>
      </c>
      <c r="B7" s="42" t="str">
        <f>ArrowOfLight!E13</f>
        <v xml:space="preserve"> </v>
      </c>
      <c r="D7" s="399" t="str">
        <f>AdventurePins!C10</f>
        <v>Duty to God and You</v>
      </c>
      <c r="E7" s="399"/>
      <c r="F7" s="399"/>
      <c r="G7" s="399"/>
      <c r="I7" s="404"/>
      <c r="J7" s="42">
        <f>AdventurePins!B66</f>
        <v>4</v>
      </c>
      <c r="K7" s="159" t="str">
        <f>AdventurePins!C66</f>
        <v>Meet government leader</v>
      </c>
      <c r="L7" s="42" t="str">
        <f>IF(AdventurePins!E66&lt;&gt;"", AdventurePins!E66, " ")</f>
        <v xml:space="preserve"> </v>
      </c>
      <c r="N7" s="410"/>
      <c r="O7" s="107" t="str">
        <f>Electives!B9</f>
        <v>3b</v>
      </c>
      <c r="P7" s="125" t="str">
        <f>Electives!C9</f>
        <v>Do experiment #1 &amp; change ind. var</v>
      </c>
      <c r="Q7" s="107" t="str">
        <f>IF(Electives!E9&lt;&gt;"", Electives!E9, " ")</f>
        <v xml:space="preserve"> </v>
      </c>
      <c r="S7" s="416"/>
      <c r="T7" s="107" t="str">
        <f>Electives!B77</f>
        <v>2a</v>
      </c>
      <c r="U7" s="126" t="str">
        <f>Electives!C77</f>
        <v>Assemble survival kit</v>
      </c>
      <c r="V7" s="107" t="str">
        <f>IF(Electives!E77&lt;&gt;"", Electives!E77, " ")</f>
        <v xml:space="preserve"> </v>
      </c>
      <c r="X7" s="410"/>
      <c r="Y7" s="107">
        <f>Electives!B143</f>
        <v>4</v>
      </c>
      <c r="Z7" s="125" t="str">
        <f>Electives!C143</f>
        <v>Teach someone else how to play</v>
      </c>
      <c r="AA7" s="107" t="str">
        <f>IF(Electives!E143&lt;&gt;"", Electives!E143, " ")</f>
        <v xml:space="preserve"> </v>
      </c>
      <c r="AC7" s="164">
        <f>'Cub Awards'!B9</f>
        <v>4</v>
      </c>
      <c r="AD7" s="314" t="str">
        <f>'Cub Awards'!C9</f>
        <v>Learn to survive extreme weather</v>
      </c>
      <c r="AE7" s="314"/>
      <c r="AF7" s="164" t="str">
        <f>IF('Cub Awards'!E9&lt;&gt;"", 'Cub Awards'!E9, "")</f>
        <v/>
      </c>
      <c r="AG7" s="215"/>
      <c r="AH7" s="162">
        <f>NOVA!B177</f>
        <v>2</v>
      </c>
      <c r="AI7" s="386" t="str">
        <f>NOVA!C177</f>
        <v>Complete 3 adventures listed in comment</v>
      </c>
      <c r="AJ7" s="387"/>
      <c r="AK7" s="162" t="str">
        <f>IF(NOVA!E177&lt;&gt;"", NOVA!E177, "")</f>
        <v/>
      </c>
      <c r="AL7" s="215"/>
      <c r="AM7" s="162">
        <f>NOVA!B54</f>
        <v>2</v>
      </c>
      <c r="AN7" s="386" t="str">
        <f>NOVA!C54</f>
        <v>Complete an elective listed in comment</v>
      </c>
      <c r="AO7" s="387"/>
      <c r="AP7" s="162" t="str">
        <f>IF(NOVA!E54&lt;&gt;"", NOVA!E54, "")</f>
        <v/>
      </c>
      <c r="AQ7" s="215"/>
      <c r="AR7" s="162">
        <f>NOVA!B118</f>
        <v>2</v>
      </c>
      <c r="AS7" s="386" t="str">
        <f>NOVA!C118</f>
        <v>Complete an elective listed in comment</v>
      </c>
      <c r="AT7" s="387"/>
      <c r="AU7" s="162" t="str">
        <f>IF(NOVA!E118&lt;&gt;"", NOVA!E118, "")</f>
        <v/>
      </c>
    </row>
    <row r="8" spans="1:47" ht="12.75" customHeight="1">
      <c r="D8" s="421" t="str">
        <f>IF(AdventurePins!$E10&lt;&gt;"", AdventurePins!$E10, " ")</f>
        <v>(Do 1 and two others)</v>
      </c>
      <c r="E8" s="42">
        <f>AdventurePins!B11</f>
        <v>1</v>
      </c>
      <c r="F8" s="108" t="str">
        <f>AdventurePins!C11</f>
        <v>Discuss duty to God</v>
      </c>
      <c r="G8" s="42" t="str">
        <f>IF(AdventurePins!E11&lt;&gt;"", AdventurePins!E11, " ")</f>
        <v xml:space="preserve"> </v>
      </c>
      <c r="I8" s="404"/>
      <c r="J8" s="42">
        <f>AdventurePins!B67</f>
        <v>5</v>
      </c>
      <c r="K8" s="159" t="str">
        <f>AdventurePins!C67</f>
        <v>Plan activity</v>
      </c>
      <c r="L8" s="42" t="str">
        <f>IF(AdventurePins!E67&lt;&gt;"", AdventurePins!E67, " ")</f>
        <v xml:space="preserve"> </v>
      </c>
      <c r="N8" s="410"/>
      <c r="O8" s="107" t="str">
        <f>Electives!B10</f>
        <v>3c</v>
      </c>
      <c r="P8" s="125" t="str">
        <f>Electives!C10</f>
        <v>Build scale model of solar system</v>
      </c>
      <c r="Q8" s="107" t="str">
        <f>IF(Electives!E10&lt;&gt;"", Electives!E10, " ")</f>
        <v xml:space="preserve"> </v>
      </c>
      <c r="S8" s="416"/>
      <c r="T8" s="107" t="str">
        <f>Electives!B78</f>
        <v>2b</v>
      </c>
      <c r="U8" s="126" t="str">
        <f>Electives!C78</f>
        <v>Demonstrate 2 ways to purify water</v>
      </c>
      <c r="V8" s="107" t="str">
        <f>IF(Electives!E78&lt;&gt;"", Electives!E78, " ")</f>
        <v xml:space="preserve"> </v>
      </c>
      <c r="X8" s="399" t="str">
        <f>Electives!C146</f>
        <v>Into the Wild</v>
      </c>
      <c r="Y8" s="399"/>
      <c r="Z8" s="399"/>
      <c r="AA8" s="399"/>
      <c r="AC8" s="164">
        <f>'Cub Awards'!B10</f>
        <v>5</v>
      </c>
      <c r="AD8" s="314" t="str">
        <f>'Cub Awards'!C10</f>
        <v>Learn about personal safety</v>
      </c>
      <c r="AE8" s="314"/>
      <c r="AF8" s="164" t="str">
        <f>IF('Cub Awards'!E10&lt;&gt;"", 'Cub Awards'!E10, "")</f>
        <v/>
      </c>
      <c r="AG8" s="215"/>
      <c r="AH8" s="162">
        <f>NOVA!B178</f>
        <v>3</v>
      </c>
      <c r="AI8" s="386" t="str">
        <f>NOVA!C178</f>
        <v>Discuss facts about Dr. Townes</v>
      </c>
      <c r="AJ8" s="387"/>
      <c r="AK8" s="162" t="str">
        <f>IF(NOVA!E178&lt;&gt;"", NOVA!E178, "")</f>
        <v/>
      </c>
      <c r="AL8" s="215"/>
      <c r="AM8" s="162" t="str">
        <f>NOVA!B55</f>
        <v>3a</v>
      </c>
      <c r="AN8" s="386" t="str">
        <f>NOVA!C55</f>
        <v>Explore what is wildlife</v>
      </c>
      <c r="AO8" s="387"/>
      <c r="AP8" s="162" t="str">
        <f>IF(NOVA!E55&lt;&gt;"", NOVA!E55, "")</f>
        <v/>
      </c>
      <c r="AQ8" s="215"/>
      <c r="AR8" s="162" t="str">
        <f>NOVA!B119</f>
        <v>3a</v>
      </c>
      <c r="AS8" s="386" t="str">
        <f>NOVA!C119</f>
        <v>Look up definition of Technology</v>
      </c>
      <c r="AT8" s="387"/>
      <c r="AU8" s="162" t="str">
        <f>IF(NOVA!E119&lt;&gt;"", NOVA!E119, "")</f>
        <v/>
      </c>
    </row>
    <row r="9" spans="1:47" ht="12.75" customHeight="1">
      <c r="A9" s="413" t="s">
        <v>28</v>
      </c>
      <c r="B9" s="413"/>
      <c r="D9" s="422"/>
      <c r="E9" s="42">
        <f>AdventurePins!B12</f>
        <v>2</v>
      </c>
      <c r="F9" s="108" t="str">
        <f>AdventurePins!C12</f>
        <v>Earn religious emblem of faith</v>
      </c>
      <c r="G9" s="42" t="str">
        <f>IF(AdventurePins!E12&lt;&gt;"", AdventurePins!E12, " ")</f>
        <v xml:space="preserve"> </v>
      </c>
      <c r="I9" s="404"/>
      <c r="J9" s="42" t="str">
        <f>AdventurePins!B68</f>
        <v>6a</v>
      </c>
      <c r="K9" s="159" t="str">
        <f>AdventurePins!C68</f>
        <v>Scouting in another country</v>
      </c>
      <c r="L9" s="42" t="str">
        <f>IF(AdventurePins!E68&lt;&gt;"", AdventurePins!E68, " ")</f>
        <v xml:space="preserve"> </v>
      </c>
      <c r="N9" s="410"/>
      <c r="O9" s="107" t="str">
        <f>Electives!B11</f>
        <v>3d</v>
      </c>
      <c r="P9" s="125" t="str">
        <f>Electives!C11</f>
        <v>Build, launch rocket; design "fair test"</v>
      </c>
      <c r="Q9" s="107" t="str">
        <f>IF(Electives!E11&lt;&gt;"", Electives!E11, " ")</f>
        <v xml:space="preserve"> </v>
      </c>
      <c r="S9" s="416"/>
      <c r="T9" s="107" t="str">
        <f>Electives!B79</f>
        <v>2c</v>
      </c>
      <c r="U9" s="126" t="str">
        <f>Electives!C79</f>
        <v>Explain S-T-O-P, universal emerg signs</v>
      </c>
      <c r="V9" s="107" t="str">
        <f>IF(Electives!E79&lt;&gt;"", Electives!E79, " ")</f>
        <v xml:space="preserve"> </v>
      </c>
      <c r="X9" s="410" t="str">
        <f>IF(Electives!$E146&lt;&gt;"", Electives!$E146, " ")</f>
        <v>(Do Six)</v>
      </c>
      <c r="Y9" s="107">
        <f>Electives!B147</f>
        <v>1</v>
      </c>
      <c r="Z9" s="125" t="str">
        <f>Electives!C147</f>
        <v>Care for insect/etc and tell</v>
      </c>
      <c r="AA9" s="107" t="str">
        <f>IF(Electives!E147&lt;&gt;"", Electives!E147, " ")</f>
        <v xml:space="preserve"> </v>
      </c>
      <c r="AC9" s="164">
        <f>'Cub Awards'!B11</f>
        <v>6</v>
      </c>
      <c r="AD9" s="314" t="str">
        <f>'Cub Awards'!C11</f>
        <v>Give presentation on emergency prep</v>
      </c>
      <c r="AE9" s="314"/>
      <c r="AF9" s="164" t="str">
        <f>IF('Cub Awards'!E11&lt;&gt;"", 'Cub Awards'!E11, "")</f>
        <v/>
      </c>
      <c r="AG9" s="215"/>
      <c r="AH9" s="162">
        <f>NOVA!B179</f>
        <v>4</v>
      </c>
      <c r="AI9" s="386" t="str">
        <f>NOVA!C179</f>
        <v>Research 5 famous STEM professionals</v>
      </c>
      <c r="AJ9" s="387"/>
      <c r="AK9" s="162" t="str">
        <f>IF(NOVA!E179&lt;&gt;"", NOVA!E179, "")</f>
        <v/>
      </c>
      <c r="AL9" s="215"/>
      <c r="AM9" s="162" t="str">
        <f>NOVA!B56</f>
        <v>3b</v>
      </c>
      <c r="AN9" s="386" t="str">
        <f>NOVA!C56</f>
        <v>Explain relationships within food chain</v>
      </c>
      <c r="AO9" s="387"/>
      <c r="AP9" s="162" t="str">
        <f>IF(NOVA!E56&lt;&gt;"", NOVA!E56, "")</f>
        <v/>
      </c>
      <c r="AQ9" s="215"/>
      <c r="AR9" s="162" t="str">
        <f>NOVA!B120</f>
        <v>3b1</v>
      </c>
      <c r="AS9" s="386" t="str">
        <f>NOVA!C120</f>
        <v>How is tech used in communication</v>
      </c>
      <c r="AT9" s="387"/>
      <c r="AU9" s="162" t="str">
        <f>IF(NOVA!E120&lt;&gt;"", NOVA!E120, "")</f>
        <v/>
      </c>
    </row>
    <row r="10" spans="1:47">
      <c r="A10" s="412"/>
      <c r="B10" s="412"/>
      <c r="D10" s="422"/>
      <c r="E10" s="42">
        <f>AdventurePins!B13</f>
        <v>3</v>
      </c>
      <c r="F10" s="207" t="str">
        <f>AdventurePins!C13</f>
        <v>Discuss how worship helps duty to God</v>
      </c>
      <c r="G10" s="42" t="str">
        <f>IF(AdventurePins!E13&lt;&gt;"", AdventurePins!E13, " ")</f>
        <v xml:space="preserve"> </v>
      </c>
      <c r="I10" s="404"/>
      <c r="J10" s="42" t="str">
        <f>AdventurePins!B69</f>
        <v>6b</v>
      </c>
      <c r="K10" s="159" t="str">
        <f>AdventurePins!C69</f>
        <v>World Friendship Fund</v>
      </c>
      <c r="L10" s="42" t="str">
        <f>IF(AdventurePins!E69&lt;&gt;"", AdventurePins!E69, " ")</f>
        <v xml:space="preserve"> </v>
      </c>
      <c r="N10" s="410"/>
      <c r="O10" s="107" t="str">
        <f>Electives!B12</f>
        <v>3e</v>
      </c>
      <c r="P10" s="125" t="str">
        <f>Electives!C12</f>
        <v>Two circuits; 3 lights &amp; battery</v>
      </c>
      <c r="Q10" s="107" t="str">
        <f>IF(Electives!E12&lt;&gt;"", Electives!E12, " ")</f>
        <v xml:space="preserve"> </v>
      </c>
      <c r="S10" s="417"/>
      <c r="T10" s="107" t="str">
        <f>Electives!B80</f>
        <v>2d</v>
      </c>
      <c r="U10" s="126" t="str">
        <f>Electives!C80</f>
        <v>4 Leader qualities &amp; act out 2.</v>
      </c>
      <c r="V10" s="107" t="str">
        <f>IF(Electives!E80&lt;&gt;"", Electives!E80, " ")</f>
        <v xml:space="preserve"> </v>
      </c>
      <c r="X10" s="410"/>
      <c r="Y10" s="107">
        <f>Electives!B148</f>
        <v>2</v>
      </c>
      <c r="Z10" s="127" t="str">
        <f>Electives!C148</f>
        <v>Setup aquarium (30 days); share experience</v>
      </c>
      <c r="AA10" s="107" t="str">
        <f>IF(Electives!E148&lt;&gt;"", Electives!E148, " ")</f>
        <v xml:space="preserve"> </v>
      </c>
      <c r="AC10"/>
      <c r="AD10" s="395" t="str">
        <f>'Cub Awards'!C13</f>
        <v>Outdoor Activity Award</v>
      </c>
      <c r="AE10" s="395"/>
      <c r="AF10"/>
      <c r="AG10" s="142"/>
      <c r="AH10" s="162">
        <f>NOVA!B180</f>
        <v>5</v>
      </c>
      <c r="AI10" s="386" t="str">
        <f>NOVA!C180</f>
        <v>Discuss importance of STEM education</v>
      </c>
      <c r="AJ10" s="387"/>
      <c r="AK10" s="162" t="str">
        <f>IF(NOVA!E180&lt;&gt;"", NOVA!E180, "")</f>
        <v/>
      </c>
      <c r="AL10" s="142"/>
      <c r="AM10" s="162" t="str">
        <f>NOVA!B57</f>
        <v>3c</v>
      </c>
      <c r="AN10" s="386" t="str">
        <f>NOVA!C57</f>
        <v>Explain your favorite plant / wildlife</v>
      </c>
      <c r="AO10" s="387"/>
      <c r="AP10" s="162" t="str">
        <f>IF(NOVA!E57&lt;&gt;"", NOVA!E57, "")</f>
        <v/>
      </c>
      <c r="AQ10" s="142"/>
      <c r="AR10" s="162" t="str">
        <f>NOVA!B121</f>
        <v>3b2</v>
      </c>
      <c r="AS10" s="386" t="str">
        <f>NOVA!C121</f>
        <v>How is tech used in business</v>
      </c>
      <c r="AT10" s="387"/>
      <c r="AU10" s="162" t="str">
        <f>IF(NOVA!E121&lt;&gt;"", NOVA!E121, "")</f>
        <v/>
      </c>
    </row>
    <row r="11" spans="1:47">
      <c r="A11" s="109" t="s">
        <v>433</v>
      </c>
      <c r="B11" s="110" t="str">
        <f>IF(ISTEXT(WebelosBadge!E5),"C"," ")</f>
        <v xml:space="preserve"> </v>
      </c>
      <c r="D11" s="423"/>
      <c r="E11" s="42">
        <f>AdventurePins!B14</f>
        <v>4</v>
      </c>
      <c r="F11" s="208" t="str">
        <f>AdventurePins!C14</f>
        <v>Do one thing to be closer to God for 1 month</v>
      </c>
      <c r="G11" s="42" t="str">
        <f>IF(AdventurePins!E14&lt;&gt;"", AdventurePins!E14, " ")</f>
        <v xml:space="preserve"> </v>
      </c>
      <c r="I11" s="404"/>
      <c r="J11" s="42" t="str">
        <f>AdventurePins!B70</f>
        <v>6c</v>
      </c>
      <c r="K11" s="159" t="str">
        <f>AdventurePins!C70</f>
        <v>Brother den in another country</v>
      </c>
      <c r="L11" s="42" t="str">
        <f>IF(AdventurePins!E70&lt;&gt;"", AdventurePins!E70, " ")</f>
        <v xml:space="preserve"> </v>
      </c>
      <c r="N11" s="410"/>
      <c r="O11" s="107" t="str">
        <f>Electives!B13</f>
        <v>3f</v>
      </c>
      <c r="P11" s="125" t="str">
        <f>Electives!C13</f>
        <v>Study night sky. Observe over 6 hrs</v>
      </c>
      <c r="Q11" s="107" t="str">
        <f>IF(Electives!E13&lt;&gt;"", Electives!E13, " ")</f>
        <v xml:space="preserve"> </v>
      </c>
      <c r="S11" s="399" t="str">
        <f>Electives!C83</f>
        <v>Earth Rocks!</v>
      </c>
      <c r="T11" s="399"/>
      <c r="U11" s="399"/>
      <c r="V11" s="399"/>
      <c r="X11" s="410"/>
      <c r="Y11" s="107">
        <f>Electives!B149</f>
        <v>3</v>
      </c>
      <c r="Z11" s="125" t="str">
        <f>Electives!C149</f>
        <v>Watch birds (1 wk) and record</v>
      </c>
      <c r="AA11" s="107" t="str">
        <f>IF(Electives!E149&lt;&gt;"", Electives!E149, " ")</f>
        <v xml:space="preserve"> </v>
      </c>
      <c r="AC11" s="164">
        <f>'Cub Awards'!B14</f>
        <v>1</v>
      </c>
      <c r="AD11" s="329" t="str">
        <f>'Cub Awards'!C14</f>
        <v>Attend either summer Day or Resident camp</v>
      </c>
      <c r="AE11" s="329"/>
      <c r="AF11" s="164" t="str">
        <f>IF('Cub Awards'!E14&lt;&gt;"", 'Cub Awards'!E14, "")</f>
        <v/>
      </c>
      <c r="AG11" s="142"/>
      <c r="AH11" s="162">
        <f>NOVA!B181</f>
        <v>6</v>
      </c>
      <c r="AI11" s="386" t="str">
        <f>NOVA!C181</f>
        <v>Participate in a science project</v>
      </c>
      <c r="AJ11" s="387"/>
      <c r="AK11" s="162" t="str">
        <f>IF(NOVA!E181&lt;&gt;"", NOVA!E181, "")</f>
        <v/>
      </c>
      <c r="AL11" s="142"/>
      <c r="AM11" s="162" t="str">
        <f>NOVA!B58</f>
        <v>3d</v>
      </c>
      <c r="AN11" s="386" t="str">
        <f>NOVA!C58</f>
        <v>Discuss what you've learned</v>
      </c>
      <c r="AO11" s="387"/>
      <c r="AP11" s="162" t="str">
        <f>IF(NOVA!E58&lt;&gt;"", NOVA!E58, "")</f>
        <v/>
      </c>
      <c r="AQ11" s="142"/>
      <c r="AR11" s="162" t="str">
        <f>NOVA!B122</f>
        <v>3b3</v>
      </c>
      <c r="AS11" s="386" t="str">
        <f>NOVA!C122</f>
        <v>How is tech used in construction</v>
      </c>
      <c r="AT11" s="387"/>
      <c r="AU11" s="162" t="str">
        <f>IF(NOVA!E122&lt;&gt;"", NOVA!E122, "")</f>
        <v/>
      </c>
    </row>
    <row r="12" spans="1:47" ht="12.75" customHeight="1">
      <c r="A12" s="109" t="s">
        <v>434</v>
      </c>
      <c r="B12" s="110" t="str">
        <f>WebelosBadge!E6</f>
        <v/>
      </c>
      <c r="D12" s="399" t="str">
        <f>AdventurePins!C16</f>
        <v>First Responder</v>
      </c>
      <c r="E12" s="399"/>
      <c r="F12" s="399"/>
      <c r="G12" s="399"/>
      <c r="I12" s="404"/>
      <c r="J12" s="42" t="str">
        <f>AdventurePins!B71</f>
        <v>6d</v>
      </c>
      <c r="K12" s="159" t="str">
        <f>AdventurePins!C71</f>
        <v>Energy use in community</v>
      </c>
      <c r="L12" s="42" t="str">
        <f>IF(AdventurePins!E71&lt;&gt;"", AdventurePins!E71, " ")</f>
        <v xml:space="preserve"> </v>
      </c>
      <c r="N12" s="410"/>
      <c r="O12" s="107" t="str">
        <f>Electives!B14</f>
        <v>3g</v>
      </c>
      <c r="P12" s="125" t="str">
        <f>Electives!C14</f>
        <v>Explore chemical reactions</v>
      </c>
      <c r="Q12" s="107" t="str">
        <f>IF(Electives!E14&lt;&gt;"", Electives!E14, " ")</f>
        <v xml:space="preserve"> </v>
      </c>
      <c r="S12" s="415" t="str">
        <f>IF(Electives!$E83&lt;&gt;"", Electives!$E83, " ")</f>
        <v>(Do All)</v>
      </c>
      <c r="T12" s="107" t="str">
        <f>Electives!B84</f>
        <v>1a</v>
      </c>
      <c r="U12" s="125" t="str">
        <f>Electives!C84</f>
        <v>Explain "geology"</v>
      </c>
      <c r="V12" s="107" t="str">
        <f>IF(Electives!E84&lt;&gt;"", Electives!E84, " ")</f>
        <v xml:space="preserve"> </v>
      </c>
      <c r="X12" s="410"/>
      <c r="Y12" s="107">
        <f>Electives!B150</f>
        <v>4</v>
      </c>
      <c r="Z12" s="125" t="str">
        <f>Electives!C150</f>
        <v>Learn about bird flyways</v>
      </c>
      <c r="AA12" s="107" t="str">
        <f>IF(Electives!E150&lt;&gt;"", Electives!E150, " ")</f>
        <v xml:space="preserve"> </v>
      </c>
      <c r="AC12" s="164">
        <f>'Cub Awards'!B15</f>
        <v>2</v>
      </c>
      <c r="AD12" s="314" t="str">
        <f>'Cub Awards'!C15</f>
        <v>Complete Webelos Walkabout</v>
      </c>
      <c r="AE12" s="314"/>
      <c r="AF12" s="164" t="str">
        <f>IF('Cub Awards'!E15&lt;&gt;"", 'Cub Awards'!E15, "")</f>
        <v/>
      </c>
      <c r="AG12" s="213"/>
      <c r="AH12" s="162">
        <f>NOVA!B182</f>
        <v>7</v>
      </c>
      <c r="AI12" s="386" t="str">
        <f>NOVA!C182</f>
        <v>Do ONE</v>
      </c>
      <c r="AJ12" s="387"/>
      <c r="AK12" s="162" t="str">
        <f>IF(NOVA!E182&lt;&gt;"", NOVA!E182, "")</f>
        <v/>
      </c>
      <c r="AL12" s="213"/>
      <c r="AM12" s="162">
        <f>NOVA!B59</f>
        <v>4</v>
      </c>
      <c r="AN12" s="386" t="str">
        <f>NOVA!C59</f>
        <v>Do TWO from A-F</v>
      </c>
      <c r="AO12" s="387"/>
      <c r="AP12" s="162" t="str">
        <f>IF(NOVA!E59&lt;&gt;"", NOVA!E59, "")</f>
        <v/>
      </c>
      <c r="AQ12" s="213"/>
      <c r="AR12" s="162" t="str">
        <f>NOVA!B123</f>
        <v>3b4</v>
      </c>
      <c r="AS12" s="386" t="str">
        <f>NOVA!C123</f>
        <v>How is tech used in sports</v>
      </c>
      <c r="AT12" s="387"/>
      <c r="AU12" s="162" t="str">
        <f>IF(NOVA!E123&lt;&gt;"", NOVA!E123, "")</f>
        <v/>
      </c>
    </row>
    <row r="13" spans="1:47">
      <c r="A13" s="109" t="s">
        <v>435</v>
      </c>
      <c r="B13" s="110" t="str">
        <f>WebelosBadge!E7</f>
        <v/>
      </c>
      <c r="C13" s="111"/>
      <c r="D13" s="402" t="str">
        <f>IF(AdventurePins!$E16&lt;&gt;"", AdventurePins!$E16, " ")</f>
        <v>(Do 1 and five others)</v>
      </c>
      <c r="E13" s="42">
        <f>AdventurePins!B17</f>
        <v>1</v>
      </c>
      <c r="F13" s="101" t="str">
        <f>AdventurePins!C17</f>
        <v>What is first aid</v>
      </c>
      <c r="G13" s="42" t="str">
        <f>IF(AdventurePins!E17&lt;&gt;"", AdventurePins!E17, " ")</f>
        <v xml:space="preserve"> </v>
      </c>
      <c r="I13" s="405"/>
      <c r="J13" s="42" t="str">
        <f>AdventurePins!B72</f>
        <v>6e</v>
      </c>
      <c r="K13" s="126" t="str">
        <f>AdventurePins!C72</f>
        <v>Connect with Scout in another country</v>
      </c>
      <c r="L13" s="42" t="str">
        <f>IF(AdventurePins!E72&lt;&gt;"", AdventurePins!E72, " ")</f>
        <v xml:space="preserve"> </v>
      </c>
      <c r="N13" s="410"/>
      <c r="O13" s="107" t="str">
        <f>Electives!B15</f>
        <v>3h</v>
      </c>
      <c r="P13" s="126" t="str">
        <f>Electives!C15</f>
        <v>Playground motion. "Fair Test" weight</v>
      </c>
      <c r="Q13" s="107" t="str">
        <f>IF(Electives!E15&lt;&gt;"", Electives!E15, " ")</f>
        <v xml:space="preserve"> </v>
      </c>
      <c r="S13" s="416"/>
      <c r="T13" s="107" t="str">
        <f>Electives!B85</f>
        <v>1b</v>
      </c>
      <c r="U13" s="125" t="str">
        <f>Electives!C85</f>
        <v>Explain why important</v>
      </c>
      <c r="V13" s="107" t="str">
        <f>IF(Electives!E85&lt;&gt;"", Electives!E85, " ")</f>
        <v xml:space="preserve"> </v>
      </c>
      <c r="X13" s="410"/>
      <c r="Y13" s="107">
        <f>Electives!B151</f>
        <v>5</v>
      </c>
      <c r="Z13" s="127" t="str">
        <f>Electives!C151</f>
        <v>Watch ≥4 wild creatures; describe habitat</v>
      </c>
      <c r="AA13" s="107" t="str">
        <f>IF(Electives!E151&lt;&gt;"", Electives!E151, " ")</f>
        <v xml:space="preserve"> </v>
      </c>
      <c r="AC13" s="164">
        <f>'Cub Awards'!B16</f>
        <v>3</v>
      </c>
      <c r="AD13" s="314" t="str">
        <f>'Cub Awards'!C16</f>
        <v>do seven</v>
      </c>
      <c r="AE13" s="314"/>
      <c r="AF13" s="164" t="str">
        <f>IF('Cub Awards'!E16&lt;&gt;"", 'Cub Awards'!E16, "")</f>
        <v/>
      </c>
      <c r="AG13" s="213"/>
      <c r="AH13" s="162" t="str">
        <f>NOVA!B183</f>
        <v>7a</v>
      </c>
      <c r="AI13" s="386" t="str">
        <f>NOVA!C183</f>
        <v>Visit with someone in a STEM career</v>
      </c>
      <c r="AJ13" s="387"/>
      <c r="AK13" s="162" t="str">
        <f>IF(NOVA!E183&lt;&gt;"", NOVA!E183, "")</f>
        <v/>
      </c>
      <c r="AL13" s="213"/>
      <c r="AM13" s="162" t="str">
        <f>NOVA!B60</f>
        <v>4a1</v>
      </c>
      <c r="AN13" s="386" t="str">
        <f>NOVA!C60</f>
        <v xml:space="preserve">Catalog 3-5 endangered plants/animals </v>
      </c>
      <c r="AO13" s="387"/>
      <c r="AP13" s="162" t="str">
        <f>IF(NOVA!E60&lt;&gt;"", NOVA!E60, "")</f>
        <v/>
      </c>
      <c r="AQ13" s="213"/>
      <c r="AR13" s="162" t="str">
        <f>NOVA!B124</f>
        <v>3b5</v>
      </c>
      <c r="AS13" s="386" t="str">
        <f>NOVA!C124</f>
        <v>How is tech used in entertainment</v>
      </c>
      <c r="AT13" s="387"/>
      <c r="AU13" s="162" t="str">
        <f>IF(NOVA!E124&lt;&gt;"", NOVA!E124, "")</f>
        <v/>
      </c>
    </row>
    <row r="14" spans="1:47">
      <c r="A14" s="109" t="s">
        <v>436</v>
      </c>
      <c r="B14" s="110" t="str">
        <f>WebelosBadge!E8</f>
        <v/>
      </c>
      <c r="C14" s="113"/>
      <c r="D14" s="402"/>
      <c r="E14" s="42">
        <f>AdventurePins!B18</f>
        <v>2</v>
      </c>
      <c r="F14" s="159" t="str">
        <f>AdventurePins!C18</f>
        <v>Show first aid for hurry cases:</v>
      </c>
      <c r="G14" s="42" t="str">
        <f>IF(AdventurePins!E18&lt;&gt;"", AdventurePins!E18, " ")</f>
        <v xml:space="preserve"> </v>
      </c>
      <c r="I14" s="399" t="str">
        <f>AdventurePins!C74</f>
        <v>Duty to God in Action</v>
      </c>
      <c r="J14" s="399"/>
      <c r="K14" s="399"/>
      <c r="L14" s="399"/>
      <c r="N14" s="410"/>
      <c r="O14" s="107" t="str">
        <f>Electives!B16</f>
        <v>3i</v>
      </c>
      <c r="P14" s="125" t="str">
        <f>Electives!C16</f>
        <v>Read bio of scientist. Tell den</v>
      </c>
      <c r="Q14" s="107" t="str">
        <f>IF(Electives!E16&lt;&gt;"", Electives!E16, " ")</f>
        <v xml:space="preserve"> </v>
      </c>
      <c r="S14" s="416"/>
      <c r="T14" s="107">
        <f>Electives!B86</f>
        <v>2</v>
      </c>
      <c r="U14" s="125" t="str">
        <f>Electives!C86</f>
        <v>Look rocks/minerals on rock hunt</v>
      </c>
      <c r="V14" s="107" t="str">
        <f>IF(Electives!E86&lt;&gt;"", Electives!E86, " ")</f>
        <v xml:space="preserve"> </v>
      </c>
      <c r="X14" s="410"/>
      <c r="Y14" s="107">
        <f>Electives!B152</f>
        <v>6</v>
      </c>
      <c r="Z14" s="125" t="str">
        <f>Electives!C152</f>
        <v>Identify animal only locally; tell why</v>
      </c>
      <c r="AA14" s="107" t="str">
        <f>IF(Electives!E152&lt;&gt;"", Electives!E152, " ")</f>
        <v xml:space="preserve"> </v>
      </c>
      <c r="AC14" s="164" t="str">
        <f>'Cub Awards'!B17</f>
        <v>a</v>
      </c>
      <c r="AD14" s="314" t="str">
        <f>'Cub Awards'!C17</f>
        <v>Participate in nature hike</v>
      </c>
      <c r="AE14" s="314"/>
      <c r="AF14" s="164" t="str">
        <f>IF('Cub Awards'!E17&lt;&gt;"", 'Cub Awards'!E17, "")</f>
        <v/>
      </c>
      <c r="AG14" s="215"/>
      <c r="AH14" s="162" t="str">
        <f>NOVA!B184</f>
        <v>7b</v>
      </c>
      <c r="AI14" s="386" t="str">
        <f>NOVA!C184</f>
        <v>Learn about a career dependent on STEM</v>
      </c>
      <c r="AJ14" s="387"/>
      <c r="AK14" s="162" t="str">
        <f>IF(NOVA!E184&lt;&gt;"", NOVA!E184, "")</f>
        <v/>
      </c>
      <c r="AL14" s="215"/>
      <c r="AM14" s="162" t="str">
        <f>NOVA!B61</f>
        <v>4a2</v>
      </c>
      <c r="AN14" s="386" t="str">
        <f>NOVA!C61</f>
        <v>Display 10 locally threatened species</v>
      </c>
      <c r="AO14" s="387"/>
      <c r="AP14" s="162" t="str">
        <f>IF(NOVA!E61&lt;&gt;"", NOVA!E61, "")</f>
        <v/>
      </c>
      <c r="AQ14" s="215"/>
      <c r="AR14" s="162" t="str">
        <f>NOVA!B125</f>
        <v>3c</v>
      </c>
      <c r="AS14" s="386" t="str">
        <f>NOVA!C125</f>
        <v>Discuss your findings with counselor</v>
      </c>
      <c r="AT14" s="387"/>
      <c r="AU14" s="162" t="str">
        <f>IF(NOVA!E125&lt;&gt;"", NOVA!E125, "")</f>
        <v/>
      </c>
    </row>
    <row r="15" spans="1:47" ht="12.75" customHeight="1">
      <c r="A15" s="114" t="s">
        <v>437</v>
      </c>
      <c r="B15" s="110" t="str">
        <f>WebelosBadge!E9</f>
        <v/>
      </c>
      <c r="C15" s="113"/>
      <c r="D15" s="402"/>
      <c r="E15" s="42" t="str">
        <f>AdventurePins!B19</f>
        <v>2a</v>
      </c>
      <c r="F15" s="159" t="str">
        <f>AdventurePins!C19</f>
        <v>Serious bleeding</v>
      </c>
      <c r="G15" s="42" t="str">
        <f>IF(AdventurePins!E19&lt;&gt;"", AdventurePins!E19, " ")</f>
        <v xml:space="preserve"> </v>
      </c>
      <c r="I15" s="426" t="str">
        <f>IF(AdventurePins!$E74&lt;&gt;"", AdventurePins!$E74, " ")</f>
        <v>(Do 1 -2 and two others)</v>
      </c>
      <c r="J15" s="42">
        <f>AdventurePins!B75</f>
        <v>1</v>
      </c>
      <c r="K15" s="101" t="str">
        <f>AdventurePins!C75</f>
        <v>Discuss duty to God</v>
      </c>
      <c r="L15" s="42" t="str">
        <f>IF(AdventurePins!E75&lt;&gt;"", AdventurePins!E75, " ")</f>
        <v xml:space="preserve"> </v>
      </c>
      <c r="N15" s="399" t="str">
        <f>Electives!C19</f>
        <v>Aquanaut</v>
      </c>
      <c r="O15" s="399"/>
      <c r="P15" s="399"/>
      <c r="Q15" s="399"/>
      <c r="S15" s="416"/>
      <c r="T15" s="107" t="str">
        <f>Electives!B87</f>
        <v>3a</v>
      </c>
      <c r="U15" s="125" t="str">
        <f>Electives!C87</f>
        <v>Identify rocks on hunt</v>
      </c>
      <c r="V15" s="107" t="str">
        <f>IF(Electives!E87&lt;&gt;"", Electives!E87, " ")</f>
        <v xml:space="preserve"> </v>
      </c>
      <c r="X15" s="410"/>
      <c r="Y15" s="107">
        <f>Electives!B153</f>
        <v>7</v>
      </c>
      <c r="Z15" s="125" t="str">
        <f>Electives!C153</f>
        <v>Give examples of TWO of following:</v>
      </c>
      <c r="AA15" s="107" t="str">
        <f>IF(Electives!E153&lt;&gt;"", Electives!E153, " ")</f>
        <v xml:space="preserve"> </v>
      </c>
      <c r="AC15" s="164" t="str">
        <f>'Cub Awards'!B18</f>
        <v>b</v>
      </c>
      <c r="AD15" s="314" t="str">
        <f>'Cub Awards'!C18</f>
        <v>Participate in outdoor activity</v>
      </c>
      <c r="AE15" s="314"/>
      <c r="AF15" s="164" t="str">
        <f>IF('Cub Awards'!E18&lt;&gt;"", 'Cub Awards'!E18, "")</f>
        <v/>
      </c>
      <c r="AG15" s="142"/>
      <c r="AH15" s="162">
        <f>NOVA!B185</f>
        <v>8</v>
      </c>
      <c r="AI15" s="386" t="str">
        <f>NOVA!C185</f>
        <v>Discuss scientific method</v>
      </c>
      <c r="AJ15" s="387"/>
      <c r="AK15" s="162" t="str">
        <f>IF(NOVA!E185&lt;&gt;"", NOVA!E185, "")</f>
        <v/>
      </c>
      <c r="AL15" s="142"/>
      <c r="AM15" s="162" t="str">
        <f>NOVA!B62</f>
        <v>4a3</v>
      </c>
      <c r="AN15" s="386" t="str">
        <f>NOVA!C62</f>
        <v>Discuss threatened v. endangered v. extinct</v>
      </c>
      <c r="AO15" s="387"/>
      <c r="AP15" s="162" t="str">
        <f>IF(NOVA!E62&lt;&gt;"", NOVA!E62, "")</f>
        <v/>
      </c>
      <c r="AQ15" s="142"/>
      <c r="AR15" s="162">
        <f>NOVA!B126</f>
        <v>4</v>
      </c>
      <c r="AS15" s="386" t="str">
        <f>NOVA!C126</f>
        <v>Visit a place where tech is used</v>
      </c>
      <c r="AT15" s="387"/>
      <c r="AU15" s="162" t="str">
        <f>IF(NOVA!E126&lt;&gt;"", NOVA!E126, "")</f>
        <v/>
      </c>
    </row>
    <row r="16" spans="1:47" ht="12.75" customHeight="1">
      <c r="A16" s="114" t="s">
        <v>438</v>
      </c>
      <c r="B16" s="110" t="str">
        <f>WebelosBadge!E10</f>
        <v/>
      </c>
      <c r="C16" s="113"/>
      <c r="D16" s="402"/>
      <c r="E16" s="42" t="str">
        <f>AdventurePins!B20</f>
        <v>2b</v>
      </c>
      <c r="F16" s="159" t="str">
        <f>AdventurePins!C20</f>
        <v>Heart attack / cardiac arrest</v>
      </c>
      <c r="G16" s="42" t="str">
        <f>IF(AdventurePins!E20&lt;&gt;"", AdventurePins!E20, " ")</f>
        <v xml:space="preserve"> </v>
      </c>
      <c r="I16" s="426"/>
      <c r="J16" s="42">
        <f>AdventurePins!B76</f>
        <v>2</v>
      </c>
      <c r="K16" s="159" t="str">
        <f>AdventurePins!C76</f>
        <v xml:space="preserve">Do an act of service </v>
      </c>
      <c r="L16" s="42" t="str">
        <f>IF(AdventurePins!E76&lt;&gt;"", AdventurePins!E76, " ")</f>
        <v xml:space="preserve"> </v>
      </c>
      <c r="N16" s="415" t="str">
        <f>IF(Electives!$E19&lt;&gt;"", Electives!$E19, " ")</f>
        <v>(Do 1-4 and two others)</v>
      </c>
      <c r="O16" s="107">
        <f>Electives!B20</f>
        <v>1</v>
      </c>
      <c r="P16" s="126" t="str">
        <f>Electives!C20</f>
        <v>State water activity safety precautions</v>
      </c>
      <c r="Q16" s="107" t="str">
        <f>IF(Electives!E20&lt;&gt;"", Electives!E20, " ")</f>
        <v xml:space="preserve"> </v>
      </c>
      <c r="S16" s="416"/>
      <c r="T16" s="107" t="str">
        <f>Electives!B88</f>
        <v>3b</v>
      </c>
      <c r="U16" s="125" t="str">
        <f>Electives!C88</f>
        <v>Use magnifying glass</v>
      </c>
      <c r="V16" s="107" t="str">
        <f>IF(Electives!E88&lt;&gt;"", Electives!E88, " ")</f>
        <v xml:space="preserve"> </v>
      </c>
      <c r="X16" s="410"/>
      <c r="Y16" s="107" t="str">
        <f>Electives!B154</f>
        <v>7a</v>
      </c>
      <c r="Z16" s="127" t="str">
        <f>Electives!C154</f>
        <v>Producer/consumer/decomposer in food chain</v>
      </c>
      <c r="AA16" s="107" t="str">
        <f>IF(Electives!E154&lt;&gt;"", Electives!E154, " ")</f>
        <v xml:space="preserve"> </v>
      </c>
      <c r="AC16" s="164" t="str">
        <f>'Cub Awards'!B19</f>
        <v>c</v>
      </c>
      <c r="AD16" s="314" t="str">
        <f>'Cub Awards'!C19</f>
        <v>Explain the buddy system</v>
      </c>
      <c r="AE16" s="314"/>
      <c r="AF16" s="164" t="str">
        <f>IF('Cub Awards'!E19&lt;&gt;"", 'Cub Awards'!E19, "")</f>
        <v/>
      </c>
      <c r="AG16" s="142"/>
      <c r="AH16" s="162">
        <f>NOVA!B186</f>
        <v>9</v>
      </c>
      <c r="AI16" s="386" t="str">
        <f>NOVA!C186</f>
        <v>Participate in a STEM activity with den</v>
      </c>
      <c r="AJ16" s="387"/>
      <c r="AK16" s="162" t="str">
        <f>IF(NOVA!E186&lt;&gt;"", NOVA!E186, "")</f>
        <v/>
      </c>
      <c r="AL16" s="142"/>
      <c r="AM16" s="162" t="str">
        <f>NOVA!B63</f>
        <v>4b1</v>
      </c>
      <c r="AN16" s="386" t="str">
        <f>NOVA!C63</f>
        <v>Catalog 5 locally invasive animals</v>
      </c>
      <c r="AO16" s="387"/>
      <c r="AP16" s="162" t="str">
        <f>IF(NOVA!E63&lt;&gt;"", NOVA!E63, "")</f>
        <v/>
      </c>
      <c r="AQ16" s="142"/>
      <c r="AR16" s="162" t="str">
        <f>NOVA!B127</f>
        <v>4a1</v>
      </c>
      <c r="AS16" s="386" t="str">
        <f>NOVA!C127</f>
        <v>Talk with someone about tech used</v>
      </c>
      <c r="AT16" s="387"/>
      <c r="AU16" s="162" t="str">
        <f>IF(NOVA!E127&lt;&gt;"", NOVA!E127, "")</f>
        <v/>
      </c>
    </row>
    <row r="17" spans="1:47" ht="12.75" customHeight="1">
      <c r="A17" s="109" t="s">
        <v>439</v>
      </c>
      <c r="B17" s="110" t="str">
        <f>WebelosBadge!E11</f>
        <v/>
      </c>
      <c r="C17" s="113"/>
      <c r="D17" s="402"/>
      <c r="E17" s="42" t="str">
        <f>AdventurePins!B21</f>
        <v>2c</v>
      </c>
      <c r="F17" s="159" t="str">
        <f>AdventurePins!C21</f>
        <v>Stopped breathing</v>
      </c>
      <c r="G17" s="42" t="str">
        <f>IF(AdventurePins!E21&lt;&gt;"", AdventurePins!E21, " ")</f>
        <v xml:space="preserve"> </v>
      </c>
      <c r="I17" s="426"/>
      <c r="J17" s="42">
        <f>AdventurePins!B77</f>
        <v>3</v>
      </c>
      <c r="K17" s="159" t="str">
        <f>AdventurePins!C77</f>
        <v>Earn religious emblem of faith</v>
      </c>
      <c r="L17" s="42" t="str">
        <f>IF(AdventurePins!E77&lt;&gt;"", AdventurePins!E77, " ")</f>
        <v xml:space="preserve"> </v>
      </c>
      <c r="N17" s="416"/>
      <c r="O17" s="107">
        <f>Electives!B21</f>
        <v>2</v>
      </c>
      <c r="P17" s="125" t="str">
        <f>Electives!C21</f>
        <v>Importance of Boating skills</v>
      </c>
      <c r="Q17" s="107" t="str">
        <f>IF(Electives!E21&lt;&gt;"", Electives!E21, " ")</f>
        <v xml:space="preserve"> </v>
      </c>
      <c r="S17" s="416"/>
      <c r="T17" s="107" t="str">
        <f>Electives!B89</f>
        <v>3c</v>
      </c>
      <c r="U17" s="125" t="str">
        <f>Electives!C89</f>
        <v>Share results w/den</v>
      </c>
      <c r="V17" s="107" t="str">
        <f>IF(Electives!E89&lt;&gt;"", Electives!E89, " ")</f>
        <v xml:space="preserve"> </v>
      </c>
      <c r="X17" s="410"/>
      <c r="Y17" s="107" t="str">
        <f>Electives!B155</f>
        <v>7b</v>
      </c>
      <c r="Z17" s="127" t="str">
        <f>Electives!C155</f>
        <v xml:space="preserve">One way humans changed nature balance </v>
      </c>
      <c r="AA17" s="107" t="str">
        <f>IF(Electives!E155&lt;&gt;"", Electives!E155, " ")</f>
        <v xml:space="preserve"> </v>
      </c>
      <c r="AC17" s="164" t="str">
        <f>'Cub Awards'!B20</f>
        <v>d</v>
      </c>
      <c r="AD17" s="314" t="str">
        <f>'Cub Awards'!C20</f>
        <v>Attend a pack overnighter</v>
      </c>
      <c r="AE17" s="314"/>
      <c r="AF17" s="164" t="str">
        <f>IF('Cub Awards'!E20&lt;&gt;"", 'Cub Awards'!E20, "")</f>
        <v/>
      </c>
      <c r="AG17" s="216"/>
      <c r="AH17" s="162">
        <f>NOVA!B187</f>
        <v>10</v>
      </c>
      <c r="AI17" s="386" t="str">
        <f>NOVA!C187</f>
        <v>Submit Supernova application</v>
      </c>
      <c r="AJ17" s="387"/>
      <c r="AK17" s="162" t="str">
        <f>IF(NOVA!E187&lt;&gt;"", NOVA!E187, "")</f>
        <v/>
      </c>
      <c r="AL17" s="216"/>
      <c r="AM17" s="162" t="str">
        <f>NOVA!B64</f>
        <v>4b2</v>
      </c>
      <c r="AN17" s="386" t="str">
        <f>NOVA!C64</f>
        <v>Design display about invasive species</v>
      </c>
      <c r="AO17" s="387"/>
      <c r="AP17" s="162" t="str">
        <f>IF(NOVA!E64&lt;&gt;"", NOVA!E64, "")</f>
        <v/>
      </c>
      <c r="AQ17" s="216"/>
      <c r="AR17" s="162" t="str">
        <f>NOVA!B128</f>
        <v>4a2</v>
      </c>
      <c r="AS17" s="386" t="str">
        <f>NOVA!C128</f>
        <v>Ask expert why the tech is used</v>
      </c>
      <c r="AT17" s="387"/>
      <c r="AU17" s="162" t="str">
        <f>IF(NOVA!E128&lt;&gt;"", NOVA!E128, "")</f>
        <v/>
      </c>
    </row>
    <row r="18" spans="1:47" ht="12.75" customHeight="1">
      <c r="A18" s="109" t="s">
        <v>857</v>
      </c>
      <c r="B18" s="110" t="str">
        <f>IF(ISTEXT(WebelosBadge!E12),"C"," ")</f>
        <v xml:space="preserve"> </v>
      </c>
      <c r="C18" s="115"/>
      <c r="D18" s="402"/>
      <c r="E18" s="42" t="str">
        <f>AdventurePins!B22</f>
        <v>2d</v>
      </c>
      <c r="F18" s="159" t="str">
        <f>AdventurePins!C22</f>
        <v>Stroke</v>
      </c>
      <c r="G18" s="42" t="str">
        <f>IF(AdventurePins!E22&lt;&gt;"", AdventurePins!E22, " ")</f>
        <v xml:space="preserve"> </v>
      </c>
      <c r="I18" s="426"/>
      <c r="J18" s="42">
        <f>AdventurePins!B78</f>
        <v>4</v>
      </c>
      <c r="K18" s="159" t="str">
        <f>AdventurePins!C78</f>
        <v>Make plan of TWO things help w/ duty to God</v>
      </c>
      <c r="L18" s="42" t="str">
        <f>IF(AdventurePins!E78&lt;&gt;"", AdventurePins!E78, " ")</f>
        <v xml:space="preserve"> </v>
      </c>
      <c r="N18" s="416"/>
      <c r="O18" s="107">
        <f>Electives!B22</f>
        <v>3</v>
      </c>
      <c r="P18" s="125" t="str">
        <f>Electives!C22</f>
        <v>Order of rescue</v>
      </c>
      <c r="Q18" s="107" t="str">
        <f>IF(Electives!E22&lt;&gt;"", Electives!E22, " ")</f>
        <v xml:space="preserve"> </v>
      </c>
      <c r="S18" s="416"/>
      <c r="T18" s="107" t="str">
        <f>Electives!B90</f>
        <v>4a</v>
      </c>
      <c r="U18" s="125" t="str">
        <f>Electives!C90</f>
        <v>Minerial test kit to Mohs scale of hardness</v>
      </c>
      <c r="V18" s="107" t="str">
        <f>IF(Electives!E90&lt;&gt;"", Electives!E90, " ")</f>
        <v xml:space="preserve"> </v>
      </c>
      <c r="X18" s="410"/>
      <c r="Y18" s="107" t="str">
        <f>Electives!B156</f>
        <v>7c</v>
      </c>
      <c r="Z18" s="125" t="str">
        <f>Electives!C156</f>
        <v>How to protect balance of nature</v>
      </c>
      <c r="AA18" s="107" t="str">
        <f>IF(Electives!E156&lt;&gt;"", Electives!E156, " ")</f>
        <v xml:space="preserve"> </v>
      </c>
      <c r="AC18" s="164" t="str">
        <f>'Cub Awards'!B21</f>
        <v>e</v>
      </c>
      <c r="AD18" s="314" t="str">
        <f>'Cub Awards'!C21</f>
        <v>Complete an oudoor service project</v>
      </c>
      <c r="AE18" s="314"/>
      <c r="AF18" s="164" t="str">
        <f>IF('Cub Awards'!E21&lt;&gt;"", 'Cub Awards'!E21, "")</f>
        <v/>
      </c>
      <c r="AG18" s="216"/>
      <c r="AL18" s="216"/>
      <c r="AM18" s="162" t="str">
        <f>NOVA!B65</f>
        <v>4b3</v>
      </c>
      <c r="AN18" s="386" t="str">
        <f>NOVA!C65</f>
        <v>Discuss invasive species</v>
      </c>
      <c r="AO18" s="387"/>
      <c r="AP18" s="162" t="str">
        <f>IF(NOVA!E65&lt;&gt;"", NOVA!E65, "")</f>
        <v/>
      </c>
      <c r="AQ18" s="216"/>
      <c r="AR18" s="162" t="str">
        <f>NOVA!B129</f>
        <v>4b</v>
      </c>
      <c r="AS18" s="386" t="str">
        <f>NOVA!C129</f>
        <v>Discuss with counselor your visit</v>
      </c>
      <c r="AT18" s="387"/>
      <c r="AU18" s="162" t="str">
        <f>IF(NOVA!E129&lt;&gt;"", NOVA!E129, "")</f>
        <v/>
      </c>
    </row>
    <row r="19" spans="1:47" ht="12.75" customHeight="1">
      <c r="A19" s="210" t="s">
        <v>856</v>
      </c>
      <c r="B19" s="110" t="str">
        <f>IF(ISTEXT(WebelosBadge!E13),"C"," ")</f>
        <v xml:space="preserve"> </v>
      </c>
      <c r="C19" s="116"/>
      <c r="D19" s="402"/>
      <c r="E19" s="42" t="str">
        <f>AdventurePins!B23</f>
        <v>2e</v>
      </c>
      <c r="F19" s="159" t="str">
        <f>AdventurePins!C23</f>
        <v>Poisoning</v>
      </c>
      <c r="G19" s="42" t="str">
        <f>IF(AdventurePins!E23&lt;&gt;"", AdventurePins!E23, " ")</f>
        <v xml:space="preserve"> </v>
      </c>
      <c r="I19" s="426"/>
      <c r="J19" s="42">
        <f>AdventurePins!B79</f>
        <v>5</v>
      </c>
      <c r="K19" s="159" t="str">
        <f>AdventurePins!C79</f>
        <v>Discuss Scout Oath &amp; Law to beliefs abt God</v>
      </c>
      <c r="L19" s="42" t="str">
        <f>IF(AdventurePins!E79&lt;&gt;"", AdventurePins!E79, " ")</f>
        <v xml:space="preserve"> </v>
      </c>
      <c r="N19" s="416"/>
      <c r="O19" s="107">
        <f>Electives!B23</f>
        <v>4</v>
      </c>
      <c r="P19" s="125" t="str">
        <f>Electives!C23</f>
        <v>Attempt Swimmer test</v>
      </c>
      <c r="Q19" s="107" t="str">
        <f>IF(Electives!E23&lt;&gt;"", Electives!E23, " ")</f>
        <v xml:space="preserve"> </v>
      </c>
      <c r="S19" s="416"/>
      <c r="T19" s="107" t="str">
        <f>Electives!B91</f>
        <v>4b</v>
      </c>
      <c r="U19" s="125" t="str">
        <f>Electives!C91</f>
        <v>Record results in handbook</v>
      </c>
      <c r="V19" s="107" t="str">
        <f>IF(Electives!E91&lt;&gt;"", Electives!E91, " ")</f>
        <v xml:space="preserve"> </v>
      </c>
      <c r="X19" s="410"/>
      <c r="Y19" s="107">
        <f>Electives!B157</f>
        <v>8</v>
      </c>
      <c r="Z19" s="125" t="str">
        <f>Electives!C157</f>
        <v>Learn aquatic ecosystems &amp; discuss</v>
      </c>
      <c r="AA19" s="107" t="str">
        <f>IF(Electives!E157&lt;&gt;"", Electives!E157, " ")</f>
        <v xml:space="preserve"> </v>
      </c>
      <c r="AC19" s="164" t="str">
        <f>'Cub Awards'!B22</f>
        <v>f</v>
      </c>
      <c r="AD19" s="314" t="str">
        <f>'Cub Awards'!C22</f>
        <v>Complete conservation project</v>
      </c>
      <c r="AE19" s="314"/>
      <c r="AF19" s="164" t="str">
        <f>IF('Cub Awards'!E22&lt;&gt;"", 'Cub Awards'!E22, "")</f>
        <v/>
      </c>
      <c r="AG19" s="216"/>
      <c r="AH19" s="163"/>
      <c r="AI19" s="142" t="str">
        <f>NOVA!C5</f>
        <v>NOVA Science: Science Everywhere</v>
      </c>
      <c r="AJ19" s="214"/>
      <c r="AL19" s="216"/>
      <c r="AM19" s="162" t="str">
        <f>NOVA!B66</f>
        <v>4c1</v>
      </c>
      <c r="AN19" s="386" t="str">
        <f>NOVA!C66</f>
        <v>Visit a local ecosystem and investigate</v>
      </c>
      <c r="AO19" s="387"/>
      <c r="AP19" s="162" t="str">
        <f>IF(NOVA!E66&lt;&gt;"", NOVA!E66, "")</f>
        <v/>
      </c>
      <c r="AQ19" s="216"/>
      <c r="AR19" s="162">
        <f>NOVA!B130</f>
        <v>5</v>
      </c>
      <c r="AS19" s="323" t="str">
        <f>NOVA!C130</f>
        <v>Discuss how tech affects your life</v>
      </c>
      <c r="AT19" s="323"/>
      <c r="AU19" s="162" t="str">
        <f>IF(NOVA!E130&lt;&gt;"", NOVA!E130, "")</f>
        <v/>
      </c>
    </row>
    <row r="20" spans="1:47" ht="12.75" customHeight="1">
      <c r="A20" s="411" t="s">
        <v>29</v>
      </c>
      <c r="B20" s="411"/>
      <c r="C20" s="116"/>
      <c r="D20" s="402"/>
      <c r="E20" s="42">
        <f>AdventurePins!B24</f>
        <v>3</v>
      </c>
      <c r="F20" s="159" t="str">
        <f>AdventurePins!C24</f>
        <v>Show how to help choking victim</v>
      </c>
      <c r="G20" s="42" t="str">
        <f>IF(AdventurePins!E24&lt;&gt;"", AdventurePins!E24, " ")</f>
        <v xml:space="preserve"> </v>
      </c>
      <c r="I20" s="426"/>
      <c r="J20" s="42">
        <f>AdventurePins!B80</f>
        <v>6</v>
      </c>
      <c r="K20" s="159" t="str">
        <f>AdventurePins!C80</f>
        <v>Pray/meditate for one month</v>
      </c>
      <c r="L20" s="42" t="str">
        <f>IF(AdventurePins!E80&lt;&gt;"", AdventurePins!E80, " ")</f>
        <v xml:space="preserve"> </v>
      </c>
      <c r="N20" s="416"/>
      <c r="O20" s="107">
        <f>Electives!B24</f>
        <v>5</v>
      </c>
      <c r="P20" s="125" t="str">
        <f>Electives!C24</f>
        <v>Front surface dive</v>
      </c>
      <c r="Q20" s="107" t="str">
        <f>IF(Electives!E24&lt;&gt;"", Electives!E24, " ")</f>
        <v xml:space="preserve"> </v>
      </c>
      <c r="S20" s="416"/>
      <c r="T20" s="107">
        <f>Electives!B92</f>
        <v>5</v>
      </c>
      <c r="U20" s="125" t="str">
        <f>Electives!C92</f>
        <v>Identify geological features on map</v>
      </c>
      <c r="V20" s="107" t="str">
        <f>IF(Electives!E92&lt;&gt;"", Electives!E92, " ")</f>
        <v xml:space="preserve"> </v>
      </c>
      <c r="X20" s="410"/>
      <c r="Y20" s="107">
        <f>Electives!B158</f>
        <v>9</v>
      </c>
      <c r="Z20" s="125" t="str">
        <f>Electives!C158</f>
        <v>Do one of following:</v>
      </c>
      <c r="AA20" s="107" t="str">
        <f>IF(Electives!E158&lt;&gt;"", Electives!E158, " ")</f>
        <v xml:space="preserve"> </v>
      </c>
      <c r="AC20" s="164" t="str">
        <f>'Cub Awards'!B23</f>
        <v>g</v>
      </c>
      <c r="AD20" s="314" t="str">
        <f>'Cub Awards'!C23</f>
        <v>Earn the Summertime Pack Award</v>
      </c>
      <c r="AE20" s="314"/>
      <c r="AF20" s="164" t="str">
        <f>IF('Cub Awards'!E23&lt;&gt;"", 'Cub Awards'!E23, "")</f>
        <v/>
      </c>
      <c r="AG20" s="216"/>
      <c r="AH20" s="162" t="str">
        <f>NOVA!B6</f>
        <v>1a</v>
      </c>
      <c r="AI20" s="386" t="str">
        <f>NOVA!C6</f>
        <v>Read or watch 1 hour of science content</v>
      </c>
      <c r="AJ20" s="387"/>
      <c r="AK20" s="162" t="str">
        <f>IF(NOVA!E6&lt;&gt;"", NOVA!E6, "")</f>
        <v/>
      </c>
      <c r="AL20" s="216"/>
      <c r="AM20" s="162" t="str">
        <f>NOVA!B67</f>
        <v>4c2</v>
      </c>
      <c r="AN20" s="386" t="str">
        <f>NOVA!C67</f>
        <v>Draw food web of plants / animals</v>
      </c>
      <c r="AO20" s="387"/>
      <c r="AP20" s="162" t="str">
        <f>IF(NOVA!E67&lt;&gt;"", NOVA!E67,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IF(AdventurePins!E25&lt;&gt;"", AdventurePins!E25, " ")</f>
        <v xml:space="preserve"> </v>
      </c>
      <c r="I21" s="399" t="str">
        <f>AdventurePins!C82</f>
        <v>Outdoorsman</v>
      </c>
      <c r="J21" s="399"/>
      <c r="K21" s="399"/>
      <c r="L21" s="399"/>
      <c r="N21" s="416"/>
      <c r="O21" s="107">
        <f>Electives!B25</f>
        <v>6</v>
      </c>
      <c r="P21" s="125" t="str">
        <f>Electives!C25</f>
        <v>Demonstrate 2 strokes</v>
      </c>
      <c r="Q21" s="107" t="str">
        <f>IF(Electives!E25&lt;&gt;"", Electives!E25, " ")</f>
        <v xml:space="preserve"> </v>
      </c>
      <c r="S21" s="416"/>
      <c r="T21" s="107" t="str">
        <f>Electives!B93</f>
        <v>6a</v>
      </c>
      <c r="U21" s="125" t="str">
        <f>Electives!C93</f>
        <v>Identify geological building materials (home)</v>
      </c>
      <c r="V21" s="107" t="str">
        <f>IF(Electives!E93&lt;&gt;"", Electives!E93, " ")</f>
        <v xml:space="preserve"> </v>
      </c>
      <c r="X21" s="410"/>
      <c r="Y21" s="107" t="str">
        <f>Electives!B159</f>
        <v>9a</v>
      </c>
      <c r="Z21" s="125" t="str">
        <f>Electives!C159</f>
        <v>Visit museum and discuss with den</v>
      </c>
      <c r="AA21" s="107" t="str">
        <f>IF(Electives!E159&lt;&gt;"", Electives!E159, " ")</f>
        <v xml:space="preserve"> </v>
      </c>
      <c r="AC21" s="164" t="str">
        <f>'Cub Awards'!B24</f>
        <v>h</v>
      </c>
      <c r="AD21" s="314" t="str">
        <f>'Cub Awards'!C24</f>
        <v>Participate in nature observation</v>
      </c>
      <c r="AE21" s="314"/>
      <c r="AF21" s="164" t="str">
        <f>IF('Cub Awards'!E24&lt;&gt;"", 'Cub Awards'!E24, "")</f>
        <v/>
      </c>
      <c r="AG21" s="216"/>
      <c r="AH21" s="162" t="str">
        <f>NOVA!B7</f>
        <v>1b</v>
      </c>
      <c r="AI21" s="386" t="str">
        <f>NOVA!C7</f>
        <v>List at least two questions or ideas</v>
      </c>
      <c r="AJ21" s="387"/>
      <c r="AK21" s="162" t="str">
        <f>IF(NOVA!E7&lt;&gt;"", NOVA!E7, "")</f>
        <v/>
      </c>
      <c r="AL21" s="216"/>
      <c r="AM21" s="162" t="str">
        <f>NOVA!B68</f>
        <v>4c3</v>
      </c>
      <c r="AN21" s="386" t="str">
        <f>NOVA!C68</f>
        <v>Discuss food web with counselor</v>
      </c>
      <c r="AO21" s="387"/>
      <c r="AP21" s="162" t="str">
        <f>IF(NOVA!E68&lt;&gt;"", NOVA!E68, "")</f>
        <v/>
      </c>
      <c r="AQ21" s="216"/>
      <c r="AR21" s="162" t="str">
        <f>NOVA!B133</f>
        <v>1a</v>
      </c>
      <c r="AS21" s="389" t="str">
        <f>NOVA!C133</f>
        <v>Read or watch 1 hour of mechanical content</v>
      </c>
      <c r="AT21" s="390"/>
      <c r="AU21" s="162" t="str">
        <f>IF(NOVA!E133&lt;&gt;"", NOVA!E133, "")</f>
        <v/>
      </c>
    </row>
    <row r="22" spans="1:47">
      <c r="A22" s="109" t="s">
        <v>440</v>
      </c>
      <c r="B22" s="117" t="str">
        <f>IF(ISTEXT(ArrowOfLight!E5),"C"," ")</f>
        <v xml:space="preserve"> </v>
      </c>
      <c r="D22" s="402"/>
      <c r="E22" s="42">
        <f>AdventurePins!B26</f>
        <v>5</v>
      </c>
      <c r="F22" s="159" t="str">
        <f>AdventurePins!C26</f>
        <v>Demonstrate treatment for five:</v>
      </c>
      <c r="G22" s="42" t="str">
        <f>IF(AdventurePins!E26&lt;&gt;"", AdventurePins!E26, " ")</f>
        <v xml:space="preserve"> </v>
      </c>
      <c r="I22" s="402" t="str">
        <f>IF(AdventurePins!$E82&lt;&gt;"", AdventurePins!$E82, " ")</f>
        <v>(Do all of A or B)</v>
      </c>
      <c r="J22" s="424" t="str">
        <f>AdventurePins!C83</f>
        <v>Option A</v>
      </c>
      <c r="K22" s="425"/>
      <c r="L22" s="42" t="str">
        <f>IF(AdventurePins!E83&lt;&gt;"", AdventurePins!E83, " ")</f>
        <v xml:space="preserve"> </v>
      </c>
      <c r="N22" s="416"/>
      <c r="O22" s="107">
        <f>Electives!B26</f>
        <v>7</v>
      </c>
      <c r="P22" s="125" t="str">
        <f>Electives!C26</f>
        <v>Talk swimming expert</v>
      </c>
      <c r="Q22" s="107" t="str">
        <f>IF(Electives!E26&lt;&gt;"", Electives!E26, " ")</f>
        <v xml:space="preserve"> </v>
      </c>
      <c r="S22" s="417"/>
      <c r="T22" s="107" t="str">
        <f>Electives!B94</f>
        <v>6b</v>
      </c>
      <c r="U22" s="125" t="str">
        <f>Electives!C94</f>
        <v>Identify geological materials (community)</v>
      </c>
      <c r="V22" s="107" t="str">
        <f>IF(Electives!E94&lt;&gt;"", Electives!E94, " ")</f>
        <v xml:space="preserve"> </v>
      </c>
      <c r="X22" s="410"/>
      <c r="Y22" s="107" t="str">
        <f>Electives!B160</f>
        <v>9b</v>
      </c>
      <c r="Z22" s="127" t="str">
        <f>Electives!C160</f>
        <v>Create vid of wild creature &amp; share w/den</v>
      </c>
      <c r="AA22" s="107" t="str">
        <f>IF(Electives!E160&lt;&gt;"", Electives!E160, " ")</f>
        <v xml:space="preserve"> </v>
      </c>
      <c r="AC22" s="164" t="str">
        <f>'Cub Awards'!B25</f>
        <v>i</v>
      </c>
      <c r="AD22" s="314" t="str">
        <f>'Cub Awards'!C25</f>
        <v>Participate in outdoor aquatics</v>
      </c>
      <c r="AE22" s="314"/>
      <c r="AF22" s="164" t="str">
        <f>IF('Cub Awards'!E25&lt;&gt;"", 'Cub Awards'!E25, "")</f>
        <v/>
      </c>
      <c r="AG22" s="216"/>
      <c r="AH22" s="162" t="str">
        <f>NOVA!B8</f>
        <v>1c</v>
      </c>
      <c r="AI22" s="386" t="str">
        <f>NOVA!C8</f>
        <v>Discuss two with your counselor</v>
      </c>
      <c r="AJ22" s="387"/>
      <c r="AK22" s="162" t="str">
        <f>IF(NOVA!E8&lt;&gt;"", NOVA!E8, "")</f>
        <v/>
      </c>
      <c r="AL22" s="216"/>
      <c r="AM22" s="162" t="str">
        <f>NOVA!B69</f>
        <v>4d1</v>
      </c>
      <c r="AN22" s="386" t="str">
        <f>NOVA!C69</f>
        <v>Crate diorama of local animal's habitat</v>
      </c>
      <c r="AO22" s="387"/>
      <c r="AP22" s="162" t="str">
        <f>IF(NOVA!E69&lt;&gt;"", NOVA!E69, "")</f>
        <v/>
      </c>
      <c r="AQ22" s="216"/>
      <c r="AR22" s="162" t="str">
        <f>NOVA!B134</f>
        <v>1b</v>
      </c>
      <c r="AS22" s="386" t="str">
        <f>NOVA!C134</f>
        <v>List at least two questions or ideas</v>
      </c>
      <c r="AT22" s="387"/>
      <c r="AU22" s="162" t="str">
        <f>IF(NOVA!E134&lt;&gt;"", NOVA!E134, "")</f>
        <v/>
      </c>
    </row>
    <row r="23" spans="1:47">
      <c r="A23" s="109" t="s">
        <v>441</v>
      </c>
      <c r="B23" s="117" t="str">
        <f>ArrowOfLight!E6</f>
        <v/>
      </c>
      <c r="D23" s="402"/>
      <c r="E23" s="42" t="str">
        <f>AdventurePins!B27</f>
        <v>5a</v>
      </c>
      <c r="F23" s="159" t="str">
        <f>AdventurePins!C27</f>
        <v>Cuts &amp; scratches</v>
      </c>
      <c r="G23" s="42" t="str">
        <f>IF(AdventurePins!E27&lt;&gt;"", AdventurePins!E27, " ")</f>
        <v xml:space="preserve"> </v>
      </c>
      <c r="I23" s="402"/>
      <c r="J23" s="42">
        <f>AdventurePins!B84</f>
        <v>1</v>
      </c>
      <c r="K23" s="159" t="str">
        <f>AdventurePins!C84</f>
        <v>Plan / conduct campout</v>
      </c>
      <c r="L23" s="42" t="str">
        <f>IF(AdventurePins!E84&lt;&gt;"", AdventurePins!E84, " ")</f>
        <v xml:space="preserve"> </v>
      </c>
      <c r="N23" s="416"/>
      <c r="O23" s="107">
        <f>Electives!B27</f>
        <v>8</v>
      </c>
      <c r="P23" s="125" t="str">
        <f>Electives!C27</f>
        <v>PFD exercise</v>
      </c>
      <c r="Q23" s="107" t="str">
        <f>IF(Electives!E27&lt;&gt;"", Electives!E27,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Awards'!E26&lt;&gt;"", 'Cub Awards'!E26, "")</f>
        <v/>
      </c>
      <c r="AG23" s="216"/>
      <c r="AH23" s="162">
        <f>NOVA!B9</f>
        <v>2</v>
      </c>
      <c r="AI23" s="386" t="str">
        <f>NOVA!C9</f>
        <v>Complete an elective listed in comment</v>
      </c>
      <c r="AJ23" s="387"/>
      <c r="AK23" s="162" t="str">
        <f>IF(NOVA!E9&lt;&gt;"", NOVA!E9, "")</f>
        <v/>
      </c>
      <c r="AL23" s="216"/>
      <c r="AM23" s="162" t="str">
        <f>NOVA!B70</f>
        <v>4d2</v>
      </c>
      <c r="AN23" s="386" t="str">
        <f>NOVA!C70</f>
        <v>Explain what animal must have</v>
      </c>
      <c r="AO23" s="387"/>
      <c r="AP23" s="162" t="str">
        <f>IF(NOVA!E70&lt;&gt;"", NOVA!E70, "")</f>
        <v/>
      </c>
      <c r="AQ23" s="216"/>
      <c r="AR23" s="162" t="str">
        <f>NOVA!B135</f>
        <v>1c</v>
      </c>
      <c r="AS23" s="386" t="str">
        <f>NOVA!C135</f>
        <v>Discuss two with your counselor</v>
      </c>
      <c r="AT23" s="387"/>
      <c r="AU23" s="162" t="str">
        <f>IF(NOVA!E135&lt;&gt;"", NOVA!E135, "")</f>
        <v/>
      </c>
    </row>
    <row r="24" spans="1:47">
      <c r="A24" s="109" t="s">
        <v>442</v>
      </c>
      <c r="B24" s="117" t="str">
        <f>ArrowOfLight!E8</f>
        <v/>
      </c>
      <c r="D24" s="402"/>
      <c r="E24" s="42" t="str">
        <f>AdventurePins!B28</f>
        <v>5b</v>
      </c>
      <c r="F24" s="159" t="str">
        <f>AdventurePins!C28</f>
        <v>Burns &amp; scalds</v>
      </c>
      <c r="G24" s="42" t="str">
        <f>IF(AdventurePins!E28&lt;&gt;"", AdventurePins!E28, " ")</f>
        <v xml:space="preserve"> </v>
      </c>
      <c r="I24" s="402"/>
      <c r="J24" s="42">
        <f>AdventurePins!B85</f>
        <v>2</v>
      </c>
      <c r="K24" s="159" t="str">
        <f>AdventurePins!C85</f>
        <v>Setup tent without adult help</v>
      </c>
      <c r="L24" s="42" t="str">
        <f>IF(AdventurePins!E85&lt;&gt;"", AdventurePins!E85, " ")</f>
        <v xml:space="preserve"> </v>
      </c>
      <c r="N24" s="417"/>
      <c r="O24" s="107">
        <f>Electives!B28</f>
        <v>9</v>
      </c>
      <c r="P24" s="125" t="str">
        <f>Electives!C28</f>
        <v>Paddle canoe</v>
      </c>
      <c r="Q24" s="107" t="str">
        <f>IF(Electives!E28&lt;&gt;"", Electives!E28, " ")</f>
        <v xml:space="preserve"> </v>
      </c>
      <c r="S24" s="410" t="str">
        <f>IF(Electives!$E97&lt;&gt;"", Electives!$E97, " ")</f>
        <v>(Do 1-2)</v>
      </c>
      <c r="T24" s="107">
        <f>Electives!B98</f>
        <v>1</v>
      </c>
      <c r="U24" s="126" t="str">
        <f>Electives!C98</f>
        <v>3 things describing a type of engineer</v>
      </c>
      <c r="V24" s="107" t="str">
        <f>IF(Electives!E98&lt;&gt;"", Electives!E98, " ")</f>
        <v xml:space="preserve"> </v>
      </c>
      <c r="X24" s="410" t="str">
        <f>IF(Electives!$E163&lt;&gt;"", Electives!$E163, " ")</f>
        <v>(Do 1-4 and one other)</v>
      </c>
      <c r="Y24" s="107">
        <f>Electives!B164</f>
        <v>1</v>
      </c>
      <c r="Z24" s="125" t="str">
        <f>Electives!C164</f>
        <v>Identify 2 groups / parts of tree</v>
      </c>
      <c r="AA24" s="107" t="str">
        <f>IF(Electives!E164&lt;&gt;"", Electives!E164, " ")</f>
        <v xml:space="preserve"> </v>
      </c>
      <c r="AC24" s="164" t="str">
        <f>'Cub Awards'!B27</f>
        <v>k</v>
      </c>
      <c r="AD24" s="314" t="str">
        <f>'Cub Awards'!C27</f>
        <v>Participate in outdoor sporting event</v>
      </c>
      <c r="AE24" s="314"/>
      <c r="AF24" s="164" t="str">
        <f>IF('Cub Awards'!E27&lt;&gt;"", 'Cub Awards'!E27, "")</f>
        <v/>
      </c>
      <c r="AG24" s="216"/>
      <c r="AH24" s="162" t="str">
        <f>NOVA!B10</f>
        <v>3a</v>
      </c>
      <c r="AI24" s="386" t="str">
        <f>NOVA!C10</f>
        <v>Choose a question to investigate</v>
      </c>
      <c r="AJ24" s="387"/>
      <c r="AK24" s="162" t="str">
        <f>IF(NOVA!E10&lt;&gt;"", NOVA!E10, "")</f>
        <v/>
      </c>
      <c r="AL24" s="216"/>
      <c r="AM24" s="162" t="str">
        <f>NOVA!B71</f>
        <v>4e1</v>
      </c>
      <c r="AN24" s="386" t="str">
        <f>NOVA!C71</f>
        <v>Make and place a bird feeder</v>
      </c>
      <c r="AO24" s="387"/>
      <c r="AP24" s="162" t="str">
        <f>IF(NOVA!E71&lt;&gt;"", NOVA!E71, "")</f>
        <v/>
      </c>
      <c r="AQ24" s="216"/>
      <c r="AR24" s="162">
        <f>NOVA!B136</f>
        <v>2</v>
      </c>
      <c r="AS24" s="386" t="str">
        <f>NOVA!C136</f>
        <v>Complete an elective listed in comment</v>
      </c>
      <c r="AT24" s="387"/>
      <c r="AU24" s="162" t="str">
        <f>IF(NOVA!E136&lt;&gt;"", NOVA!E136, "")</f>
        <v/>
      </c>
    </row>
    <row r="25" spans="1:47" ht="12.75" customHeight="1">
      <c r="A25" s="109" t="s">
        <v>443</v>
      </c>
      <c r="B25" s="117" t="str">
        <f>ArrowOfLight!E7</f>
        <v/>
      </c>
      <c r="D25" s="402"/>
      <c r="E25" s="42" t="str">
        <f>AdventurePins!B29</f>
        <v>5c</v>
      </c>
      <c r="F25" s="159" t="str">
        <f>AdventurePins!C29</f>
        <v>Sunburn</v>
      </c>
      <c r="G25" s="42" t="str">
        <f>IF(AdventurePins!E29&lt;&gt;"", AdventurePins!E29, " ")</f>
        <v xml:space="preserve"> </v>
      </c>
      <c r="I25" s="402"/>
      <c r="J25" s="42">
        <f>AdventurePins!B86</f>
        <v>3</v>
      </c>
      <c r="K25" s="159" t="str">
        <f>AdventurePins!C86</f>
        <v>Discuss emergency actions for:</v>
      </c>
      <c r="L25" s="42" t="str">
        <f>IF(AdventurePins!E86&lt;&gt;"", AdventurePins!E86, " ")</f>
        <v xml:space="preserve"> </v>
      </c>
      <c r="N25" s="399" t="str">
        <f>Electives!C31</f>
        <v>Art Explosion</v>
      </c>
      <c r="O25" s="399"/>
      <c r="P25" s="399"/>
      <c r="Q25" s="399"/>
      <c r="S25" s="410"/>
      <c r="T25" s="107" t="str">
        <f>Electives!B99</f>
        <v>2a</v>
      </c>
      <c r="U25" s="125" t="str">
        <f>Electives!C99</f>
        <v>Construct blueprint plans for a design</v>
      </c>
      <c r="V25" s="107" t="str">
        <f>IF(Electives!E99&lt;&gt;"", Electives!E99, " ")</f>
        <v xml:space="preserve"> </v>
      </c>
      <c r="X25" s="410"/>
      <c r="Y25" s="107">
        <f>Electives!B165</f>
        <v>2</v>
      </c>
      <c r="Z25" s="125" t="str">
        <f>Electives!C165</f>
        <v>Identify 4 local trees &amp; how used</v>
      </c>
      <c r="AA25" s="107" t="str">
        <f>IF(Electives!E165&lt;&gt;"", Electives!E165, " ")</f>
        <v xml:space="preserve"> </v>
      </c>
      <c r="AC25" s="164" t="str">
        <f>'Cub Awards'!B28</f>
        <v>l</v>
      </c>
      <c r="AD25" s="314" t="str">
        <f>'Cub Awards'!C28</f>
        <v>Participate in outdoor worship service</v>
      </c>
      <c r="AE25" s="314"/>
      <c r="AF25" s="164" t="str">
        <f>IF('Cub Awards'!E28&lt;&gt;"", 'Cub Awards'!E28, "")</f>
        <v/>
      </c>
      <c r="AG25" s="216"/>
      <c r="AH25" s="162" t="str">
        <f>NOVA!B11</f>
        <v>3b</v>
      </c>
      <c r="AI25" s="386" t="str">
        <f>NOVA!C11</f>
        <v>Use scientific method to investigate</v>
      </c>
      <c r="AJ25" s="387"/>
      <c r="AK25" s="162" t="str">
        <f>IF(NOVA!E11&lt;&gt;"", NOVA!E11, "")</f>
        <v/>
      </c>
      <c r="AL25" s="216"/>
      <c r="AM25" s="162" t="str">
        <f>NOVA!B72</f>
        <v>4e2</v>
      </c>
      <c r="AN25" s="386" t="str">
        <f>NOVA!C72</f>
        <v>Fill feeder with birdseed</v>
      </c>
      <c r="AO25" s="387"/>
      <c r="AP25" s="162" t="str">
        <f>IF(NOVA!E72&lt;&gt;"", NOVA!E72, "")</f>
        <v/>
      </c>
      <c r="AQ25" s="216"/>
      <c r="AR25" s="162" t="str">
        <f>NOVA!B137</f>
        <v>3a1</v>
      </c>
      <c r="AS25" s="386" t="str">
        <f>NOVA!C137</f>
        <v>Make a list of the three kinds of levers</v>
      </c>
      <c r="AT25" s="387"/>
      <c r="AU25" s="162" t="str">
        <f>IF(NOVA!E137&lt;&gt;"", NOVA!E137, "")</f>
        <v/>
      </c>
    </row>
    <row r="26" spans="1:47" ht="12.75" customHeight="1">
      <c r="A26" s="114" t="s">
        <v>444</v>
      </c>
      <c r="B26" s="117" t="str">
        <f>ArrowOfLight!E9</f>
        <v/>
      </c>
      <c r="D26" s="402"/>
      <c r="E26" s="42" t="str">
        <f>AdventurePins!B30</f>
        <v>5d</v>
      </c>
      <c r="F26" s="159" t="str">
        <f>AdventurePins!C30</f>
        <v>Blisters on hand / foot</v>
      </c>
      <c r="G26" s="42" t="str">
        <f>IF(AdventurePins!E30&lt;&gt;"", AdventurePins!E30, " ")</f>
        <v xml:space="preserve"> </v>
      </c>
      <c r="I26" s="402"/>
      <c r="J26" s="42" t="str">
        <f>AdventurePins!B87</f>
        <v>3a</v>
      </c>
      <c r="K26" s="159" t="str">
        <f>AdventurePins!C87</f>
        <v>Severe rainstorm causing flooding</v>
      </c>
      <c r="L26" s="42" t="str">
        <f>IF(AdventurePins!E87&lt;&gt;"", AdventurePins!E87, " ")</f>
        <v xml:space="preserve"> </v>
      </c>
      <c r="N26" s="415" t="str">
        <f>IF(Electives!$E31&lt;&gt;"", Electives!$E31, " ")</f>
        <v>(Do 1-2 and two of 3)</v>
      </c>
      <c r="O26" s="107">
        <f>Electives!B32</f>
        <v>1</v>
      </c>
      <c r="P26" s="125" t="str">
        <f>Electives!C32</f>
        <v>Visit museum</v>
      </c>
      <c r="Q26" s="107" t="str">
        <f>IF(Electives!E32&lt;&gt;"", Electives!E32, " ")</f>
        <v xml:space="preserve"> </v>
      </c>
      <c r="S26" s="410"/>
      <c r="T26" s="107" t="str">
        <f>Electives!B100</f>
        <v>2b</v>
      </c>
      <c r="U26" s="125" t="str">
        <f>Electives!C100</f>
        <v>Using plans, construct the project</v>
      </c>
      <c r="V26" s="107" t="str">
        <f>IF(Electives!E100&lt;&gt;"", Electives!E100, " ")</f>
        <v xml:space="preserve"> </v>
      </c>
      <c r="X26" s="410"/>
      <c r="Y26" s="107">
        <f>Electives!B166</f>
        <v>3</v>
      </c>
      <c r="Z26" s="125" t="str">
        <f>Electives!C166</f>
        <v>Identify 4 plants &amp; how used</v>
      </c>
      <c r="AA26" s="107" t="str">
        <f>IF(Electives!E166&lt;&gt;"", Electives!E166, " ")</f>
        <v xml:space="preserve"> </v>
      </c>
      <c r="AC26" s="164" t="str">
        <f>'Cub Awards'!B29</f>
        <v>m</v>
      </c>
      <c r="AD26" s="314" t="str">
        <f>'Cub Awards'!C29</f>
        <v>Explore park</v>
      </c>
      <c r="AE26" s="314"/>
      <c r="AF26" s="164" t="str">
        <f>IF('Cub Awards'!E29&lt;&gt;"", 'Cub Awards'!E29, "")</f>
        <v/>
      </c>
      <c r="AG26" s="217"/>
      <c r="AH26" s="162" t="str">
        <f>NOVA!B12</f>
        <v>3c</v>
      </c>
      <c r="AI26" s="386" t="str">
        <f>NOVA!C12</f>
        <v>Discuss findings with counselor</v>
      </c>
      <c r="AJ26" s="387"/>
      <c r="AK26" s="162" t="str">
        <f>IF(NOVA!E12&lt;&gt;"", NOVA!E12, "")</f>
        <v/>
      </c>
      <c r="AL26" s="217"/>
      <c r="AM26" s="162" t="str">
        <f>NOVA!B73</f>
        <v>4e3</v>
      </c>
      <c r="AN26" s="386" t="str">
        <f>NOVA!C73</f>
        <v>Provide a water source</v>
      </c>
      <c r="AO26" s="387"/>
      <c r="AP26" s="162" t="str">
        <f>IF(NOVA!E73&lt;&gt;"", NOVA!E73, "")</f>
        <v/>
      </c>
      <c r="AQ26" s="217"/>
      <c r="AR26" s="162" t="str">
        <f>NOVA!B138</f>
        <v>3a2</v>
      </c>
      <c r="AS26" s="386" t="str">
        <f>NOVA!C138</f>
        <v>Show how each lever work</v>
      </c>
      <c r="AT26" s="387"/>
      <c r="AU26" s="162" t="str">
        <f>IF(NOVA!E138&lt;&gt;"", NOVA!E138, "")</f>
        <v/>
      </c>
    </row>
    <row r="27" spans="1:47" ht="12.75" customHeight="1">
      <c r="A27" s="120" t="s">
        <v>445</v>
      </c>
      <c r="B27" s="117" t="str">
        <f>ArrowOfLight!E10</f>
        <v/>
      </c>
      <c r="D27" s="402"/>
      <c r="E27" s="42" t="str">
        <f>AdventurePins!B31</f>
        <v>5e</v>
      </c>
      <c r="F27" s="159" t="str">
        <f>AdventurePins!C31</f>
        <v>Tick bites</v>
      </c>
      <c r="G27" s="42" t="str">
        <f>IF(AdventurePins!E31&lt;&gt;"", AdventurePins!E31, " ")</f>
        <v xml:space="preserve"> </v>
      </c>
      <c r="I27" s="402"/>
      <c r="J27" s="42" t="str">
        <f>AdventurePins!B88</f>
        <v>3b</v>
      </c>
      <c r="K27" s="127" t="str">
        <f>AdventurePins!C88</f>
        <v>Severe thunderstorm w/lightning or tornados</v>
      </c>
      <c r="L27" s="42" t="str">
        <f>IF(AdventurePins!E88&lt;&gt;"", AdventurePins!E88, " ")</f>
        <v xml:space="preserve"> </v>
      </c>
      <c r="N27" s="416"/>
      <c r="O27" s="107">
        <f>Electives!B33</f>
        <v>2</v>
      </c>
      <c r="P27" s="125" t="str">
        <f>Electives!C33</f>
        <v>Create 2 self-portrits, different tech</v>
      </c>
      <c r="Q27" s="107" t="str">
        <f>IF(Electives!E33&lt;&gt;"", Electives!E33, " ")</f>
        <v xml:space="preserve"> </v>
      </c>
      <c r="S27" s="410"/>
      <c r="T27" s="107" t="str">
        <f>Electives!B101</f>
        <v>2c</v>
      </c>
      <c r="U27" s="125" t="str">
        <f>Electives!C101</f>
        <v>Share project with Den</v>
      </c>
      <c r="V27" s="107" t="str">
        <f>IF(Electives!E101&lt;&gt;"", Electives!E101, " ")</f>
        <v xml:space="preserve"> </v>
      </c>
      <c r="X27" s="410"/>
      <c r="Y27" s="107">
        <f>Electives!B167</f>
        <v>4</v>
      </c>
      <c r="Z27" s="125" t="str">
        <f>Electives!C167</f>
        <v>Care plan and plant a plant/tree</v>
      </c>
      <c r="AA27" s="107" t="str">
        <f>IF(Electives!E167&lt;&gt;"", Electives!E167, " ")</f>
        <v xml:space="preserve"> </v>
      </c>
      <c r="AC27" s="164" t="str">
        <f>'Cub Awards'!B30</f>
        <v>n</v>
      </c>
      <c r="AD27" s="314" t="str">
        <f>'Cub Awards'!C30</f>
        <v>Invent and play outside game</v>
      </c>
      <c r="AE27" s="314"/>
      <c r="AF27" s="164" t="str">
        <f>IF('Cub Awards'!E30&lt;&gt;"", 'Cub Awards'!E30, "")</f>
        <v/>
      </c>
      <c r="AG27" s="215"/>
      <c r="AH27" s="162">
        <f>NOVA!B13</f>
        <v>4</v>
      </c>
      <c r="AI27" s="386" t="str">
        <f>NOVA!C13</f>
        <v>Visit a place where science is done</v>
      </c>
      <c r="AJ27" s="387"/>
      <c r="AK27" s="162" t="str">
        <f>IF(NOVA!E13&lt;&gt;"", NOVA!E13, "")</f>
        <v/>
      </c>
      <c r="AL27" s="215"/>
      <c r="AM27" s="162" t="str">
        <f>NOVA!B74</f>
        <v>4e4</v>
      </c>
      <c r="AN27" s="386" t="str">
        <f>NOVA!C74</f>
        <v>Watch and record feeder for 2 weeks</v>
      </c>
      <c r="AO27" s="387"/>
      <c r="AP27" s="162" t="str">
        <f>IF(NOVA!E74&lt;&gt;"", NOVA!E74, "")</f>
        <v/>
      </c>
      <c r="AQ27" s="215"/>
      <c r="AR27" s="162" t="str">
        <f>NOVA!B139</f>
        <v>3a3</v>
      </c>
      <c r="AS27" s="386" t="str">
        <f>NOVA!C139</f>
        <v>Show how the lever moves something</v>
      </c>
      <c r="AT27" s="387"/>
      <c r="AU27" s="162" t="str">
        <f>IF(NOVA!E139&lt;&gt;"", NOVA!E139, "")</f>
        <v/>
      </c>
    </row>
    <row r="28" spans="1:47" ht="12.75" customHeight="1">
      <c r="A28" s="109" t="s">
        <v>855</v>
      </c>
      <c r="B28" s="117" t="str">
        <f>IF(ISTEXT(ArrowOfLight!E11),"C"," ")</f>
        <v xml:space="preserve"> </v>
      </c>
      <c r="D28" s="402"/>
      <c r="E28" s="42" t="str">
        <f>AdventurePins!B32</f>
        <v>5f</v>
      </c>
      <c r="F28" s="159" t="str">
        <f>AdventurePins!C32</f>
        <v>Bites &amp; stings</v>
      </c>
      <c r="G28" s="42" t="str">
        <f>IF(AdventurePins!E32&lt;&gt;"", AdventurePins!E32, " ")</f>
        <v xml:space="preserve"> </v>
      </c>
      <c r="I28" s="402"/>
      <c r="J28" s="42" t="str">
        <f>AdventurePins!B89</f>
        <v>3c</v>
      </c>
      <c r="K28" s="159" t="str">
        <f>AdventurePins!C89</f>
        <v>Fire/Earthquake/other evacuation</v>
      </c>
      <c r="L28" s="42" t="str">
        <f>IF(AdventurePins!E89&lt;&gt;"", AdventurePins!E89, " ")</f>
        <v xml:space="preserve"> </v>
      </c>
      <c r="N28" s="416"/>
      <c r="O28" s="107" t="str">
        <f>Electives!B34</f>
        <v>3a</v>
      </c>
      <c r="P28" s="125" t="str">
        <f>Electives!C34</f>
        <v>Draw original picture outdoors</v>
      </c>
      <c r="Q28" s="107" t="str">
        <f>IF(Electives!E34&lt;&gt;"", Electives!E34, " ")</f>
        <v xml:space="preserve"> </v>
      </c>
      <c r="S28" s="410"/>
      <c r="T28" s="107">
        <f>Electives!B102</f>
        <v>3</v>
      </c>
      <c r="U28" s="125" t="str">
        <f>Electives!C102</f>
        <v>Explore fields of engineering</v>
      </c>
      <c r="V28" s="107" t="str">
        <f>IF(Electives!E102&lt;&gt;"", Electives!E102, " ")</f>
        <v xml:space="preserve"> </v>
      </c>
      <c r="X28" s="410"/>
      <c r="Y28" s="107">
        <f>Electives!B168</f>
        <v>5</v>
      </c>
      <c r="Z28" s="126" t="str">
        <f>Electives!C168</f>
        <v>List of household things made of wood</v>
      </c>
      <c r="AA28" s="107" t="str">
        <f>IF(Electives!E168&lt;&gt;"", Electives!E168,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IF(NOVA!E14&lt;&gt;"", NOVA!E14, "")</f>
        <v/>
      </c>
      <c r="AL28" s="216"/>
      <c r="AM28" s="162" t="str">
        <f>NOVA!B75</f>
        <v>4e5</v>
      </c>
      <c r="AN28" s="386" t="str">
        <f>NOVA!C75</f>
        <v>Identify visitors</v>
      </c>
      <c r="AO28" s="387"/>
      <c r="AP28" s="162" t="str">
        <f>IF(NOVA!E75&lt;&gt;"", NOVA!E75, "")</f>
        <v/>
      </c>
      <c r="AQ28" s="216"/>
      <c r="AR28" s="162" t="str">
        <f>NOVA!B140</f>
        <v>3a4</v>
      </c>
      <c r="AS28" s="386" t="str">
        <f>NOVA!C140</f>
        <v>Show the class of each lever</v>
      </c>
      <c r="AT28" s="387"/>
      <c r="AU28" s="162" t="str">
        <f>IF(NOVA!E140&lt;&gt;"", NOVA!E140, "")</f>
        <v/>
      </c>
    </row>
    <row r="29" spans="1:47" ht="12.75" customHeight="1">
      <c r="A29" s="209" t="s">
        <v>856</v>
      </c>
      <c r="B29" s="117" t="str">
        <f>IF(ISTEXT(ArrowOfLight!E12),"C"," ")</f>
        <v xml:space="preserve"> </v>
      </c>
      <c r="D29" s="402"/>
      <c r="E29" s="42" t="str">
        <f>AdventurePins!B33</f>
        <v>5g</v>
      </c>
      <c r="F29" s="159" t="str">
        <f>AdventurePins!C33</f>
        <v>Poisonous snakebite</v>
      </c>
      <c r="G29" s="42" t="str">
        <f>IF(AdventurePins!E33&lt;&gt;"", AdventurePins!E33, " ")</f>
        <v xml:space="preserve"> </v>
      </c>
      <c r="I29" s="402"/>
      <c r="J29" s="42">
        <f>AdventurePins!B90</f>
        <v>4</v>
      </c>
      <c r="K29" s="127" t="str">
        <f>AdventurePins!C90</f>
        <v>Tie,teach and say when to use a Bowline.</v>
      </c>
      <c r="L29" s="42" t="str">
        <f>IF(AdventurePins!E90&lt;&gt;"", AdventurePins!E90, " ")</f>
        <v xml:space="preserve"> </v>
      </c>
      <c r="N29" s="416"/>
      <c r="O29" s="107" t="str">
        <f>Electives!B35</f>
        <v>3b</v>
      </c>
      <c r="P29" s="125" t="str">
        <f>Electives!C35</f>
        <v>Clay sculpture</v>
      </c>
      <c r="Q29" s="107" t="str">
        <f>IF(Electives!E35&lt;&gt;"", Electives!E35, " ")</f>
        <v xml:space="preserve"> </v>
      </c>
      <c r="S29" s="410"/>
      <c r="T29" s="107">
        <f>Electives!B103</f>
        <v>4</v>
      </c>
      <c r="U29" s="125" t="str">
        <f>Electives!C103</f>
        <v>Do 2 projects using engieering skills</v>
      </c>
      <c r="V29" s="107" t="str">
        <f>IF(Electives!E103&lt;&gt;"", Electives!E103, " ")</f>
        <v xml:space="preserve"> </v>
      </c>
      <c r="X29" s="410"/>
      <c r="Y29" s="107">
        <f>Electives!B169</f>
        <v>6</v>
      </c>
      <c r="Z29" s="126" t="str">
        <f>Electives!C169</f>
        <v>Explain growth rings &amp; types of tree bark</v>
      </c>
      <c r="AA29" s="107" t="str">
        <f>IF(Electives!E169&lt;&gt;"", Electives!E169, " ")</f>
        <v xml:space="preserve"> </v>
      </c>
      <c r="AC29" s="164">
        <f>'Cub Awards'!B33</f>
        <v>1</v>
      </c>
      <c r="AD29" s="314" t="str">
        <f>'Cub Awards'!C33</f>
        <v>Complete Building a Better World</v>
      </c>
      <c r="AE29" s="314"/>
      <c r="AF29" s="164" t="str">
        <f>IF('Cub Awards'!E33&lt;&gt;"", 'Cub Awards'!E33, "")</f>
        <v/>
      </c>
      <c r="AG29" s="142"/>
      <c r="AH29" s="162" t="str">
        <f>NOVA!B15</f>
        <v>4b</v>
      </c>
      <c r="AI29" s="386" t="str">
        <f>NOVA!C15</f>
        <v>Discuss science done/used/explained</v>
      </c>
      <c r="AJ29" s="387"/>
      <c r="AK29" s="162" t="str">
        <f>IF(NOVA!E15&lt;&gt;"", NOVA!E15, "")</f>
        <v/>
      </c>
      <c r="AL29" s="142"/>
      <c r="AM29" s="162" t="str">
        <f>NOVA!B76</f>
        <v>4e6</v>
      </c>
      <c r="AN29" s="386" t="str">
        <f>NOVA!C76</f>
        <v>Discuss what you learned</v>
      </c>
      <c r="AO29" s="387"/>
      <c r="AP29" s="162" t="str">
        <f>IF(NOVA!E76&lt;&gt;"", NOVA!E76, "")</f>
        <v/>
      </c>
      <c r="AQ29" s="142"/>
      <c r="AR29" s="162" t="str">
        <f>NOVA!B141</f>
        <v>3a5</v>
      </c>
      <c r="AS29" s="386" t="str">
        <f>NOVA!C141</f>
        <v>Show why we use levers</v>
      </c>
      <c r="AT29" s="387"/>
      <c r="AU29" s="162" t="str">
        <f>IF(NOVA!E141&lt;&gt;"", NOVA!E141, "")</f>
        <v/>
      </c>
    </row>
    <row r="30" spans="1:47" ht="12.75" customHeight="1">
      <c r="A30" s="414" t="s">
        <v>463</v>
      </c>
      <c r="B30" s="414"/>
      <c r="D30" s="402"/>
      <c r="E30" s="42" t="str">
        <f>AdventurePins!B34</f>
        <v>5h</v>
      </c>
      <c r="F30" s="159" t="str">
        <f>AdventurePins!C34</f>
        <v>Nosebleed</v>
      </c>
      <c r="G30" s="42" t="str">
        <f>IF(AdventurePins!E34&lt;&gt;"", AdventurePins!E34, " ")</f>
        <v xml:space="preserve"> </v>
      </c>
      <c r="I30" s="402"/>
      <c r="J30" s="42">
        <f>AdventurePins!B91</f>
        <v>5</v>
      </c>
      <c r="K30" s="159" t="str">
        <f>AdventurePins!C91</f>
        <v>Outdoor Code / Leave No Trace</v>
      </c>
      <c r="L30" s="42" t="str">
        <f>IF(AdventurePins!E91&lt;&gt;"", AdventurePins!E91, " ")</f>
        <v xml:space="preserve"> </v>
      </c>
      <c r="N30" s="416"/>
      <c r="O30" s="107" t="str">
        <f>Electives!B36</f>
        <v>3c</v>
      </c>
      <c r="P30" s="125" t="str">
        <f>Electives!C36</f>
        <v>Clay object, fired / baked / dried</v>
      </c>
      <c r="Q30" s="107" t="str">
        <f>IF(Electives!E36&lt;&gt;"", Electives!E36, " ")</f>
        <v xml:space="preserve"> </v>
      </c>
      <c r="S30" s="399" t="str">
        <f>Electives!C106</f>
        <v>Fix It</v>
      </c>
      <c r="T30" s="399"/>
      <c r="U30" s="399"/>
      <c r="V30" s="399"/>
      <c r="X30" s="410"/>
      <c r="Y30" s="107">
        <f>Electives!B170</f>
        <v>7</v>
      </c>
      <c r="Z30" s="125" t="str">
        <f>Electives!C170</f>
        <v>Visit nature center</v>
      </c>
      <c r="AA30" s="107" t="str">
        <f>IF(Electives!E170&lt;&gt;"", Electives!E170, " ")</f>
        <v xml:space="preserve"> </v>
      </c>
      <c r="AC30" s="164">
        <f>'Cub Awards'!B34</f>
        <v>2</v>
      </c>
      <c r="AD30" s="314" t="str">
        <f>'Cub Awards'!C34</f>
        <v>Complete Into the Woods</v>
      </c>
      <c r="AE30" s="314"/>
      <c r="AF30" s="164" t="str">
        <f>IF('Cub Awards'!E34&lt;&gt;"", 'Cub Awards'!E34, "")</f>
        <v/>
      </c>
      <c r="AG30" s="142"/>
      <c r="AH30" s="162">
        <f>NOVA!B16</f>
        <v>5</v>
      </c>
      <c r="AI30" s="323" t="str">
        <f>NOVA!C16</f>
        <v>Discuss how science affects daily life</v>
      </c>
      <c r="AJ30" s="323"/>
      <c r="AK30" s="162" t="str">
        <f>IF(NOVA!E16&lt;&gt;"", NOVA!E16, "")</f>
        <v/>
      </c>
      <c r="AL30" s="142"/>
      <c r="AM30" s="162" t="str">
        <f>NOVA!B77</f>
        <v>4f</v>
      </c>
      <c r="AN30" s="386" t="str">
        <f>NOVA!C77</f>
        <v>Earn Outdoor Ethics or Conservation awards</v>
      </c>
      <c r="AO30" s="387"/>
      <c r="AP30" s="162" t="str">
        <f>IF(NOVA!E77&lt;&gt;"", NOVA!E77, "")</f>
        <v/>
      </c>
      <c r="AQ30" s="142"/>
      <c r="AR30" s="162" t="str">
        <f>NOVA!B142</f>
        <v>3b</v>
      </c>
      <c r="AS30" s="386" t="str">
        <f>NOVA!C142</f>
        <v>Design ONE of the following</v>
      </c>
      <c r="AT30" s="387"/>
      <c r="AU30" s="162" t="str">
        <f>IF(NOVA!E142&lt;&gt;"", NOVA!E142, "")</f>
        <v/>
      </c>
    </row>
    <row r="31" spans="1:47">
      <c r="A31" s="412"/>
      <c r="B31" s="412"/>
      <c r="D31" s="402"/>
      <c r="E31" s="42" t="str">
        <f>AdventurePins!B35</f>
        <v>5i</v>
      </c>
      <c r="F31" s="159" t="str">
        <f>AdventurePins!C35</f>
        <v>Frostbite</v>
      </c>
      <c r="G31" s="42" t="str">
        <f>IF(AdventurePins!E35&lt;&gt;"", AdventurePins!E35, " ")</f>
        <v xml:space="preserve"> </v>
      </c>
      <c r="I31" s="402"/>
      <c r="J31" s="424" t="str">
        <f>AdventurePins!C92</f>
        <v>Option B</v>
      </c>
      <c r="K31" s="425"/>
      <c r="L31" s="42" t="str">
        <f>IF(AdventurePins!E92&lt;&gt;"", AdventurePins!E92, " ")</f>
        <v xml:space="preserve"> </v>
      </c>
      <c r="N31" s="416"/>
      <c r="O31" s="107" t="str">
        <f>Electives!B37</f>
        <v>3d</v>
      </c>
      <c r="P31" s="125" t="str">
        <f>Electives!C37</f>
        <v>Freestanding sculpture</v>
      </c>
      <c r="Q31" s="107" t="str">
        <f>IF(Electives!E37&lt;&gt;"", Electives!E37, " ")</f>
        <v xml:space="preserve"> </v>
      </c>
      <c r="S31" s="415" t="str">
        <f>IF(Electives!$E106&lt;&gt;"", Electives!$E106, " ")</f>
        <v>(Do 1-3, eight of 4)</v>
      </c>
      <c r="T31" s="107">
        <f>Electives!B107</f>
        <v>1</v>
      </c>
      <c r="U31" s="127" t="str">
        <f>Electives!C107</f>
        <v>Put toolbox together; Show safety of 3 tools</v>
      </c>
      <c r="V31" s="107" t="str">
        <f>IF(Electives!E107&lt;&gt;"", Electives!E107, " ")</f>
        <v xml:space="preserve"> </v>
      </c>
      <c r="X31" s="399" t="str">
        <f>Electives!C173</f>
        <v>Looking Back, Looking Forward</v>
      </c>
      <c r="Y31" s="399"/>
      <c r="Z31" s="399"/>
      <c r="AA31" s="119"/>
      <c r="AC31" s="164">
        <f>'Cub Awards'!B35</f>
        <v>3</v>
      </c>
      <c r="AD31" s="314" t="str">
        <f>'Cub Awards'!C35</f>
        <v>Complete Into the Wild</v>
      </c>
      <c r="AE31" s="314"/>
      <c r="AF31" s="164" t="str">
        <f>IF('Cub Awards'!E35&lt;&gt;"", 'Cub Awards'!E35, "")</f>
        <v/>
      </c>
      <c r="AG31" s="216"/>
      <c r="AH31"/>
      <c r="AI31" s="388" t="str">
        <f>NOVA!C18</f>
        <v>NOVA Science: Down and Dirty</v>
      </c>
      <c r="AJ31" s="388"/>
      <c r="AK31"/>
      <c r="AL31" s="216"/>
      <c r="AM31" s="162">
        <f>NOVA!B78</f>
        <v>5</v>
      </c>
      <c r="AN31" s="386" t="str">
        <f>NOVA!C78</f>
        <v>Visit a place to observe wildlife</v>
      </c>
      <c r="AO31" s="387"/>
      <c r="AP31" s="162" t="str">
        <f>IF(NOVA!E78&lt;&gt;"", NOVA!E78, "")</f>
        <v/>
      </c>
      <c r="AQ31" s="216"/>
      <c r="AR31" s="162" t="str">
        <f>NOVA!B143</f>
        <v>3b1</v>
      </c>
      <c r="AS31" s="386" t="str">
        <f>NOVA!C143</f>
        <v>A playground fixture using a lever</v>
      </c>
      <c r="AT31" s="387"/>
      <c r="AU31" s="162" t="str">
        <f>IF(NOVA!E143&lt;&gt;"", NOVA!E143, "")</f>
        <v/>
      </c>
    </row>
    <row r="32" spans="1:47">
      <c r="A32" s="101" t="str">
        <f>D3</f>
        <v>Cast Iron Chef</v>
      </c>
      <c r="B32" s="151" t="str">
        <f>AdventurePins!E9</f>
        <v/>
      </c>
      <c r="D32" s="402"/>
      <c r="E32" s="42">
        <f>AdventurePins!B36</f>
        <v>6</v>
      </c>
      <c r="F32" s="159" t="str">
        <f>AdventurePins!C36</f>
        <v>Assemble home first aid kit</v>
      </c>
      <c r="G32" s="42" t="str">
        <f>IF(AdventurePins!E36&lt;&gt;"", AdventurePins!E36, " ")</f>
        <v xml:space="preserve"> </v>
      </c>
      <c r="I32" s="402"/>
      <c r="J32" s="42">
        <f>AdventurePins!B93</f>
        <v>1</v>
      </c>
      <c r="K32" s="159" t="str">
        <f>AdventurePins!C93</f>
        <v>Plan / conduct outdoor activity</v>
      </c>
      <c r="L32" s="42" t="str">
        <f>IF(AdventurePins!E93&lt;&gt;"", AdventurePins!E93, " ")</f>
        <v xml:space="preserve"> </v>
      </c>
      <c r="N32" s="416"/>
      <c r="O32" s="107" t="str">
        <f>Electives!B38</f>
        <v>3e</v>
      </c>
      <c r="P32" s="125" t="str">
        <f>Electives!C38</f>
        <v>Origami / Kirigami</v>
      </c>
      <c r="Q32" s="107" t="str">
        <f>IF(Electives!E38&lt;&gt;"", Electives!E38, " ")</f>
        <v xml:space="preserve"> </v>
      </c>
      <c r="S32" s="416"/>
      <c r="T32" s="107">
        <f>Electives!B108</f>
        <v>2</v>
      </c>
      <c r="U32" s="125" t="str">
        <f>Electives!C108</f>
        <v>Help adult with following:</v>
      </c>
      <c r="V32" s="107" t="str">
        <f>IF(Electives!E108&lt;&gt;"", Electives!E108, " ")</f>
        <v xml:space="preserve"> </v>
      </c>
      <c r="X32" s="410" t="str">
        <f>IF(Electives!$E173&lt;&gt;"", Electives!$E173, " ")</f>
        <v>(Do All)</v>
      </c>
      <c r="Y32" s="107">
        <f>Electives!B174</f>
        <v>1</v>
      </c>
      <c r="Z32" s="125" t="str">
        <f>Electives!C174</f>
        <v>Create history record of scouting</v>
      </c>
      <c r="AA32" s="107" t="str">
        <f>IF(Electives!E174&lt;&gt;"", Electives!E174, " ")</f>
        <v xml:space="preserve"> </v>
      </c>
      <c r="AC32" s="164">
        <f>'Cub Awards'!B36</f>
        <v>4</v>
      </c>
      <c r="AD32" s="314" t="str">
        <f>'Cub Awards'!C36</f>
        <v>Complete Earth Rocks!</v>
      </c>
      <c r="AE32" s="314"/>
      <c r="AF32" s="164" t="str">
        <f>IF('Cub Awards'!E36&lt;&gt;"", 'Cub Awards'!E36, "")</f>
        <v/>
      </c>
      <c r="AG32" s="216"/>
      <c r="AH32" s="162" t="str">
        <f>NOVA!B19</f>
        <v>1a</v>
      </c>
      <c r="AI32" s="323" t="str">
        <f>NOVA!C19</f>
        <v>Read or watch 1 hour of Earth science content</v>
      </c>
      <c r="AJ32" s="323"/>
      <c r="AK32" s="162" t="str">
        <f>IF(NOVA!E19&lt;&gt;"", NOVA!E19, "")</f>
        <v/>
      </c>
      <c r="AL32" s="216"/>
      <c r="AM32" s="162" t="str">
        <f>NOVA!B79</f>
        <v>5a1</v>
      </c>
      <c r="AN32" s="386" t="str">
        <f>NOVA!C79</f>
        <v>Talk about different species living there</v>
      </c>
      <c r="AO32" s="387"/>
      <c r="AP32" s="162" t="str">
        <f>IF(NOVA!E79&lt;&gt;"", NOVA!E79, "")</f>
        <v/>
      </c>
      <c r="AQ32" s="216"/>
      <c r="AR32" s="162" t="str">
        <f>NOVA!B144</f>
        <v>3b2</v>
      </c>
      <c r="AS32" s="386" t="str">
        <f>NOVA!C144</f>
        <v>A game / sport using a lever</v>
      </c>
      <c r="AT32" s="387"/>
      <c r="AU32" s="162" t="str">
        <f>IF(NOVA!E144&lt;&gt;"", NOVA!E144, "")</f>
        <v/>
      </c>
    </row>
    <row r="33" spans="1:47">
      <c r="A33" s="101" t="str">
        <f>D7</f>
        <v>Duty to God and You</v>
      </c>
      <c r="B33" s="151" t="str">
        <f>AdventurePins!E15</f>
        <v/>
      </c>
      <c r="D33" s="402"/>
      <c r="E33" s="42">
        <f>AdventurePins!B37</f>
        <v>7</v>
      </c>
      <c r="F33" s="159" t="str">
        <f>AdventurePins!C37</f>
        <v>Create / Practice emergency plan</v>
      </c>
      <c r="G33" s="42" t="str">
        <f>IF(AdventurePins!E37&lt;&gt;"", AdventurePins!E37, " ")</f>
        <v xml:space="preserve"> </v>
      </c>
      <c r="I33" s="402"/>
      <c r="J33" s="42">
        <f>AdventurePins!B94</f>
        <v>2</v>
      </c>
      <c r="K33" s="159" t="str">
        <f>AdventurePins!C94</f>
        <v>Discuss emergency actions for:</v>
      </c>
      <c r="L33" s="42" t="str">
        <f>IF(AdventurePins!E94&lt;&gt;"", AdventurePins!E94, " ")</f>
        <v xml:space="preserve"> </v>
      </c>
      <c r="N33" s="416"/>
      <c r="O33" s="107" t="str">
        <f>Electives!B39</f>
        <v>3f</v>
      </c>
      <c r="P33" s="125" t="str">
        <f>Electives!C39</f>
        <v>Computer illustration</v>
      </c>
      <c r="Q33" s="107" t="str">
        <f>IF(Electives!E39&lt;&gt;"", Electives!E39, " ")</f>
        <v xml:space="preserve"> </v>
      </c>
      <c r="S33" s="416"/>
      <c r="T33" s="107" t="str">
        <f>Electives!B109</f>
        <v>2a</v>
      </c>
      <c r="U33" s="127" t="str">
        <f>Electives!C109</f>
        <v>Locate electrical panel, fuses or breakers</v>
      </c>
      <c r="V33" s="107" t="str">
        <f>IF(Electives!E109&lt;&gt;"", Electives!E109, " ")</f>
        <v xml:space="preserve"> </v>
      </c>
      <c r="X33" s="410"/>
      <c r="Y33" s="107">
        <f>Electives!B175</f>
        <v>2</v>
      </c>
      <c r="Z33" s="127" t="str">
        <f>Electives!C175</f>
        <v>Virtual journey to the past &amp; make timeline</v>
      </c>
      <c r="AA33" s="107" t="str">
        <f>IF(Electives!E175&lt;&gt;"", Electives!E175, " ")</f>
        <v xml:space="preserve"> </v>
      </c>
      <c r="AC33" s="164">
        <f>'Cub Awards'!B37</f>
        <v>5</v>
      </c>
      <c r="AD33" s="314" t="str">
        <f>'Cub Awards'!C37</f>
        <v>Complete 1, 3a and 3b of Adv. In Science</v>
      </c>
      <c r="AE33" s="314"/>
      <c r="AF33" s="164" t="str">
        <f>IF('Cub Awards'!E37&lt;&gt;"", 'Cub Awards'!E37, "")</f>
        <v/>
      </c>
      <c r="AG33" s="216"/>
      <c r="AH33" s="162" t="str">
        <f>NOVA!B20</f>
        <v>1b</v>
      </c>
      <c r="AI33" s="386" t="str">
        <f>NOVA!C20</f>
        <v>List at least two questions or ideas</v>
      </c>
      <c r="AJ33" s="387"/>
      <c r="AK33" s="162" t="str">
        <f>IF(NOVA!E20&lt;&gt;"", NOVA!E20, "")</f>
        <v/>
      </c>
      <c r="AL33" s="216"/>
      <c r="AM33" s="162" t="str">
        <f>NOVA!B80</f>
        <v>5a2</v>
      </c>
      <c r="AN33" s="386" t="str">
        <f>NOVA!C80</f>
        <v>Ask expert about what they studied</v>
      </c>
      <c r="AO33" s="387"/>
      <c r="AP33" s="162" t="str">
        <f>IF(NOVA!E80&lt;&gt;"", NOVA!E80, "")</f>
        <v/>
      </c>
      <c r="AQ33" s="216"/>
      <c r="AR33" s="162" t="str">
        <f>NOVA!B145</f>
        <v>3b3</v>
      </c>
      <c r="AS33" s="386" t="str">
        <f>NOVA!C145</f>
        <v>An invention using a lever</v>
      </c>
      <c r="AT33" s="387"/>
      <c r="AU33" s="162" t="str">
        <f>IF(NOVA!E145&lt;&gt;"", NOVA!E145, "")</f>
        <v/>
      </c>
    </row>
    <row r="34" spans="1:47" ht="12.75" customHeight="1">
      <c r="A34" s="101" t="str">
        <f>D12</f>
        <v>First Responder</v>
      </c>
      <c r="B34" s="151" t="str">
        <f>AdventurePins!E39</f>
        <v/>
      </c>
      <c r="D34" s="402"/>
      <c r="E34" s="42">
        <f>AdventurePins!B38</f>
        <v>8</v>
      </c>
      <c r="F34" s="159" t="str">
        <f>AdventurePins!C38</f>
        <v>Visit first responder</v>
      </c>
      <c r="G34" s="42" t="str">
        <f>IF(AdventurePins!E38&lt;&gt;"", AdventurePins!E38, " ")</f>
        <v xml:space="preserve"> </v>
      </c>
      <c r="I34" s="402"/>
      <c r="J34" s="42" t="str">
        <f>AdventurePins!B95</f>
        <v>2a</v>
      </c>
      <c r="K34" s="159" t="str">
        <f>AdventurePins!C95</f>
        <v>Severe rainstorm causing flooding</v>
      </c>
      <c r="L34" s="42" t="str">
        <f>IF(AdventurePins!E95&lt;&gt;"", AdventurePins!E95, " ")</f>
        <v xml:space="preserve"> </v>
      </c>
      <c r="N34" s="417"/>
      <c r="O34" s="107" t="str">
        <f>Electives!B40</f>
        <v>3g</v>
      </c>
      <c r="P34" s="125" t="str">
        <f>Electives!C40</f>
        <v>Original logo / design on object</v>
      </c>
      <c r="Q34" s="107" t="str">
        <f>IF(Electives!E40&lt;&gt;"", Electives!E40, " ")</f>
        <v xml:space="preserve"> </v>
      </c>
      <c r="S34" s="416"/>
      <c r="T34" s="107" t="str">
        <f>Electives!B110</f>
        <v>2b</v>
      </c>
      <c r="U34" s="125" t="str">
        <f>Electives!C110</f>
        <v>Type of heat used in home</v>
      </c>
      <c r="V34" s="107" t="str">
        <f>IF(Electives!E110&lt;&gt;"", Electives!E110, " ")</f>
        <v xml:space="preserve"> </v>
      </c>
      <c r="X34" s="410"/>
      <c r="Y34" s="107">
        <f>Electives!B176</f>
        <v>3</v>
      </c>
      <c r="Z34" s="125" t="str">
        <f>Electives!C176</f>
        <v>Create a time capsule</v>
      </c>
      <c r="AA34" s="107" t="str">
        <f>IF(Electives!E176&lt;&gt;"", Electives!E176, " ")</f>
        <v xml:space="preserve"> </v>
      </c>
      <c r="AC34" s="164">
        <f>'Cub Awards'!B38</f>
        <v>6</v>
      </c>
      <c r="AD34" s="314" t="str">
        <f>'Cub Awards'!C38</f>
        <v>Participate in conservation project</v>
      </c>
      <c r="AE34" s="314"/>
      <c r="AF34" s="164" t="str">
        <f>IF('Cub Awards'!E38&lt;&gt;"", 'Cub Awards'!E38, "")</f>
        <v/>
      </c>
      <c r="AG34" s="142"/>
      <c r="AH34" s="162" t="str">
        <f>NOVA!B21</f>
        <v>1c</v>
      </c>
      <c r="AI34" s="386" t="str">
        <f>NOVA!C21</f>
        <v>Discuss two with your counselor</v>
      </c>
      <c r="AJ34" s="387"/>
      <c r="AK34" s="162" t="str">
        <f>IF(NOVA!E21&lt;&gt;"", NOVA!E21, "")</f>
        <v/>
      </c>
      <c r="AL34" s="142"/>
      <c r="AM34" s="162" t="str">
        <f>NOVA!B81</f>
        <v>5b</v>
      </c>
      <c r="AN34" s="386" t="str">
        <f>NOVA!C81</f>
        <v>Discuss with counselor your visit</v>
      </c>
      <c r="AO34" s="387"/>
      <c r="AP34" s="162" t="str">
        <f>IF(NOVA!E81&lt;&gt;"", NOVA!E81, "")</f>
        <v/>
      </c>
      <c r="AQ34" s="142"/>
      <c r="AR34" s="162" t="str">
        <f>NOVA!B146</f>
        <v>3c</v>
      </c>
      <c r="AS34" s="386" t="str">
        <f>NOVA!C146</f>
        <v>Discuss findings with counselor</v>
      </c>
      <c r="AT34" s="387"/>
      <c r="AU34" s="162" t="str">
        <f>IF(NOVA!E146&lt;&gt;"", NOVA!E146, "")</f>
        <v/>
      </c>
    </row>
    <row r="35" spans="1:47">
      <c r="A35" s="101" t="str">
        <f>D35</f>
        <v>Stronger, Faster, Higher</v>
      </c>
      <c r="B35" s="151" t="str">
        <f>AdventurePins!E52</f>
        <v/>
      </c>
      <c r="D35" s="399" t="str">
        <f>AdventurePins!C40</f>
        <v>Stronger, Faster, Higher</v>
      </c>
      <c r="E35" s="399"/>
      <c r="F35" s="399"/>
      <c r="G35" s="399"/>
      <c r="I35" s="402"/>
      <c r="J35" s="42" t="str">
        <f>AdventurePins!B96</f>
        <v>2b</v>
      </c>
      <c r="K35" s="127" t="str">
        <f>AdventurePins!C96</f>
        <v>Severe thunderstorm w/lightning or tornados</v>
      </c>
      <c r="L35" s="42" t="str">
        <f>IF(AdventurePins!E96&lt;&gt;"", AdventurePins!E96, " ")</f>
        <v xml:space="preserve"> </v>
      </c>
      <c r="N35" s="399" t="str">
        <f>Electives!C43</f>
        <v>Aware and Care</v>
      </c>
      <c r="O35" s="399"/>
      <c r="P35" s="399"/>
      <c r="Q35" s="399"/>
      <c r="S35" s="416"/>
      <c r="T35" s="107" t="str">
        <f>Electives!B111</f>
        <v>3c</v>
      </c>
      <c r="U35" s="127" t="str">
        <f>Electives!C111</f>
        <v>Learn how to shut off water sink, toilet, etc.</v>
      </c>
      <c r="V35" s="107" t="str">
        <f>IF(Electives!E111&lt;&gt;"", Electives!E111,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IF(NOVA!E22&lt;&gt;"", NOVA!E22, "")</f>
        <v/>
      </c>
      <c r="AL35" s="142"/>
      <c r="AM35" s="162" t="str">
        <f>NOVA!B82</f>
        <v>6a</v>
      </c>
      <c r="AN35" s="386" t="str">
        <f>NOVA!C82</f>
        <v>Discuss why wildlife is important</v>
      </c>
      <c r="AO35" s="387"/>
      <c r="AP35" s="162" t="str">
        <f>IF(NOVA!E82&lt;&gt;"", NOVA!E82, "")</f>
        <v/>
      </c>
      <c r="AQ35" s="142"/>
      <c r="AR35" s="162" t="str">
        <f>NOVA!B147</f>
        <v>4a</v>
      </c>
      <c r="AS35" s="386" t="str">
        <f>NOVA!C147</f>
        <v>Visit a place that uses levers</v>
      </c>
      <c r="AT35" s="387"/>
      <c r="AU35" s="162" t="str">
        <f>IF(NOVA!E147&lt;&gt;"", NOVA!E147, "")</f>
        <v/>
      </c>
    </row>
    <row r="36" spans="1:47" ht="12.75" customHeight="1">
      <c r="A36" s="101" t="str">
        <f>D47</f>
        <v>Webelos Walkabout</v>
      </c>
      <c r="B36" s="151" t="str">
        <f>AdventurePins!E60</f>
        <v/>
      </c>
      <c r="D36" s="402" t="str">
        <f>IF(AdventurePins!$E40&lt;&gt;"", AdventurePins!$E40, " ")</f>
        <v>(Do 1-3 and one other)</v>
      </c>
      <c r="E36" s="42">
        <f>AdventurePins!B41</f>
        <v>1</v>
      </c>
      <c r="F36" s="101" t="str">
        <f>AdventurePins!C41</f>
        <v>Warm up &amp; Cool Down</v>
      </c>
      <c r="G36" s="42" t="str">
        <f>IF(AdventurePins!E41&lt;&gt;"", AdventurePins!E41, " ")</f>
        <v xml:space="preserve"> </v>
      </c>
      <c r="I36" s="402"/>
      <c r="J36" s="42" t="str">
        <f>AdventurePins!B97</f>
        <v>2c</v>
      </c>
      <c r="K36" s="159" t="str">
        <f>AdventurePins!C97</f>
        <v>Fire/Earthquake/other evacuation</v>
      </c>
      <c r="L36" s="42" t="str">
        <f>IF(AdventurePins!E97&lt;&gt;"", AdventurePins!E97, " ")</f>
        <v xml:space="preserve"> </v>
      </c>
      <c r="N36" s="415" t="str">
        <f>IF(Electives!$E43&lt;&gt;"", Electives!$E43, " ")</f>
        <v>(Do 1-3, two of 4)</v>
      </c>
      <c r="O36" s="107">
        <f>Electives!B44</f>
        <v>1</v>
      </c>
      <c r="P36" s="125" t="str">
        <f>Electives!C44</f>
        <v>Participate in blindness activity</v>
      </c>
      <c r="Q36" s="107" t="str">
        <f>IF(Electives!E44&lt;&gt;"", Electives!E44, " ")</f>
        <v xml:space="preserve"> </v>
      </c>
      <c r="S36" s="416"/>
      <c r="T36" s="107">
        <f>Electives!B112</f>
        <v>3</v>
      </c>
      <c r="U36" s="125" t="str">
        <f>Electives!C112</f>
        <v>Describe fixing:</v>
      </c>
      <c r="V36" s="107" t="str">
        <f>IF(Electives!E112&lt;&gt;"", Electives!E112, " ")</f>
        <v xml:space="preserve"> </v>
      </c>
      <c r="X36" s="427" t="str">
        <f>IF(Electives!$E179&lt;&gt;"", Electives!$E179, " ")</f>
        <v>(Do One of 1, and two of 2)</v>
      </c>
      <c r="Y36" s="107" t="str">
        <f>Electives!B180</f>
        <v>1a</v>
      </c>
      <c r="Z36" s="125" t="str">
        <f>Electives!C180</f>
        <v>Attend live musical performance</v>
      </c>
      <c r="AA36" s="107" t="str">
        <f>IF(Electives!E180&lt;&gt;"", Electives!E180, " ")</f>
        <v xml:space="preserve"> </v>
      </c>
      <c r="AC36" s="224"/>
      <c r="AD36" s="225"/>
      <c r="AE36" s="225"/>
      <c r="AF36" s="224"/>
      <c r="AG36" s="216"/>
      <c r="AH36" s="162">
        <f>NOVA!B23</f>
        <v>3</v>
      </c>
      <c r="AI36" s="386" t="str">
        <f>NOVA!C23</f>
        <v>Investigate All of A, B, C, OR D</v>
      </c>
      <c r="AJ36" s="387"/>
      <c r="AK36" s="162" t="str">
        <f>IF(NOVA!E23&lt;&gt;"", NOVA!E23, "")</f>
        <v/>
      </c>
      <c r="AL36" s="216"/>
      <c r="AM36" s="162" t="str">
        <f>NOVA!B83</f>
        <v>6b</v>
      </c>
      <c r="AN36" s="386" t="str">
        <f>NOVA!C83</f>
        <v>Discuss why biodiversity is important</v>
      </c>
      <c r="AO36" s="387"/>
      <c r="AP36" s="162" t="str">
        <f>IF(NOVA!E83&lt;&gt;"", NOVA!E83, "")</f>
        <v/>
      </c>
      <c r="AQ36" s="216"/>
      <c r="AR36" s="162" t="str">
        <f>NOVA!B148</f>
        <v>4b</v>
      </c>
      <c r="AS36" s="386" t="str">
        <f>NOVA!C148</f>
        <v>Discuss the equipment using levers</v>
      </c>
      <c r="AT36" s="387"/>
      <c r="AU36" s="162" t="str">
        <f>IF(NOVA!E148&lt;&gt;"", NOVA!E148, "")</f>
        <v/>
      </c>
    </row>
    <row r="37" spans="1:47" ht="12.75" customHeight="1">
      <c r="A37" s="101" t="str">
        <f>I3</f>
        <v>Building a Better World</v>
      </c>
      <c r="B37" s="151" t="str">
        <f>AdventurePins!E73</f>
        <v/>
      </c>
      <c r="D37" s="402"/>
      <c r="E37" s="42" t="str">
        <f>AdventurePins!B42</f>
        <v>2a</v>
      </c>
      <c r="F37" s="159" t="str">
        <f>AdventurePins!C42</f>
        <v>20-yard dash</v>
      </c>
      <c r="G37" s="42" t="str">
        <f>IF(AdventurePins!E42&lt;&gt;"", AdventurePins!E42, " ")</f>
        <v xml:space="preserve"> </v>
      </c>
      <c r="I37" s="402"/>
      <c r="J37" s="42">
        <f>AdventurePins!B98</f>
        <v>3</v>
      </c>
      <c r="K37" s="127" t="str">
        <f>AdventurePins!C98</f>
        <v>Tie,teach and say when to use a Bowline.</v>
      </c>
      <c r="L37" s="42" t="str">
        <f>IF(AdventurePins!E98&lt;&gt;"", AdventurePins!E98, " ")</f>
        <v xml:space="preserve"> </v>
      </c>
      <c r="N37" s="416"/>
      <c r="O37" s="107">
        <f>Electives!B45</f>
        <v>2</v>
      </c>
      <c r="P37" s="125" t="str">
        <f>Electives!C45</f>
        <v>Simulates mobility impairment</v>
      </c>
      <c r="Q37" s="107" t="str">
        <f>IF(Electives!E45&lt;&gt;"", Electives!E45, " ")</f>
        <v xml:space="preserve"> </v>
      </c>
      <c r="S37" s="416"/>
      <c r="T37" s="107" t="str">
        <f>Electives!B113</f>
        <v>3a</v>
      </c>
      <c r="U37" s="125" t="str">
        <f>Electives!C113</f>
        <v>toilet overflowing</v>
      </c>
      <c r="V37" s="107" t="str">
        <f>IF(Electives!E113&lt;&gt;"", Electives!E113, " ")</f>
        <v xml:space="preserve"> </v>
      </c>
      <c r="X37" s="427"/>
      <c r="Y37" s="107" t="str">
        <f>Electives!B181</f>
        <v>1b</v>
      </c>
      <c r="Z37" s="126" t="str">
        <f>Electives!C181</f>
        <v>Visit facility with sound mixer, &amp; Learn it</v>
      </c>
      <c r="AA37" s="107" t="str">
        <f>IF(Electives!E181&lt;&gt;"", Electives!E181, " ")</f>
        <v xml:space="preserve"> </v>
      </c>
      <c r="AG37" s="216"/>
      <c r="AH37" s="162" t="str">
        <f>NOVA!B24</f>
        <v>3a1</v>
      </c>
      <c r="AI37" s="386" t="str">
        <f>NOVA!C24</f>
        <v>How are volcanoes are formed</v>
      </c>
      <c r="AJ37" s="387"/>
      <c r="AK37" s="162" t="str">
        <f>IF(NOVA!E24&lt;&gt;"", NOVA!E24, "")</f>
        <v/>
      </c>
      <c r="AL37" s="216"/>
      <c r="AM37" s="162" t="str">
        <f>NOVA!B84</f>
        <v>6c</v>
      </c>
      <c r="AN37" s="323" t="str">
        <f>NOVA!C84</f>
        <v>Discuss problems with invasive species</v>
      </c>
      <c r="AO37" s="323"/>
      <c r="AP37" s="162" t="str">
        <f>IF(NOVA!E84&lt;&gt;"", NOVA!E84, "")</f>
        <v/>
      </c>
      <c r="AQ37" s="216"/>
      <c r="AR37" s="162">
        <f>NOVA!B149</f>
        <v>5</v>
      </c>
      <c r="AS37" s="323" t="str">
        <f>NOVA!C149</f>
        <v>Discuss how simple machines affect life</v>
      </c>
      <c r="AT37" s="323"/>
      <c r="AU37" s="162" t="str">
        <f>IF(NOVA!E149&lt;&gt;"", NOVA!E149, "")</f>
        <v/>
      </c>
    </row>
    <row r="38" spans="1:47" ht="12.75" customHeight="1">
      <c r="A38" s="101" t="str">
        <f>I14</f>
        <v>Duty to God in Action</v>
      </c>
      <c r="B38" s="151" t="str">
        <f>AdventurePins!E81</f>
        <v/>
      </c>
      <c r="D38" s="402"/>
      <c r="E38" s="42" t="str">
        <f>AdventurePins!B43</f>
        <v>2b</v>
      </c>
      <c r="F38" s="159" t="str">
        <f>AdventurePins!C43</f>
        <v>Vertical jump</v>
      </c>
      <c r="G38" s="42" t="str">
        <f>IF(AdventurePins!E43&lt;&gt;"", AdventurePins!E43, " ")</f>
        <v xml:space="preserve"> </v>
      </c>
      <c r="I38" s="402"/>
      <c r="J38" s="42">
        <f>AdventurePins!B99</f>
        <v>4</v>
      </c>
      <c r="K38" s="159" t="str">
        <f>AdventurePins!C99</f>
        <v>Outdoor Code / Leave No Trace</v>
      </c>
      <c r="L38" s="42" t="str">
        <f>IF(AdventurePins!E99&lt;&gt;"", AdventurePins!E99, " ")</f>
        <v xml:space="preserve"> </v>
      </c>
      <c r="N38" s="416"/>
      <c r="O38" s="107">
        <f>Electives!B46</f>
        <v>3</v>
      </c>
      <c r="P38" s="125" t="str">
        <f>Electives!C46</f>
        <v>Activity to accept differences</v>
      </c>
      <c r="Q38" s="107" t="str">
        <f>IF(Electives!E46&lt;&gt;"", Electives!E46, " ")</f>
        <v xml:space="preserve"> </v>
      </c>
      <c r="S38" s="416"/>
      <c r="T38" s="107" t="str">
        <f>Electives!B114</f>
        <v>3b</v>
      </c>
      <c r="U38" s="125" t="str">
        <f>Electives!C114</f>
        <v>kitchen sink is clogged</v>
      </c>
      <c r="V38" s="107" t="str">
        <f>IF(Electives!E114&lt;&gt;"", Electives!E114, " ")</f>
        <v xml:space="preserve"> </v>
      </c>
      <c r="X38" s="427"/>
      <c r="Y38" s="107" t="str">
        <f>Electives!B182</f>
        <v>2a</v>
      </c>
      <c r="Z38" s="125" t="str">
        <f>Electives!C182</f>
        <v>Make musical instrument &amp; play it.</v>
      </c>
      <c r="AA38" s="107" t="str">
        <f>IF(Electives!E182&lt;&gt;"", Electives!E182, " ")</f>
        <v xml:space="preserve"> </v>
      </c>
      <c r="AC38" s="396" t="s">
        <v>861</v>
      </c>
      <c r="AD38" s="396"/>
      <c r="AE38" s="396"/>
      <c r="AF38" s="396"/>
      <c r="AG38" s="216"/>
      <c r="AH38" s="162" t="str">
        <f>NOVA!B25</f>
        <v>3a2</v>
      </c>
      <c r="AI38" s="386" t="str">
        <f>NOVA!C25</f>
        <v>Difference between lava and magma</v>
      </c>
      <c r="AJ38" s="387"/>
      <c r="AK38" s="162" t="str">
        <f>IF(NOVA!E25&lt;&gt;"", NOVA!E25, "")</f>
        <v/>
      </c>
      <c r="AL38" s="216"/>
      <c r="AN38" s="388" t="str">
        <f>NOVA!C86</f>
        <v>NOVA Science: Out of This World</v>
      </c>
      <c r="AO38" s="388"/>
      <c r="AQ38" s="216"/>
      <c r="AS38" s="388" t="str">
        <f>NOVA!C151</f>
        <v>NOVA Math: 1-2-3 GO!</v>
      </c>
      <c r="AT38" s="388"/>
    </row>
    <row r="39" spans="1:47" ht="12.75" customHeight="1">
      <c r="A39" s="101" t="str">
        <f>I21</f>
        <v>Outdoorsman</v>
      </c>
      <c r="B39" s="151" t="str">
        <f>AdventurePins!E100</f>
        <v/>
      </c>
      <c r="D39" s="402"/>
      <c r="E39" s="42" t="str">
        <f>AdventurePins!B44</f>
        <v>2c</v>
      </c>
      <c r="F39" s="159" t="str">
        <f>AdventurePins!C44</f>
        <v>Lift 5-lb weight</v>
      </c>
      <c r="G39" s="42" t="str">
        <f>IF(AdventurePins!E44&lt;&gt;"", AdventurePins!E44,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IF(Electives!E47&lt;&gt;"", Electives!E47, " ")</f>
        <v xml:space="preserve"> </v>
      </c>
      <c r="S39" s="416"/>
      <c r="T39" s="107" t="str">
        <f>Electives!B115</f>
        <v>3c</v>
      </c>
      <c r="U39" s="125" t="str">
        <f>Electives!C115</f>
        <v>some lights go out</v>
      </c>
      <c r="V39" s="107" t="str">
        <f>IF(Electives!E115&lt;&gt;"", Electives!E115, " ")</f>
        <v xml:space="preserve"> </v>
      </c>
      <c r="X39" s="427"/>
      <c r="Y39" s="107" t="str">
        <f>Electives!B183</f>
        <v>2b</v>
      </c>
      <c r="Z39" s="127" t="str">
        <f>Electives!C183</f>
        <v>Form a "band" with each home-instrument</v>
      </c>
      <c r="AA39" s="107" t="str">
        <f>IF(Electives!E183&lt;&gt;"", Electives!E183, " ")</f>
        <v xml:space="preserve"> </v>
      </c>
      <c r="AC39" s="396"/>
      <c r="AD39" s="396"/>
      <c r="AE39" s="396"/>
      <c r="AF39" s="396"/>
      <c r="AG39" s="216"/>
      <c r="AH39" s="162" t="str">
        <f>NOVA!B26</f>
        <v>3a3</v>
      </c>
      <c r="AI39" s="386" t="str">
        <f>NOVA!C26</f>
        <v>How a volcano builds and destroys land</v>
      </c>
      <c r="AJ39" s="387"/>
      <c r="AK39" s="162" t="str">
        <f>IF(NOVA!E26&lt;&gt;"", NOVA!E26, "")</f>
        <v/>
      </c>
      <c r="AL39" s="216"/>
      <c r="AM39" s="162" t="str">
        <f>NOVA!B87</f>
        <v>1a</v>
      </c>
      <c r="AN39" s="389" t="str">
        <f>NOVA!C87</f>
        <v>Read or watch 1 hour of space content</v>
      </c>
      <c r="AO39" s="390"/>
      <c r="AP39" s="162" t="str">
        <f>IF(NOVA!E87&lt;&gt;"", NOVA!E87, "")</f>
        <v/>
      </c>
      <c r="AQ39" s="216"/>
      <c r="AR39" s="162" t="str">
        <f>NOVA!B152</f>
        <v>1a</v>
      </c>
      <c r="AS39" s="323" t="str">
        <f>NOVA!C152</f>
        <v>Read or watch 1 hour of Math content</v>
      </c>
      <c r="AT39" s="323"/>
      <c r="AU39" s="162" t="str">
        <f>IF(NOVA!E152&lt;&gt;"", NOVA!E152, "")</f>
        <v/>
      </c>
    </row>
    <row r="40" spans="1:47" ht="12.75" customHeight="1">
      <c r="A40" s="101" t="str">
        <f>I39</f>
        <v>Scouting Adventure</v>
      </c>
      <c r="B40" s="151" t="str">
        <f>AdventurePins!E119</f>
        <v/>
      </c>
      <c r="D40" s="402"/>
      <c r="E40" s="42" t="str">
        <f>AdventurePins!B45</f>
        <v>2d</v>
      </c>
      <c r="F40" s="159" t="str">
        <f>AdventurePins!C45</f>
        <v>Push-ups</v>
      </c>
      <c r="G40" s="42" t="str">
        <f>IF(AdventurePins!E45&lt;&gt;"", AdventurePins!E45, " ")</f>
        <v xml:space="preserve"> </v>
      </c>
      <c r="I40" s="402" t="str">
        <f>IF(AdventurePins!$E101&lt;&gt;"", AdventurePins!$E101, " ")</f>
        <v>(Do 1A-C and 2-6)</v>
      </c>
      <c r="J40" s="42" t="str">
        <f>AdventurePins!B102</f>
        <v>1a</v>
      </c>
      <c r="K40" s="101" t="str">
        <f>AdventurePins!C102</f>
        <v>Repeat Oath, Law, Motto, &amp; Slogan</v>
      </c>
      <c r="L40" s="42" t="str">
        <f>IF(AdventurePins!E102&lt;&gt;"", AdventurePins!E102, " ")</f>
        <v xml:space="preserve"> </v>
      </c>
      <c r="N40" s="416"/>
      <c r="O40" s="107" t="str">
        <f>Electives!B48</f>
        <v>4b</v>
      </c>
      <c r="P40" s="125" t="str">
        <f>Electives!C48</f>
        <v>Disabled visitor &amp; discuss</v>
      </c>
      <c r="Q40" s="107" t="str">
        <f>IF(Electives!E48&lt;&gt;"", Electives!E48, " ")</f>
        <v xml:space="preserve"> </v>
      </c>
      <c r="S40" s="416"/>
      <c r="T40" s="107" t="str">
        <f>Electives!B116</f>
        <v>4a</v>
      </c>
      <c r="U40" s="125" t="str">
        <f>Electives!C116</f>
        <v>Change light &amp; dispose bulb</v>
      </c>
      <c r="V40" s="107" t="str">
        <f>IF(Electives!E116&lt;&gt;"", Electives!E116, " ")</f>
        <v xml:space="preserve"> </v>
      </c>
      <c r="X40" s="427"/>
      <c r="Y40" s="107" t="str">
        <f>Electives!B184</f>
        <v>2c</v>
      </c>
      <c r="Z40" s="126" t="str">
        <f>Electives!C184</f>
        <v>Play 2 tunes on any band instrument</v>
      </c>
      <c r="AA40" s="107" t="str">
        <f>IF(Electives!E184&lt;&gt;"", Electives!E184, " ")</f>
        <v xml:space="preserve"> </v>
      </c>
      <c r="AC40" s="17"/>
      <c r="AD40" s="218" t="str">
        <f>'Shooting Sports'!C5</f>
        <v>BB Gun: Level 1</v>
      </c>
      <c r="AE40" s="17"/>
      <c r="AF40" s="17"/>
      <c r="AG40" s="216"/>
      <c r="AH40" s="162" t="str">
        <f>NOVA!B27</f>
        <v>3a4</v>
      </c>
      <c r="AI40" s="386" t="str">
        <f>NOVA!C27</f>
        <v>Build or draw a volcano model</v>
      </c>
      <c r="AJ40" s="387"/>
      <c r="AK40" s="162" t="str">
        <f>IF(NOVA!E27&lt;&gt;"", NOVA!E27, "")</f>
        <v/>
      </c>
      <c r="AL40" s="216"/>
      <c r="AM40" s="162" t="str">
        <f>NOVA!B88</f>
        <v>1b</v>
      </c>
      <c r="AN40" s="386" t="str">
        <f>NOVA!C88</f>
        <v>List at least two questions or ideas</v>
      </c>
      <c r="AO40" s="387"/>
      <c r="AP40" s="162" t="str">
        <f>IF(NOVA!E88&lt;&gt;"", NOVA!E88, "")</f>
        <v/>
      </c>
      <c r="AQ40" s="216"/>
      <c r="AR40" s="162" t="str">
        <f>NOVA!B153</f>
        <v>1b</v>
      </c>
      <c r="AS40" s="386" t="str">
        <f>NOVA!C153</f>
        <v>List at least two questions or ideas</v>
      </c>
      <c r="AT40" s="387"/>
      <c r="AU40" s="162" t="str">
        <f>IF(NOVA!E153&lt;&gt;"", NOVA!E153, "")</f>
        <v/>
      </c>
    </row>
    <row r="41" spans="1:47" ht="12.75" customHeight="1">
      <c r="A41" s="414" t="s">
        <v>464</v>
      </c>
      <c r="B41" s="414"/>
      <c r="D41" s="402"/>
      <c r="E41" s="42" t="str">
        <f>AdventurePins!B46</f>
        <v>2e</v>
      </c>
      <c r="F41" s="159" t="str">
        <f>AdventurePins!C46</f>
        <v>Curls</v>
      </c>
      <c r="G41" s="42" t="str">
        <f>IF(AdventurePins!E46&lt;&gt;"", AdventurePins!E46, " ")</f>
        <v xml:space="preserve"> </v>
      </c>
      <c r="I41" s="402"/>
      <c r="J41" s="42" t="str">
        <f>AdventurePins!B103</f>
        <v>1b</v>
      </c>
      <c r="K41" s="159" t="str">
        <f>AdventurePins!C103</f>
        <v>Explain Scout Spirit</v>
      </c>
      <c r="L41" s="42" t="str">
        <f>IF(AdventurePins!E103&lt;&gt;"", AdventurePins!E103, " ")</f>
        <v xml:space="preserve"> </v>
      </c>
      <c r="N41" s="416"/>
      <c r="O41" s="107" t="str">
        <f>Electives!B49</f>
        <v>4c</v>
      </c>
      <c r="P41" s="125" t="str">
        <f>Electives!C49</f>
        <v>Special Olympics or similar</v>
      </c>
      <c r="Q41" s="107" t="str">
        <f>IF(Electives!E49&lt;&gt;"", Electives!E49, " ")</f>
        <v xml:space="preserve"> </v>
      </c>
      <c r="S41" s="416"/>
      <c r="T41" s="107" t="str">
        <f>Electives!B117</f>
        <v>4b</v>
      </c>
      <c r="U41" s="125" t="str">
        <f>Electives!C117</f>
        <v>Fix squeaky door or cabinet hinge</v>
      </c>
      <c r="V41" s="107" t="str">
        <f>IF(Electives!E117&lt;&gt;"", Electives!E117, " ")</f>
        <v xml:space="preserve"> </v>
      </c>
      <c r="X41" s="427"/>
      <c r="Y41" s="107" t="str">
        <f>Electives!B185</f>
        <v>2d</v>
      </c>
      <c r="Z41" s="127" t="str">
        <f>Electives!C185</f>
        <v>Teach den words to song &amp; perform w/den</v>
      </c>
      <c r="AA41" s="107" t="str">
        <f>IF(Electives!E185&lt;&gt;"", Electives!E185, " ")</f>
        <v xml:space="preserve"> </v>
      </c>
      <c r="AC41" s="219">
        <f>'Shooting Sports'!B6</f>
        <v>1</v>
      </c>
      <c r="AD41" s="392" t="str">
        <f>'Shooting Sports'!C6</f>
        <v>Explain what to do if you find gun</v>
      </c>
      <c r="AE41" s="393"/>
      <c r="AF41" s="219" t="str">
        <f>IF('Shooting Sports'!E6&lt;&gt;"", 'Shooting Sports'!E6, "")</f>
        <v/>
      </c>
      <c r="AG41" s="142"/>
      <c r="AH41" s="162" t="str">
        <f>NOVA!B28</f>
        <v>3a5</v>
      </c>
      <c r="AI41" s="386" t="str">
        <f>NOVA!C28</f>
        <v>Share model and what you learned</v>
      </c>
      <c r="AJ41" s="387"/>
      <c r="AK41" s="162" t="str">
        <f>IF(NOVA!E28&lt;&gt;"", NOVA!E28, "")</f>
        <v/>
      </c>
      <c r="AL41" s="142"/>
      <c r="AM41" s="162" t="str">
        <f>NOVA!B89</f>
        <v>1c</v>
      </c>
      <c r="AN41" s="386" t="str">
        <f>NOVA!C89</f>
        <v>Discuss two with your counselor</v>
      </c>
      <c r="AO41" s="387"/>
      <c r="AP41" s="162" t="str">
        <f>IF(NOVA!E89&lt;&gt;"", NOVA!E89, "")</f>
        <v/>
      </c>
      <c r="AQ41" s="142"/>
      <c r="AR41" s="162" t="str">
        <f>NOVA!B154</f>
        <v>1c</v>
      </c>
      <c r="AS41" s="386" t="str">
        <f>NOVA!C154</f>
        <v>Discuss two with your counselor</v>
      </c>
      <c r="AT41" s="387"/>
      <c r="AU41" s="162" t="str">
        <f>IF(NOVA!E154&lt;&gt;"", NOVA!E154, "")</f>
        <v/>
      </c>
    </row>
    <row r="42" spans="1:47" ht="12.75" customHeight="1">
      <c r="A42" s="412"/>
      <c r="B42" s="412"/>
      <c r="D42" s="402"/>
      <c r="E42" s="42" t="str">
        <f>AdventurePins!B47</f>
        <v>2f</v>
      </c>
      <c r="F42" s="159" t="str">
        <f>AdventurePins!C47</f>
        <v>Jump Rope</v>
      </c>
      <c r="G42" s="42" t="str">
        <f>IF(AdventurePins!E47&lt;&gt;"", AdventurePins!E47, " ")</f>
        <v xml:space="preserve"> </v>
      </c>
      <c r="I42" s="402"/>
      <c r="J42" s="42" t="str">
        <f>AdventurePins!B104</f>
        <v>1c</v>
      </c>
      <c r="K42" s="159" t="str">
        <f>AdventurePins!C104</f>
        <v>Demonstrate sign, salue, handshake</v>
      </c>
      <c r="L42" s="42" t="str">
        <f>IF(AdventurePins!E104&lt;&gt;"", AdventurePins!E104, " ")</f>
        <v xml:space="preserve"> </v>
      </c>
      <c r="N42" s="416"/>
      <c r="O42" s="107" t="str">
        <f>Electives!B50</f>
        <v>4d</v>
      </c>
      <c r="P42" s="125" t="str">
        <f>Electives!C50</f>
        <v>Talk with disabilities worker</v>
      </c>
      <c r="Q42" s="107" t="str">
        <f>IF(Electives!E50&lt;&gt;"", Electives!E50, " ")</f>
        <v xml:space="preserve"> </v>
      </c>
      <c r="S42" s="416"/>
      <c r="T42" s="107" t="str">
        <f>Electives!B118</f>
        <v>4c</v>
      </c>
      <c r="U42" s="125" t="str">
        <f>Electives!C118</f>
        <v>Tighten loose handle/knob</v>
      </c>
      <c r="V42" s="107" t="str">
        <f>IF(Electives!E118&lt;&gt;"", Electives!E118, " ")</f>
        <v xml:space="preserve"> </v>
      </c>
      <c r="X42" s="427"/>
      <c r="Y42" s="107" t="str">
        <f>Electives!B186</f>
        <v>2e</v>
      </c>
      <c r="Z42" s="127" t="str">
        <f>Electives!C186</f>
        <v>Create original words for song &amp; perform</v>
      </c>
      <c r="AA42" s="107" t="str">
        <f>IF(Electives!E186&lt;&gt;"", Electives!E186, " ")</f>
        <v xml:space="preserve"> </v>
      </c>
      <c r="AC42" s="219">
        <f>'Shooting Sports'!B7</f>
        <v>2</v>
      </c>
      <c r="AD42" s="392" t="str">
        <f>'Shooting Sports'!C7</f>
        <v>Load, fire, secure gun and safety mech.</v>
      </c>
      <c r="AE42" s="393"/>
      <c r="AF42" s="219" t="str">
        <f>IF('Shooting Sports'!E7&lt;&gt;"", 'Shooting Sports'!E7, "")</f>
        <v/>
      </c>
      <c r="AG42" s="72"/>
      <c r="AH42" s="162" t="str">
        <f>NOVA!B29</f>
        <v>3b1</v>
      </c>
      <c r="AI42" s="386" t="str">
        <f>NOVA!C29</f>
        <v>Collect 3 to 5 common minerals</v>
      </c>
      <c r="AJ42" s="387"/>
      <c r="AK42" s="162" t="str">
        <f>IF(NOVA!E29&lt;&gt;"", NOVA!E29, "")</f>
        <v/>
      </c>
      <c r="AL42" s="72"/>
      <c r="AM42" s="162">
        <f>NOVA!B90</f>
        <v>2</v>
      </c>
      <c r="AN42" s="386" t="str">
        <f>NOVA!C90</f>
        <v>Complete an elective listed in comment</v>
      </c>
      <c r="AO42" s="387"/>
      <c r="AP42" s="162" t="str">
        <f>IF(NOVA!E90&lt;&gt;"", NOVA!E90, "")</f>
        <v/>
      </c>
      <c r="AQ42" s="72"/>
      <c r="AR42" s="162">
        <f>NOVA!B155</f>
        <v>2</v>
      </c>
      <c r="AS42" s="386" t="str">
        <f>NOVA!C155</f>
        <v>Complete the Game Design adventure</v>
      </c>
      <c r="AT42" s="387"/>
      <c r="AU42" s="162" t="str">
        <f>IF(NOVA!E155&lt;&gt;"", NOVA!E155, "")</f>
        <v/>
      </c>
    </row>
    <row r="43" spans="1:47" ht="12.75" customHeight="1">
      <c r="A43" s="101" t="str">
        <f>N3</f>
        <v>Adventures in Science</v>
      </c>
      <c r="B43" s="151" t="str">
        <f>Electives!E17</f>
        <v/>
      </c>
      <c r="D43" s="402"/>
      <c r="E43" s="42">
        <f>AdventurePins!B48</f>
        <v>3</v>
      </c>
      <c r="F43" s="159" t="str">
        <f>AdventurePins!C48</f>
        <v>Exercise plan (3 activities; 30 days)</v>
      </c>
      <c r="G43" s="42" t="str">
        <f>IF(AdventurePins!E48&lt;&gt;"", AdventurePins!E48, " ")</f>
        <v xml:space="preserve"> </v>
      </c>
      <c r="I43" s="402"/>
      <c r="J43" s="42" t="str">
        <f>AdventurePins!B105</f>
        <v>1d</v>
      </c>
      <c r="K43" s="127" t="str">
        <f>AdventurePins!C105</f>
        <v>Describe 1st Class badge &amp; significance</v>
      </c>
      <c r="L43" s="42" t="str">
        <f>IF(AdventurePins!E105&lt;&gt;"", AdventurePins!E105, " ")</f>
        <v xml:space="preserve"> </v>
      </c>
      <c r="N43" s="416"/>
      <c r="O43" s="107" t="str">
        <f>Electives!B51</f>
        <v>4e</v>
      </c>
      <c r="P43" s="125" t="str">
        <f>Electives!C51</f>
        <v>Scout Oath in Sign Language</v>
      </c>
      <c r="Q43" s="107" t="str">
        <f>IF(Electives!E51&lt;&gt;"", Electives!E51, " ")</f>
        <v xml:space="preserve"> </v>
      </c>
      <c r="S43" s="416"/>
      <c r="T43" s="107" t="str">
        <f>Electives!B119</f>
        <v>4d</v>
      </c>
      <c r="U43" s="126" t="str">
        <f>Electives!C119</f>
        <v>Demonstrate stopping a running toilet</v>
      </c>
      <c r="V43" s="107" t="str">
        <f>IF(Electives!E119&lt;&gt;"", Electives!E119, " ")</f>
        <v xml:space="preserve"> </v>
      </c>
      <c r="X43" s="427"/>
      <c r="Y43" s="107" t="str">
        <f>Electives!B187</f>
        <v>2f</v>
      </c>
      <c r="Z43" s="126" t="str">
        <f>Electives!C187</f>
        <v>Compose den theme song &amp; perform</v>
      </c>
      <c r="AA43" s="107" t="str">
        <f>IF(Electives!E187&lt;&gt;"", Electives!E187, " ")</f>
        <v xml:space="preserve"> </v>
      </c>
      <c r="AC43" s="219">
        <f>'Shooting Sports'!B8</f>
        <v>3</v>
      </c>
      <c r="AD43" s="392" t="str">
        <f>'Shooting Sports'!C8</f>
        <v>Demonstrate good shooting techniques</v>
      </c>
      <c r="AE43" s="393"/>
      <c r="AF43" s="219" t="str">
        <f>IF('Shooting Sports'!E8&lt;&gt;"", 'Shooting Sports'!E8, "")</f>
        <v/>
      </c>
      <c r="AG43" s="215"/>
      <c r="AH43" s="162" t="str">
        <f>NOVA!B30</f>
        <v>3b2</v>
      </c>
      <c r="AI43" s="386" t="str">
        <f>NOVA!C30</f>
        <v>Types of rock these minerals found in</v>
      </c>
      <c r="AJ43" s="387"/>
      <c r="AK43" s="162" t="str">
        <f>IF(NOVA!E30&lt;&gt;"", NOVA!E30, "")</f>
        <v/>
      </c>
      <c r="AL43" s="215"/>
      <c r="AM43" s="162">
        <f>NOVA!B91</f>
        <v>3</v>
      </c>
      <c r="AN43" s="386" t="str">
        <f>NOVA!C91</f>
        <v>Do TWO from A-F</v>
      </c>
      <c r="AO43" s="387"/>
      <c r="AP43" s="162" t="str">
        <f>IF(NOVA!E91&lt;&gt;"", NOVA!E91, "")</f>
        <v/>
      </c>
      <c r="AQ43" s="215"/>
      <c r="AR43" s="162">
        <f>NOVA!B156</f>
        <v>3</v>
      </c>
      <c r="AS43" s="386" t="str">
        <f>NOVA!C156</f>
        <v>Do TWO of A, B or C</v>
      </c>
      <c r="AT43" s="387"/>
      <c r="AU43" s="162" t="str">
        <f>IF(NOVA!E156&lt;&gt;"", NOVA!E156, "")</f>
        <v/>
      </c>
    </row>
    <row r="44" spans="1:47" ht="12.75" customHeight="1">
      <c r="A44" s="101" t="str">
        <f>N15</f>
        <v>Aquanaut</v>
      </c>
      <c r="B44" s="151" t="str">
        <f>Electives!E29</f>
        <v/>
      </c>
      <c r="D44" s="402"/>
      <c r="E44" s="42">
        <f>AdventurePins!B49</f>
        <v>4</v>
      </c>
      <c r="F44" s="159" t="str">
        <f>AdventurePins!C49</f>
        <v>Try new sport</v>
      </c>
      <c r="G44" s="42" t="str">
        <f>IF(AdventurePins!E49&lt;&gt;"", AdventurePins!E49, " ")</f>
        <v xml:space="preserve"> </v>
      </c>
      <c r="I44" s="402"/>
      <c r="J44" s="42" t="str">
        <f>AdventurePins!B106</f>
        <v>1e</v>
      </c>
      <c r="K44" s="126" t="str">
        <f>AdventurePins!C106</f>
        <v>Repeat Pledge of Allegance &amp; explain</v>
      </c>
      <c r="L44" s="42" t="str">
        <f>IF(AdventurePins!E106&lt;&gt;"", AdventurePins!E106, " ")</f>
        <v xml:space="preserve"> </v>
      </c>
      <c r="N44" s="416"/>
      <c r="O44" s="107" t="str">
        <f>Electives!B52</f>
        <v>4f</v>
      </c>
      <c r="P44" s="125" t="str">
        <f>Electives!C52</f>
        <v>Learn service dog process</v>
      </c>
      <c r="Q44" s="107" t="str">
        <f>IF(Electives!E52&lt;&gt;"", Electives!E52, " ")</f>
        <v xml:space="preserve"> </v>
      </c>
      <c r="S44" s="416"/>
      <c r="T44" s="107" t="str">
        <f>Electives!B120</f>
        <v>4e</v>
      </c>
      <c r="U44" s="125" t="str">
        <f>Electives!C120</f>
        <v>Replace furnace filter</v>
      </c>
      <c r="V44" s="107" t="str">
        <f>IF(Electives!E120&lt;&gt;"", Electives!E120, " ")</f>
        <v xml:space="preserve"> </v>
      </c>
      <c r="X44" s="427"/>
      <c r="Y44" s="107" t="str">
        <f>Electives!B188</f>
        <v>2g</v>
      </c>
      <c r="Z44" s="127" t="str">
        <f>Electives!C188</f>
        <v>Write/Compose song about issue &amp; perform</v>
      </c>
      <c r="AA44" s="107" t="str">
        <f>IF(Electives!E188&lt;&gt;"", Electives!E188, " ")</f>
        <v xml:space="preserve"> </v>
      </c>
      <c r="AC44" s="219">
        <f>'Shooting Sports'!B9</f>
        <v>4</v>
      </c>
      <c r="AD44" s="392" t="str">
        <f>'Shooting Sports'!C9</f>
        <v>Show how to put away and store gun</v>
      </c>
      <c r="AE44" s="393"/>
      <c r="AF44" s="219" t="str">
        <f>IF('Shooting Sports'!E9&lt;&gt;"", 'Shooting Sports'!E9, "")</f>
        <v/>
      </c>
      <c r="AG44" s="215"/>
      <c r="AH44" s="162" t="str">
        <f>NOVA!B31</f>
        <v>3b3</v>
      </c>
      <c r="AI44" s="386" t="str">
        <f>NOVA!C31</f>
        <v>Explain difference of rock types</v>
      </c>
      <c r="AJ44" s="387"/>
      <c r="AK44" s="162" t="str">
        <f>IF(NOVA!E31&lt;&gt;"", NOVA!E31, "")</f>
        <v/>
      </c>
      <c r="AL44" s="215"/>
      <c r="AM44" s="162" t="str">
        <f>NOVA!B92</f>
        <v>3a1</v>
      </c>
      <c r="AN44" s="386" t="str">
        <f>NOVA!C92</f>
        <v>Watch the stars</v>
      </c>
      <c r="AO44" s="387"/>
      <c r="AP44" s="162" t="str">
        <f>IF(NOVA!E92&lt;&gt;"", NOVA!E92, "")</f>
        <v/>
      </c>
      <c r="AQ44" s="215"/>
      <c r="AR44" s="162" t="str">
        <f>NOVA!B157</f>
        <v>3a</v>
      </c>
      <c r="AS44" s="386" t="str">
        <f>NOVA!C157</f>
        <v>Choose 2 and calculate your weight there</v>
      </c>
      <c r="AT44" s="387"/>
      <c r="AU44" s="162" t="str">
        <f>IF(NOVA!E157&lt;&gt;"", NOVA!E157, "")</f>
        <v/>
      </c>
    </row>
    <row r="45" spans="1:47">
      <c r="A45" s="101" t="str">
        <f>N25</f>
        <v>Art Explosion</v>
      </c>
      <c r="B45" s="151" t="str">
        <f>Electives!E41</f>
        <v/>
      </c>
      <c r="D45" s="402"/>
      <c r="E45" s="42">
        <f>AdventurePins!B50</f>
        <v>5</v>
      </c>
      <c r="F45" s="159" t="str">
        <f>AdventurePins!C50</f>
        <v>Time obstacle course, 2 weeks</v>
      </c>
      <c r="G45" s="42" t="str">
        <f>IF(AdventurePins!E50&lt;&gt;"", AdventurePins!E50, " ")</f>
        <v xml:space="preserve"> </v>
      </c>
      <c r="I45" s="402"/>
      <c r="J45" s="42" t="str">
        <f>AdventurePins!B107</f>
        <v>2a</v>
      </c>
      <c r="K45" s="159" t="str">
        <f>AdventurePins!C107</f>
        <v>Describe troop leadership</v>
      </c>
      <c r="L45" s="42" t="str">
        <f>IF(AdventurePins!E107&lt;&gt;"", AdventurePins!E107, " ")</f>
        <v xml:space="preserve"> </v>
      </c>
      <c r="N45" s="416"/>
      <c r="O45" s="107" t="str">
        <f>Electives!B53</f>
        <v>4g</v>
      </c>
      <c r="P45" s="125" t="str">
        <f>Electives!C53</f>
        <v>Service project for a disability</v>
      </c>
      <c r="Q45" s="107" t="str">
        <f>IF(Electives!E53&lt;&gt;"", Electives!E53, " ")</f>
        <v xml:space="preserve"> </v>
      </c>
      <c r="S45" s="416"/>
      <c r="T45" s="107" t="str">
        <f>Electives!B121</f>
        <v>4f</v>
      </c>
      <c r="U45" s="125" t="str">
        <f>Electives!C121</f>
        <v>Wash a car</v>
      </c>
      <c r="V45" s="107" t="str">
        <f>IF(Electives!E121&lt;&gt;"", Electives!E121, " ")</f>
        <v xml:space="preserve"> </v>
      </c>
      <c r="X45" s="427"/>
      <c r="Y45" s="107" t="str">
        <f>Electives!B189</f>
        <v>2h</v>
      </c>
      <c r="Z45" s="125" t="str">
        <f>Electives!C189</f>
        <v>Perform a musical number.</v>
      </c>
      <c r="AA45" s="107" t="str">
        <f>IF(Electives!E189&lt;&gt;"", Electives!E189, " ")</f>
        <v xml:space="preserve"> </v>
      </c>
      <c r="AC45"/>
      <c r="AD45" s="218" t="str">
        <f>'Shooting Sports'!C11</f>
        <v>BB Gun: Level 2</v>
      </c>
      <c r="AE45" s="218"/>
      <c r="AF45"/>
      <c r="AG45" s="215"/>
      <c r="AH45" s="162" t="str">
        <f>NOVA!B32</f>
        <v>3b4</v>
      </c>
      <c r="AI45" s="386" t="str">
        <f>NOVA!C32</f>
        <v>Share collection and what you learned</v>
      </c>
      <c r="AJ45" s="387"/>
      <c r="AK45" s="162" t="str">
        <f>IF(NOVA!E32&lt;&gt;"", NOVA!E32, "")</f>
        <v/>
      </c>
      <c r="AL45" s="215"/>
      <c r="AM45" s="162" t="str">
        <f>NOVA!B93</f>
        <v>3a2</v>
      </c>
      <c r="AN45" s="386" t="str">
        <f>NOVA!C93</f>
        <v>Find and draw 5 constellations</v>
      </c>
      <c r="AO45" s="387"/>
      <c r="AP45" s="162" t="str">
        <f>IF(NOVA!E93&lt;&gt;"", NOVA!E93, "")</f>
        <v/>
      </c>
      <c r="AQ45" s="215"/>
      <c r="AR45" s="162" t="str">
        <f>NOVA!B158</f>
        <v>3a1</v>
      </c>
      <c r="AS45" s="386" t="str">
        <f>NOVA!C158</f>
        <v>On the sun or moon</v>
      </c>
      <c r="AT45" s="387"/>
      <c r="AU45" s="162" t="str">
        <f>IF(NOVA!E158&lt;&gt;"", NOVA!E158, "")</f>
        <v/>
      </c>
    </row>
    <row r="46" spans="1:47">
      <c r="A46" s="101" t="str">
        <f>N35</f>
        <v>Aware and Care</v>
      </c>
      <c r="B46" s="151" t="str">
        <f>Electives!E55</f>
        <v/>
      </c>
      <c r="D46" s="402"/>
      <c r="E46" s="42">
        <f>AdventurePins!B51</f>
        <v>6</v>
      </c>
      <c r="F46" s="159" t="str">
        <f>AdventurePins!C51</f>
        <v>Lead fitness game</v>
      </c>
      <c r="G46" s="42" t="str">
        <f>IF(AdventurePins!E51&lt;&gt;"", AdventurePins!E51, " ")</f>
        <v xml:space="preserve"> </v>
      </c>
      <c r="I46" s="402"/>
      <c r="J46" s="42" t="str">
        <f>AdventurePins!B108</f>
        <v>2b</v>
      </c>
      <c r="K46" s="159" t="str">
        <f>AdventurePins!C108</f>
        <v>Describe 4 steps of advancement</v>
      </c>
      <c r="L46" s="42" t="str">
        <f>IF(AdventurePins!E108&lt;&gt;"", AdventurePins!E108, " ")</f>
        <v xml:space="preserve"> </v>
      </c>
      <c r="N46" s="417"/>
      <c r="O46" s="107" t="str">
        <f>Electives!B54</f>
        <v>4h</v>
      </c>
      <c r="P46" s="127" t="str">
        <f>Electives!C54</f>
        <v>Activity w/disabled members organization</v>
      </c>
      <c r="Q46" s="107" t="str">
        <f>IF(Electives!E54&lt;&gt;"", Electives!E54, " ")</f>
        <v xml:space="preserve"> </v>
      </c>
      <c r="S46" s="416"/>
      <c r="T46" s="107" t="str">
        <f>Electives!B122</f>
        <v>4g</v>
      </c>
      <c r="U46" s="125" t="str">
        <f>Electives!C122</f>
        <v>Check oil level &amp; tire pressure in car</v>
      </c>
      <c r="V46" s="107" t="str">
        <f>IF(Electives!E122&lt;&gt;"", Electives!E122,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Sports'!E12&lt;&gt;"", 'Shooting Sports'!E12, "")</f>
        <v/>
      </c>
      <c r="AG46" s="215"/>
      <c r="AH46" s="162" t="str">
        <f>NOVA!B33</f>
        <v>3c1</v>
      </c>
      <c r="AI46" s="386" t="str">
        <f>NOVA!C33</f>
        <v>Use 4 ways to monitor / predict weather</v>
      </c>
      <c r="AJ46" s="387"/>
      <c r="AK46" s="162" t="str">
        <f>IF(NOVA!E33&lt;&gt;"", NOVA!E33, "")</f>
        <v/>
      </c>
      <c r="AL46" s="215"/>
      <c r="AM46" s="162" t="str">
        <f>NOVA!B94</f>
        <v>3a3</v>
      </c>
      <c r="AN46" s="386" t="str">
        <f>NOVA!C94</f>
        <v>Discuss with counselor</v>
      </c>
      <c r="AO46" s="387"/>
      <c r="AP46" s="162" t="str">
        <f>IF(NOVA!E94&lt;&gt;"", NOVA!E94, "")</f>
        <v/>
      </c>
      <c r="AQ46" s="215"/>
      <c r="AR46" s="162" t="str">
        <f>NOVA!B159</f>
        <v>3a2</v>
      </c>
      <c r="AS46" s="386" t="str">
        <f>NOVA!C159</f>
        <v>On Jupiter or Pluto</v>
      </c>
      <c r="AT46" s="387"/>
      <c r="AU46" s="162" t="str">
        <f>IF(NOVA!E159&lt;&gt;"", NOVA!E159, "")</f>
        <v/>
      </c>
    </row>
    <row r="47" spans="1:47">
      <c r="A47" s="101" t="str">
        <f>N47</f>
        <v>Build It</v>
      </c>
      <c r="B47" s="151" t="str">
        <f>Electives!E62</f>
        <v/>
      </c>
      <c r="D47" s="399" t="str">
        <f>AdventurePins!C53</f>
        <v>Webelos Walkabout</v>
      </c>
      <c r="E47" s="399"/>
      <c r="F47" s="399"/>
      <c r="G47" s="399"/>
      <c r="I47" s="402"/>
      <c r="J47" s="42" t="str">
        <f>AdventurePins!B109</f>
        <v>2c</v>
      </c>
      <c r="K47" s="159" t="str">
        <f>AdventurePins!C109</f>
        <v>Describe ranks in Boy Scouts</v>
      </c>
      <c r="L47" s="42" t="str">
        <f>IF(AdventurePins!E109&lt;&gt;"", AdventurePins!E109, " ")</f>
        <v xml:space="preserve"> </v>
      </c>
      <c r="N47" s="399" t="str">
        <f>Electives!C57</f>
        <v>Build It</v>
      </c>
      <c r="O47" s="399"/>
      <c r="P47" s="399"/>
      <c r="Q47" s="399"/>
      <c r="S47" s="416"/>
      <c r="T47" s="107" t="str">
        <f>Electives!B123</f>
        <v>4h</v>
      </c>
      <c r="U47" s="125" t="str">
        <f>Electives!C123</f>
        <v>Replace a bulb in a car</v>
      </c>
      <c r="V47" s="107" t="str">
        <f>IF(Electives!E123&lt;&gt;"", Electives!E123, " ")</f>
        <v xml:space="preserve"> </v>
      </c>
      <c r="X47" s="410" t="str">
        <f>IF(Electives!$E192&lt;&gt;"", Electives!$E192, " ")</f>
        <v>(Do All)</v>
      </c>
      <c r="Y47" s="107">
        <f>Electives!B193</f>
        <v>1</v>
      </c>
      <c r="Z47" s="126" t="str">
        <f>Electives!C193</f>
        <v>Write story outline. Create storyboard.</v>
      </c>
      <c r="AA47" s="107" t="str">
        <f>IF(Electives!E193&lt;&gt;"", Electives!E193, " ")</f>
        <v xml:space="preserve"> </v>
      </c>
      <c r="AC47" s="219" t="str">
        <f>'Shooting Sports'!B13</f>
        <v>S1</v>
      </c>
      <c r="AD47" s="392" t="str">
        <f>'Shooting Sports'!C13</f>
        <v>Demonstrate one shooting position</v>
      </c>
      <c r="AE47" s="393"/>
      <c r="AF47" s="219" t="str">
        <f>IF('Shooting Sports'!E13&lt;&gt;"", 'Shooting Sports'!E13, "")</f>
        <v/>
      </c>
      <c r="AG47" s="215"/>
      <c r="AH47" s="162" t="str">
        <f>NOVA!B34</f>
        <v>3c2</v>
      </c>
      <c r="AI47" s="386" t="str">
        <f>NOVA!C34</f>
        <v>Analyze predictions for a week</v>
      </c>
      <c r="AJ47" s="387"/>
      <c r="AK47" s="162" t="str">
        <f>IF(NOVA!E34&lt;&gt;"", NOVA!E34, "")</f>
        <v/>
      </c>
      <c r="AL47" s="215"/>
      <c r="AM47" s="162" t="str">
        <f>NOVA!B95</f>
        <v>3b1</v>
      </c>
      <c r="AN47" s="386" t="str">
        <f>NOVA!C95</f>
        <v>Explain revolution, orbit and rotation</v>
      </c>
      <c r="AO47" s="387"/>
      <c r="AP47" s="162" t="str">
        <f>IF(NOVA!E95&lt;&gt;"", NOVA!E95, "")</f>
        <v/>
      </c>
      <c r="AQ47" s="215"/>
      <c r="AR47" s="162" t="str">
        <f>NOVA!B160</f>
        <v>3a3</v>
      </c>
      <c r="AS47" s="386" t="str">
        <f>NOVA!C160</f>
        <v>On a planet of your choice</v>
      </c>
      <c r="AT47" s="387"/>
      <c r="AU47" s="162" t="str">
        <f>IF(NOVA!E160&lt;&gt;"", NOVA!E160, "")</f>
        <v/>
      </c>
    </row>
    <row r="48" spans="1:47" ht="12.75" customHeight="1">
      <c r="A48" s="101" t="str">
        <f>N52</f>
        <v>Build My Own Hero</v>
      </c>
      <c r="B48" s="151" t="str">
        <f>Electives!E71</f>
        <v/>
      </c>
      <c r="D48" s="403" t="str">
        <f>IF(AdventurePins!$E53&lt;&gt;"", AdventurePins!$E53, " ")</f>
        <v>(Do 1-4 and one other)</v>
      </c>
      <c r="E48" s="42">
        <f>AdventurePins!B54</f>
        <v>1</v>
      </c>
      <c r="F48" s="101" t="str">
        <f>AdventurePins!C54</f>
        <v>Create a hike plan</v>
      </c>
      <c r="G48" s="42" t="str">
        <f>IF(AdventurePins!E54&lt;&gt;"", AdventurePins!E54, " ")</f>
        <v xml:space="preserve"> </v>
      </c>
      <c r="I48" s="402"/>
      <c r="J48" s="42" t="str">
        <f>AdventurePins!B110</f>
        <v>2d</v>
      </c>
      <c r="K48" s="159" t="str">
        <f>AdventurePins!C110</f>
        <v>Describe merit badge program</v>
      </c>
      <c r="L48" s="42" t="str">
        <f>IF(AdventurePins!E110&lt;&gt;"", AdventurePins!E110, " ")</f>
        <v xml:space="preserve"> </v>
      </c>
      <c r="N48" s="410" t="str">
        <f>IF(Electives!$E57&lt;&gt;"", Electives!$E57, " ")</f>
        <v>(Do All)</v>
      </c>
      <c r="O48" s="107">
        <f>Electives!B58</f>
        <v>1</v>
      </c>
      <c r="P48" s="125" t="str">
        <f>Electives!C58</f>
        <v>Learn basic tools &amp; safety</v>
      </c>
      <c r="Q48" s="107" t="str">
        <f>IF(Electives!E58&lt;&gt;"", Electives!E58, " ")</f>
        <v xml:space="preserve"> </v>
      </c>
      <c r="S48" s="416"/>
      <c r="T48" s="107" t="str">
        <f>Electives!B124</f>
        <v>4i</v>
      </c>
      <c r="U48" s="125" t="str">
        <f>Electives!C124</f>
        <v>Change a car tire</v>
      </c>
      <c r="V48" s="107" t="str">
        <f>IF(Electives!E124&lt;&gt;"", Electives!E124, " ")</f>
        <v xml:space="preserve"> </v>
      </c>
      <c r="X48" s="410"/>
      <c r="Y48" s="107">
        <f>Electives!B194</f>
        <v>2</v>
      </c>
      <c r="Z48" s="125" t="str">
        <f>Electives!C194</f>
        <v>Create movie w/Oath &amp; Law</v>
      </c>
      <c r="AA48" s="107" t="str">
        <f>IF(Electives!E194&lt;&gt;"", Electives!E194, " ")</f>
        <v xml:space="preserve"> </v>
      </c>
      <c r="AC48" s="219" t="str">
        <f>'Shooting Sports'!B14</f>
        <v>S2</v>
      </c>
      <c r="AD48" s="392" t="str">
        <f>'Shooting Sports'!C14</f>
        <v>Fire 5 BBs in 3 volleys at the Cub target</v>
      </c>
      <c r="AE48" s="393"/>
      <c r="AF48" s="219" t="str">
        <f>IF('Shooting Sports'!E14&lt;&gt;"", 'Shooting Sports'!E14, "")</f>
        <v/>
      </c>
      <c r="AG48" s="215"/>
      <c r="AH48" s="162" t="str">
        <f>NOVA!B35</f>
        <v>3c3</v>
      </c>
      <c r="AI48" s="386" t="str">
        <f>NOVA!C35</f>
        <v>Discuss work with counselor</v>
      </c>
      <c r="AJ48" s="387"/>
      <c r="AK48" s="162" t="str">
        <f>IF(NOVA!E35&lt;&gt;"", NOVA!E35, "")</f>
        <v/>
      </c>
      <c r="AL48" s="215"/>
      <c r="AM48" s="162" t="str">
        <f>NOVA!B96</f>
        <v>3b2</v>
      </c>
      <c r="AN48" s="386" t="str">
        <f>NOVA!C96</f>
        <v>Compare 3 planets to the Earth</v>
      </c>
      <c r="AO48" s="387"/>
      <c r="AP48" s="162" t="str">
        <f>IF(NOVA!E96&lt;&gt;"", NOVA!E96, "")</f>
        <v/>
      </c>
      <c r="AQ48" s="215"/>
      <c r="AR48" s="162" t="str">
        <f>NOVA!B161</f>
        <v>3b</v>
      </c>
      <c r="AS48" s="386" t="str">
        <f>NOVA!C161</f>
        <v>Choose one and calculate its height</v>
      </c>
      <c r="AT48" s="387"/>
      <c r="AU48" s="162" t="str">
        <f>IF(NOVA!E161&lt;&gt;"", NOVA!E161, "")</f>
        <v/>
      </c>
    </row>
    <row r="49" spans="1:47" ht="12.75" customHeight="1">
      <c r="A49" s="101" t="str">
        <f>S3</f>
        <v>Castaway</v>
      </c>
      <c r="B49" s="151" t="str">
        <f>Electives!E81</f>
        <v/>
      </c>
      <c r="D49" s="404"/>
      <c r="E49" s="42">
        <f>AdventurePins!B55</f>
        <v>2</v>
      </c>
      <c r="F49" s="159" t="str">
        <f>AdventurePins!C55</f>
        <v>Assemble a hiking first-aid kit</v>
      </c>
      <c r="G49" s="42" t="str">
        <f>IF(AdventurePins!E55&lt;&gt;"", AdventurePins!E55, " ")</f>
        <v xml:space="preserve"> </v>
      </c>
      <c r="I49" s="402"/>
      <c r="J49" s="42" t="str">
        <f>AdventurePins!B111</f>
        <v>3a</v>
      </c>
      <c r="K49" s="159" t="str">
        <f>AdventurePins!C111</f>
        <v>Explain patrol method &amp; types</v>
      </c>
      <c r="L49" s="42" t="str">
        <f>IF(AdventurePins!E111&lt;&gt;"", AdventurePins!E111, " ")</f>
        <v xml:space="preserve"> </v>
      </c>
      <c r="N49" s="410"/>
      <c r="O49" s="107">
        <f>Electives!B59</f>
        <v>2</v>
      </c>
      <c r="P49" s="125" t="str">
        <f>Electives!C59</f>
        <v>Build carpentry project</v>
      </c>
      <c r="Q49" s="107" t="str">
        <f>IF(Electives!E59&lt;&gt;"", Electives!E59, " ")</f>
        <v xml:space="preserve"> </v>
      </c>
      <c r="S49" s="416"/>
      <c r="T49" s="107" t="str">
        <f>Electives!B125</f>
        <v>4j</v>
      </c>
      <c r="U49" s="125" t="str">
        <f>Electives!C125</f>
        <v>Repair bicycle, chain, tires, flat, etc</v>
      </c>
      <c r="V49" s="107" t="str">
        <f>IF(Electives!E125&lt;&gt;"", Electives!E125, " ")</f>
        <v xml:space="preserve"> </v>
      </c>
      <c r="X49" s="410"/>
      <c r="Y49" s="107">
        <f>Electives!B195</f>
        <v>3</v>
      </c>
      <c r="Z49" s="125" t="str">
        <f>Electives!C195</f>
        <v>Share movie with family/pack/den.</v>
      </c>
      <c r="AA49" s="107" t="str">
        <f>IF(Electives!E195&lt;&gt;"", Electives!E195, " ")</f>
        <v xml:space="preserve"> </v>
      </c>
      <c r="AC49" s="219" t="str">
        <f>'Shooting Sports'!B15</f>
        <v>S3</v>
      </c>
      <c r="AD49" s="392" t="str">
        <f>'Shooting Sports'!C15</f>
        <v>Demonstrate/Explain range commands</v>
      </c>
      <c r="AE49" s="393"/>
      <c r="AF49" s="219" t="str">
        <f>IF('Shooting Sports'!E15&lt;&gt;"", 'Shooting Sports'!E15, "")</f>
        <v/>
      </c>
      <c r="AG49" s="215"/>
      <c r="AH49" s="162" t="str">
        <f>NOVA!B36</f>
        <v>3d</v>
      </c>
      <c r="AI49" s="386" t="str">
        <f>NOVA!C36</f>
        <v>Choose 2 habitats and complete activity</v>
      </c>
      <c r="AJ49" s="387"/>
      <c r="AK49" s="162" t="str">
        <f>IF(NOVA!E36&lt;&gt;"", NOVA!E36, "")</f>
        <v/>
      </c>
      <c r="AL49" s="215"/>
      <c r="AM49" s="162" t="str">
        <f>NOVA!B97</f>
        <v>3b3</v>
      </c>
      <c r="AN49" s="386" t="str">
        <f>NOVA!C97</f>
        <v>Discuss with counselor</v>
      </c>
      <c r="AO49" s="387"/>
      <c r="AP49" s="162" t="str">
        <f>IF(NOVA!E97&lt;&gt;"", NOVA!E97, "")</f>
        <v/>
      </c>
      <c r="AQ49" s="215"/>
      <c r="AR49" s="162" t="str">
        <f>NOVA!B162</f>
        <v>3b1</v>
      </c>
      <c r="AS49" s="386" t="str">
        <f>NOVA!C162</f>
        <v>A tree</v>
      </c>
      <c r="AT49" s="387"/>
      <c r="AU49" s="162" t="str">
        <f>IF(NOVA!E162&lt;&gt;"", NOVA!E162, "")</f>
        <v/>
      </c>
    </row>
    <row r="50" spans="1:47">
      <c r="A50" s="101" t="str">
        <f>S11</f>
        <v>Earth Rocks!</v>
      </c>
      <c r="B50" s="151" t="str">
        <f>Electives!E95</f>
        <v/>
      </c>
      <c r="D50" s="404"/>
      <c r="E50" s="42">
        <f>AdventurePins!B56</f>
        <v>3</v>
      </c>
      <c r="F50" s="159" t="str">
        <f>AdventurePins!C56</f>
        <v>Outdoor Code / Leave No Trace</v>
      </c>
      <c r="G50" s="42" t="str">
        <f>IF(AdventurePins!E56&lt;&gt;"", AdventurePins!E56, " ")</f>
        <v xml:space="preserve"> </v>
      </c>
      <c r="I50" s="402"/>
      <c r="J50" s="42" t="str">
        <f>AdventurePins!B112</f>
        <v>3b</v>
      </c>
      <c r="K50" s="127" t="str">
        <f>AdventurePins!C112</f>
        <v>Hold an election to choose patrol leader</v>
      </c>
      <c r="L50" s="42" t="str">
        <f>IF(AdventurePins!E112&lt;&gt;"", AdventurePins!E112, " ")</f>
        <v xml:space="preserve"> </v>
      </c>
      <c r="N50" s="410"/>
      <c r="O50" s="107">
        <f>Electives!B60</f>
        <v>3</v>
      </c>
      <c r="P50" s="125" t="str">
        <f>Electives!C60</f>
        <v>List tools / materials for #2</v>
      </c>
      <c r="Q50" s="107" t="str">
        <f>IF(Electives!E60&lt;&gt;"", Electives!E60, " ")</f>
        <v xml:space="preserve"> </v>
      </c>
      <c r="S50" s="416"/>
      <c r="T50" s="107" t="str">
        <f>Electives!B126</f>
        <v>4k</v>
      </c>
      <c r="U50" s="127" t="str">
        <f>Electives!C126</f>
        <v>Replace wheels on skateboard, scooter, or skates</v>
      </c>
      <c r="V50" s="107" t="str">
        <f>IF(Electives!E126&lt;&gt;"", Electives!E126,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Sports'!E16&lt;&gt;"", 'Shooting Sports'!E16, "")</f>
        <v/>
      </c>
      <c r="AG50" s="142"/>
      <c r="AH50" s="162" t="str">
        <f>NOVA!B37</f>
        <v>3d1</v>
      </c>
      <c r="AI50" s="386" t="str">
        <f>NOVA!C37</f>
        <v>Prairie</v>
      </c>
      <c r="AJ50" s="387"/>
      <c r="AK50" s="162" t="str">
        <f>IF(NOVA!E37&lt;&gt;"", NOVA!E37, "")</f>
        <v/>
      </c>
      <c r="AL50" s="142"/>
      <c r="AM50" s="162" t="str">
        <f>NOVA!B98</f>
        <v>3c1</v>
      </c>
      <c r="AN50" s="386" t="str">
        <f>NOVA!C98</f>
        <v>Design a rover and tell what it collects</v>
      </c>
      <c r="AO50" s="387"/>
      <c r="AP50" s="162" t="str">
        <f>IF(NOVA!E98&lt;&gt;"", NOVA!E98, "")</f>
        <v/>
      </c>
      <c r="AQ50" s="142"/>
      <c r="AR50" s="162" t="str">
        <f>NOVA!B163</f>
        <v>3b2</v>
      </c>
      <c r="AS50" s="386" t="str">
        <f>NOVA!C163</f>
        <v>Your house</v>
      </c>
      <c r="AT50" s="387"/>
      <c r="AU50" s="162" t="str">
        <f>IF(NOVA!E163&lt;&gt;"", NOVA!E163, "")</f>
        <v/>
      </c>
    </row>
    <row r="51" spans="1:47" ht="12.75" customHeight="1">
      <c r="A51" s="101" t="str">
        <f>S23</f>
        <v>Engineer</v>
      </c>
      <c r="B51" s="151" t="str">
        <f>Electives!E104</f>
        <v/>
      </c>
      <c r="D51" s="404"/>
      <c r="E51" s="42">
        <f>AdventurePins!B57</f>
        <v>4</v>
      </c>
      <c r="F51" s="159" t="str">
        <f>AdventurePins!C57</f>
        <v>Hike 3 miles and plan lunch</v>
      </c>
      <c r="G51" s="42" t="str">
        <f>IF(AdventurePins!E57&lt;&gt;"", AdventurePins!E57, " ")</f>
        <v xml:space="preserve"> </v>
      </c>
      <c r="I51" s="402"/>
      <c r="J51" s="42" t="str">
        <f>AdventurePins!B113</f>
        <v>3c</v>
      </c>
      <c r="K51" s="127" t="str">
        <f>AdventurePins!C113</f>
        <v>Develop patrol name, emblem, flag, &amp; yell</v>
      </c>
      <c r="L51" s="42" t="str">
        <f>IF(AdventurePins!E113&lt;&gt;"", AdventurePins!E113, " ")</f>
        <v xml:space="preserve"> </v>
      </c>
      <c r="N51" s="410"/>
      <c r="O51" s="107">
        <f>Electives!B61</f>
        <v>4</v>
      </c>
      <c r="P51" s="127" t="str">
        <f>Electives!C61</f>
        <v>Visit / interview construction worker @ site</v>
      </c>
      <c r="Q51" s="107" t="str">
        <f>IF(Electives!E61&lt;&gt;"", Electives!E61, " ")</f>
        <v xml:space="preserve"> </v>
      </c>
      <c r="S51" s="416"/>
      <c r="T51" s="107" t="str">
        <f>Electives!B127</f>
        <v>4l</v>
      </c>
      <c r="U51" s="125" t="str">
        <f>Electives!C127</f>
        <v>Help prepare and paint a room</v>
      </c>
      <c r="V51" s="107" t="str">
        <f>IF(Electives!E127&lt;&gt;"", Electives!E127, " ")</f>
        <v xml:space="preserve"> </v>
      </c>
      <c r="X51" s="410" t="str">
        <f>IF(Electives!$E198&lt;&gt;"", Electives!$E198, " ")</f>
        <v>(Do 1, one of 2, all 3 thru 5, and one of 6)</v>
      </c>
      <c r="Y51" s="107">
        <f>Electives!B199</f>
        <v>1</v>
      </c>
      <c r="Z51" s="127" t="str">
        <f>Electives!C199</f>
        <v>Interview grandparent about childhood life</v>
      </c>
      <c r="AA51" s="107" t="str">
        <f>IF(Electives!E199&lt;&gt;"", Electives!E199, " ")</f>
        <v xml:space="preserve"> </v>
      </c>
      <c r="AC51"/>
      <c r="AD51" s="218" t="str">
        <f>'Shooting Sports'!C18</f>
        <v>Archery: Level 1</v>
      </c>
      <c r="AE51" s="218"/>
      <c r="AF51"/>
      <c r="AG51" s="72"/>
      <c r="AH51" s="162" t="str">
        <f>NOVA!B38</f>
        <v>3d2</v>
      </c>
      <c r="AI51" s="386" t="str">
        <f>NOVA!C38</f>
        <v>Temperate forest</v>
      </c>
      <c r="AJ51" s="387"/>
      <c r="AK51" s="162" t="str">
        <f>IF(NOVA!E38&lt;&gt;"", NOVA!E38, "")</f>
        <v/>
      </c>
      <c r="AL51" s="72"/>
      <c r="AM51" s="162" t="str">
        <f>NOVA!B99</f>
        <v>3c2</v>
      </c>
      <c r="AN51" s="386" t="str">
        <f>NOVA!C99</f>
        <v>How would rover work</v>
      </c>
      <c r="AO51" s="387"/>
      <c r="AP51" s="162" t="str">
        <f>IF(NOVA!E99&lt;&gt;"", NOVA!E99, "")</f>
        <v/>
      </c>
      <c r="AQ51" s="72"/>
      <c r="AR51" s="162" t="str">
        <f>NOVA!B164</f>
        <v>3b3</v>
      </c>
      <c r="AS51" s="386" t="str">
        <f>NOVA!C164</f>
        <v>A building of your choice</v>
      </c>
      <c r="AT51" s="387"/>
      <c r="AU51" s="162" t="str">
        <f>IF(NOVA!E164&lt;&gt;"", NOVA!E164, "")</f>
        <v/>
      </c>
    </row>
    <row r="52" spans="1:47">
      <c r="A52" s="101" t="str">
        <f>S30</f>
        <v>Fix It</v>
      </c>
      <c r="B52" s="151" t="str">
        <f>Electives!E137</f>
        <v/>
      </c>
      <c r="D52" s="404"/>
      <c r="E52" s="42">
        <f>AdventurePins!B58</f>
        <v>5</v>
      </c>
      <c r="F52" s="127" t="str">
        <f>AdventurePins!C58</f>
        <v>Identify poisonous plants/animals/insects</v>
      </c>
      <c r="G52" s="42" t="str">
        <f>IF(AdventurePins!E58&lt;&gt;"", AdventurePins!E58, " ")</f>
        <v xml:space="preserve"> </v>
      </c>
      <c r="I52" s="402"/>
      <c r="J52" s="42" t="str">
        <f>AdventurePins!B114</f>
        <v>3d</v>
      </c>
      <c r="K52" s="127" t="str">
        <f>AdventurePins!C114</f>
        <v>Participate in Boy Scout campout/activity</v>
      </c>
      <c r="L52" s="42" t="str">
        <f>IF(AdventurePins!E114&lt;&gt;"", AdventurePins!E114, " ")</f>
        <v xml:space="preserve"> </v>
      </c>
      <c r="N52" s="399" t="str">
        <f>Electives!C64</f>
        <v>Build My Own Hero</v>
      </c>
      <c r="O52" s="399"/>
      <c r="P52" s="399"/>
      <c r="Q52" s="399"/>
      <c r="S52" s="416"/>
      <c r="T52" s="107" t="str">
        <f>Electives!B128</f>
        <v>4m</v>
      </c>
      <c r="U52" s="125" t="str">
        <f>Electives!C128</f>
        <v>Help replace wall or floor tile</v>
      </c>
      <c r="V52" s="107" t="str">
        <f>IF(Electives!E128&lt;&gt;"", Electives!E128, " ")</f>
        <v xml:space="preserve"> </v>
      </c>
      <c r="X52" s="410"/>
      <c r="Y52" s="107" t="str">
        <f>Electives!B200</f>
        <v>2a</v>
      </c>
      <c r="Z52" s="127" t="str">
        <f>Electives!C200</f>
        <v>Family tree of three generations</v>
      </c>
      <c r="AA52" s="107" t="str">
        <f>IF(Electives!E200&lt;&gt;"", Electives!E200, " ")</f>
        <v xml:space="preserve"> </v>
      </c>
      <c r="AC52" s="219">
        <f>'Shooting Sports'!B19</f>
        <v>1</v>
      </c>
      <c r="AD52" s="391" t="str">
        <f>'Shooting Sports'!C19</f>
        <v>Follow archery range rules and whistles</v>
      </c>
      <c r="AE52" s="391"/>
      <c r="AF52" s="219" t="str">
        <f>IF('Shooting Sports'!E19&lt;&gt;"", 'Shooting Sports'!E19, "")</f>
        <v/>
      </c>
      <c r="AG52" s="220"/>
      <c r="AH52" s="162" t="str">
        <f>NOVA!B39</f>
        <v>3d3</v>
      </c>
      <c r="AI52" s="386" t="str">
        <f>NOVA!C39</f>
        <v>Aquatic ecosystem</v>
      </c>
      <c r="AJ52" s="387"/>
      <c r="AK52" s="162" t="str">
        <f>IF(NOVA!E39&lt;&gt;"", NOVA!E39, "")</f>
        <v/>
      </c>
      <c r="AL52" s="220"/>
      <c r="AM52" s="162" t="str">
        <f>NOVA!B100</f>
        <v>3c3</v>
      </c>
      <c r="AN52" s="386" t="str">
        <f>NOVA!C100</f>
        <v>How would rover transmit data</v>
      </c>
      <c r="AO52" s="387"/>
      <c r="AP52" s="162" t="str">
        <f>IF(NOVA!E100&lt;&gt;"", NOVA!E100, "")</f>
        <v/>
      </c>
      <c r="AQ52" s="220"/>
      <c r="AR52" s="162" t="str">
        <f>NOVA!B165</f>
        <v>3c</v>
      </c>
      <c r="AS52" s="386" t="str">
        <f>NOVA!C165</f>
        <v>Calculate the volume of air in your room</v>
      </c>
      <c r="AT52" s="387"/>
      <c r="AU52" s="162" t="str">
        <f>IF(NOVA!E165&lt;&gt;"", NOVA!E165, "")</f>
        <v/>
      </c>
    </row>
    <row r="53" spans="1:47" ht="12.75" customHeight="1">
      <c r="A53" s="101" t="str">
        <f>X3</f>
        <v>Game Design</v>
      </c>
      <c r="B53" s="151" t="str">
        <f>Electives!E144</f>
        <v/>
      </c>
      <c r="D53" s="405"/>
      <c r="E53" s="42">
        <f>AdventurePins!B59</f>
        <v>6</v>
      </c>
      <c r="F53" s="127" t="str">
        <f>AdventurePins!C59</f>
        <v>Leader role: Trail/First-aid/Lunch/Service</v>
      </c>
      <c r="G53" s="42" t="str">
        <f>IF(AdventurePins!E59&lt;&gt;"", AdventurePins!E59, " ")</f>
        <v xml:space="preserve"> </v>
      </c>
      <c r="I53" s="402"/>
      <c r="J53" s="42">
        <f>AdventurePins!B115</f>
        <v>4</v>
      </c>
      <c r="K53" s="126" t="str">
        <f>AdventurePins!C115</f>
        <v>Use patrol method on Boy Scout activity</v>
      </c>
      <c r="L53" s="42" t="str">
        <f>IF(AdventurePins!E115&lt;&gt;"", AdventurePins!E115, " ")</f>
        <v xml:space="preserve"> </v>
      </c>
      <c r="N53" s="410" t="str">
        <f>IF(Electives!$E64&lt;&gt;"", Electives!$E64, " ")</f>
        <v>(Do 1-3 and one other)</v>
      </c>
      <c r="O53" s="107">
        <f>Electives!B65</f>
        <v>1</v>
      </c>
      <c r="P53" s="125" t="str">
        <f>Electives!C65</f>
        <v>What is Hero; Invite local hero.</v>
      </c>
      <c r="Q53" s="107" t="str">
        <f>IF(Electives!E65&lt;&gt;"", Electives!E65, " ")</f>
        <v xml:space="preserve"> </v>
      </c>
      <c r="S53" s="416"/>
      <c r="T53" s="107" t="str">
        <f>Electives!B129</f>
        <v>4n</v>
      </c>
      <c r="U53" s="125" t="str">
        <f>Electives!C129</f>
        <v>Help repair window/door lock</v>
      </c>
      <c r="V53" s="107" t="str">
        <f>IF(Electives!E129&lt;&gt;"", Electives!E129, " ")</f>
        <v xml:space="preserve"> </v>
      </c>
      <c r="X53" s="410"/>
      <c r="Y53" s="107" t="str">
        <f>Electives!B201</f>
        <v>2b</v>
      </c>
      <c r="Z53" s="127" t="str">
        <f>Electives!C201</f>
        <v>Make a display showing family orign</v>
      </c>
      <c r="AA53" s="107" t="str">
        <f>IF(Electives!E201&lt;&gt;"", Electives!E201, " ")</f>
        <v xml:space="preserve"> </v>
      </c>
      <c r="AC53" s="219">
        <f>'Shooting Sports'!B20</f>
        <v>2</v>
      </c>
      <c r="AD53" s="392" t="str">
        <f>'Shooting Sports'!C20</f>
        <v>Identify recurve and compound bow</v>
      </c>
      <c r="AE53" s="393"/>
      <c r="AF53" s="219" t="str">
        <f>IF('Shooting Sports'!E20&lt;&gt;"", 'Shooting Sports'!E20, "")</f>
        <v/>
      </c>
      <c r="AG53" s="221"/>
      <c r="AH53" s="162" t="str">
        <f>NOVA!B40</f>
        <v>3d4</v>
      </c>
      <c r="AI53" s="386" t="str">
        <f>NOVA!C40</f>
        <v>Temperate / Subtropical rain forest</v>
      </c>
      <c r="AJ53" s="387"/>
      <c r="AK53" s="162" t="str">
        <f>IF(NOVA!E40&lt;&gt;"", NOVA!E40, "")</f>
        <v/>
      </c>
      <c r="AL53" s="221"/>
      <c r="AM53" s="162" t="str">
        <f>NOVA!B101</f>
        <v>3c4</v>
      </c>
      <c r="AN53" s="386" t="str">
        <f>NOVA!C101</f>
        <v>Why rovers are needed</v>
      </c>
      <c r="AO53" s="387"/>
      <c r="AP53" s="162" t="str">
        <f>IF(NOVA!E101&lt;&gt;"", NOVA!E101, "")</f>
        <v/>
      </c>
      <c r="AQ53" s="221"/>
      <c r="AR53" s="162" t="str">
        <f>NOVA!B166</f>
        <v>4a1</v>
      </c>
      <c r="AS53" s="386" t="str">
        <f>NOVA!C166</f>
        <v>Look up and discuss cryptography</v>
      </c>
      <c r="AT53" s="387"/>
      <c r="AU53" s="162" t="str">
        <f>IF(NOVA!E166&lt;&gt;"", NOVA!E166, "")</f>
        <v/>
      </c>
    </row>
    <row r="54" spans="1:47" ht="12.75" customHeight="1">
      <c r="A54" s="101" t="str">
        <f>X8</f>
        <v>Into the Wild</v>
      </c>
      <c r="B54" s="151" t="str">
        <f>Electives!E161</f>
        <v/>
      </c>
      <c r="I54" s="402"/>
      <c r="J54" s="42" t="str">
        <f>AdventurePins!B116</f>
        <v>5a</v>
      </c>
      <c r="K54" s="127" t="str">
        <f>AdventurePins!C116</f>
        <v>Tie knots: square, 2-half hitches, taut-line</v>
      </c>
      <c r="L54" s="42" t="str">
        <f>IF(AdventurePins!E116&lt;&gt;"", AdventurePins!E116, " ")</f>
        <v xml:space="preserve"> </v>
      </c>
      <c r="N54" s="410"/>
      <c r="O54" s="107">
        <f>Electives!B66</f>
        <v>2</v>
      </c>
      <c r="P54" s="126" t="str">
        <f>Electives!C66</f>
        <v>Identify how citizens can be local heros.</v>
      </c>
      <c r="Q54" s="107" t="str">
        <f>IF(Electives!E66&lt;&gt;"", Electives!E66, " ")</f>
        <v xml:space="preserve"> </v>
      </c>
      <c r="S54" s="416"/>
      <c r="T54" s="107" t="str">
        <f>Electives!B130</f>
        <v>4o</v>
      </c>
      <c r="U54" s="125" t="str">
        <f>Electives!C130</f>
        <v>Help fix slow or clogged sink</v>
      </c>
      <c r="V54" s="107" t="str">
        <f>IF(Electives!E130&lt;&gt;"", Electives!E130, " ")</f>
        <v xml:space="preserve"> </v>
      </c>
      <c r="X54" s="410"/>
      <c r="Y54" s="107" t="str">
        <f>Electives!B202</f>
        <v>2c</v>
      </c>
      <c r="Z54" s="127" t="str">
        <f>Electives!C202</f>
        <v>Create display of family celebration</v>
      </c>
      <c r="AA54" s="107" t="str">
        <f>IF(Electives!E202&lt;&gt;"", Electives!E202, " ")</f>
        <v xml:space="preserve"> </v>
      </c>
      <c r="AC54" s="219">
        <f>'Shooting Sports'!B21</f>
        <v>3</v>
      </c>
      <c r="AD54" s="392" t="str">
        <f>'Shooting Sports'!C21</f>
        <v>Demonstrate arm/finger guards &amp; quiver</v>
      </c>
      <c r="AE54" s="393"/>
      <c r="AF54" s="219" t="str">
        <f>IF('Shooting Sports'!E21&lt;&gt;"", 'Shooting Sports'!E21, "")</f>
        <v/>
      </c>
      <c r="AG54" s="221"/>
      <c r="AH54" s="162" t="str">
        <f>NOVA!B41</f>
        <v>3d5</v>
      </c>
      <c r="AI54" s="386" t="str">
        <f>NOVA!C41</f>
        <v>Desert</v>
      </c>
      <c r="AJ54" s="387"/>
      <c r="AK54" s="162" t="str">
        <f>IF(NOVA!E41&lt;&gt;"", NOVA!E41, "")</f>
        <v/>
      </c>
      <c r="AL54" s="221"/>
      <c r="AM54" s="162" t="str">
        <f>NOVA!B102</f>
        <v>3d1</v>
      </c>
      <c r="AN54" s="386" t="str">
        <f>NOVA!C102</f>
        <v>Design a space colony</v>
      </c>
      <c r="AO54" s="387"/>
      <c r="AP54" s="162" t="str">
        <f>IF(NOVA!E102&lt;&gt;"", NOVA!E102, "")</f>
        <v/>
      </c>
      <c r="AQ54" s="221"/>
      <c r="AR54" s="162" t="str">
        <f>NOVA!B167</f>
        <v>4a2</v>
      </c>
      <c r="AS54" s="386" t="str">
        <f>NOVA!C167</f>
        <v>Discuss 3 ways codes are made</v>
      </c>
      <c r="AT54" s="387"/>
      <c r="AU54" s="162" t="str">
        <f>IF(NOVA!E167&lt;&gt;"", NOVA!E167, "")</f>
        <v/>
      </c>
    </row>
    <row r="55" spans="1:47">
      <c r="A55" s="101" t="str">
        <f>X23</f>
        <v>Into the Woods</v>
      </c>
      <c r="B55" s="151" t="str">
        <f>Electives!E171</f>
        <v/>
      </c>
      <c r="I55" s="402"/>
      <c r="J55" s="42" t="str">
        <f>AdventurePins!B117</f>
        <v>5b</v>
      </c>
      <c r="K55" s="127" t="str">
        <f>AdventurePins!C117</f>
        <v>Show whip &amp; fuse ends of different ropes</v>
      </c>
      <c r="L55" s="42" t="str">
        <f>IF(AdventurePins!E117&lt;&gt;"", AdventurePins!E117, " ")</f>
        <v xml:space="preserve"> </v>
      </c>
      <c r="N55" s="410"/>
      <c r="O55" s="107">
        <f>Electives!B67</f>
        <v>3</v>
      </c>
      <c r="P55" s="125" t="str">
        <f>Electives!C67</f>
        <v>Recognize community Hero</v>
      </c>
      <c r="Q55" s="107" t="str">
        <f>IF(Electives!E67&lt;&gt;"", Electives!E67, " ")</f>
        <v xml:space="preserve"> </v>
      </c>
      <c r="S55" s="416"/>
      <c r="T55" s="107" t="str">
        <f>Electives!B131</f>
        <v>4p</v>
      </c>
      <c r="U55" s="125" t="str">
        <f>Electives!C131</f>
        <v>Help repair a mailbox</v>
      </c>
      <c r="V55" s="107" t="str">
        <f>IF(Electives!E131&lt;&gt;"", Electives!E131, " ")</f>
        <v xml:space="preserve"> </v>
      </c>
      <c r="X55" s="410"/>
      <c r="Y55" s="107">
        <f>Electives!B203</f>
        <v>3</v>
      </c>
      <c r="Z55" s="127" t="str">
        <f>Electives!C203</f>
        <v>Chart chores for 2 weeks</v>
      </c>
      <c r="AA55" s="107" t="str">
        <f>IF(Electives!E203&lt;&gt;"", Electives!E203, " ")</f>
        <v xml:space="preserve"> </v>
      </c>
      <c r="AC55" s="219">
        <f>'Shooting Sports'!B22</f>
        <v>4</v>
      </c>
      <c r="AD55" s="392" t="str">
        <f>'Shooting Sports'!C22</f>
        <v>Properly shoot a bow</v>
      </c>
      <c r="AE55" s="393"/>
      <c r="AF55" s="219" t="str">
        <f>IF('Shooting Sports'!E22&lt;&gt;"", 'Shooting Sports'!E22, "")</f>
        <v/>
      </c>
      <c r="AG55" s="221"/>
      <c r="AH55" s="162" t="str">
        <f>NOVA!B42</f>
        <v>3d6</v>
      </c>
      <c r="AI55" s="386" t="str">
        <f>NOVA!C42</f>
        <v>Polar ice</v>
      </c>
      <c r="AJ55" s="387"/>
      <c r="AK55" s="162" t="str">
        <f>IF(NOVA!E42&lt;&gt;"", NOVA!E42, "")</f>
        <v/>
      </c>
      <c r="AL55" s="221"/>
      <c r="AM55" s="162" t="str">
        <f>NOVA!B103</f>
        <v>3d2</v>
      </c>
      <c r="AN55" s="386" t="str">
        <f>NOVA!C103</f>
        <v>Discuss survival needs</v>
      </c>
      <c r="AO55" s="387"/>
      <c r="AP55" s="162" t="str">
        <f>IF(NOVA!E103&lt;&gt;"", NOVA!E103, "")</f>
        <v/>
      </c>
      <c r="AQ55" s="221"/>
      <c r="AR55" s="162" t="str">
        <f>NOVA!B168</f>
        <v>4a3</v>
      </c>
      <c r="AS55" s="386" t="str">
        <f>NOVA!C168</f>
        <v>Discuss how codes relate to math</v>
      </c>
      <c r="AT55" s="387"/>
      <c r="AU55" s="162" t="str">
        <f>IF(NOVA!E168&lt;&gt;"", NOVA!E168, "")</f>
        <v/>
      </c>
    </row>
    <row r="56" spans="1:47" ht="12.75" customHeight="1">
      <c r="A56" s="101" t="str">
        <f>X31</f>
        <v>Looking Back, Looking Forward</v>
      </c>
      <c r="B56" s="151" t="str">
        <f>Electives!E177</f>
        <v/>
      </c>
      <c r="I56" s="402"/>
      <c r="J56" s="42">
        <f>AdventurePins!B118</f>
        <v>6</v>
      </c>
      <c r="K56" s="159" t="str">
        <f>AdventurePins!C118</f>
        <v>Demonstrate pocketknife safety</v>
      </c>
      <c r="L56" s="42" t="str">
        <f>IF(AdventurePins!E118&lt;&gt;"", AdventurePins!E118, " ")</f>
        <v xml:space="preserve"> </v>
      </c>
      <c r="N56" s="410"/>
      <c r="O56" s="107">
        <f>Electives!B68</f>
        <v>4</v>
      </c>
      <c r="P56" s="125" t="str">
        <f>Electives!C68</f>
        <v>Learn about a foreign hero</v>
      </c>
      <c r="Q56" s="107" t="str">
        <f>IF(Electives!E68&lt;&gt;"", Electives!E68, " ")</f>
        <v xml:space="preserve"> </v>
      </c>
      <c r="S56" s="416"/>
      <c r="T56" s="107" t="str">
        <f>Electives!B132</f>
        <v>4q</v>
      </c>
      <c r="U56" s="127" t="str">
        <f>Electives!C132</f>
        <v>Change battery in smoke or CO2 detector</v>
      </c>
      <c r="V56" s="107" t="str">
        <f>IF(Electives!E132&lt;&gt;"", Electives!E132, " ")</f>
        <v xml:space="preserve"> </v>
      </c>
      <c r="X56" s="410"/>
      <c r="Y56" s="107">
        <f>Electives!B204</f>
        <v>4</v>
      </c>
      <c r="Z56" s="127" t="str">
        <f>Electives!C204</f>
        <v>Help a family member complete a job</v>
      </c>
      <c r="AA56" s="107" t="str">
        <f>IF(Electives!E204&lt;&gt;"", Electives!E204, " ")</f>
        <v xml:space="preserve"> </v>
      </c>
      <c r="AC56" s="219">
        <f>'Shooting Sports'!B23</f>
        <v>5</v>
      </c>
      <c r="AD56" s="394" t="str">
        <f>'Shooting Sports'!C23</f>
        <v>Safely retrieve arrows</v>
      </c>
      <c r="AE56" s="394"/>
      <c r="AF56" s="219" t="str">
        <f>IF('Shooting Sports'!E23&lt;&gt;"", 'Shooting Sports'!E23, "")</f>
        <v/>
      </c>
      <c r="AG56" s="221"/>
      <c r="AH56" s="162" t="str">
        <f>NOVA!B43</f>
        <v>3d7</v>
      </c>
      <c r="AI56" s="386" t="str">
        <f>NOVA!C43</f>
        <v>Tide pools</v>
      </c>
      <c r="AJ56" s="387"/>
      <c r="AK56" s="162" t="str">
        <f>IF(NOVA!E43&lt;&gt;"", NOVA!E43, "")</f>
        <v/>
      </c>
      <c r="AL56" s="221"/>
      <c r="AM56" s="162" t="str">
        <f>NOVA!B104</f>
        <v>3e</v>
      </c>
      <c r="AN56" s="386" t="str">
        <f>NOVA!C104</f>
        <v>Map an asteroid</v>
      </c>
      <c r="AO56" s="387"/>
      <c r="AP56" s="162" t="str">
        <f>IF(NOVA!E104&lt;&gt;"", NOVA!E104, "")</f>
        <v/>
      </c>
      <c r="AQ56" s="221"/>
      <c r="AR56" s="162" t="str">
        <f>NOVA!B169</f>
        <v>4b1</v>
      </c>
      <c r="AS56" s="386" t="str">
        <f>NOVA!C169</f>
        <v>Design a code and write a message</v>
      </c>
      <c r="AT56" s="387"/>
      <c r="AU56" s="162" t="str">
        <f>IF(NOVA!E169&lt;&gt;"", NOVA!E169, "")</f>
        <v/>
      </c>
    </row>
    <row r="57" spans="1:47" ht="12.75" customHeight="1">
      <c r="A57" s="101" t="str">
        <f>X35</f>
        <v>Maestro!</v>
      </c>
      <c r="B57" s="151" t="str">
        <f>Electives!E190</f>
        <v/>
      </c>
      <c r="N57" s="410"/>
      <c r="O57" s="107">
        <f>Electives!B69</f>
        <v>5</v>
      </c>
      <c r="P57" s="125" t="str">
        <f>Electives!C69</f>
        <v>Learn about a Scout hero</v>
      </c>
      <c r="Q57" s="107" t="str">
        <f>IF(Electives!E69&lt;&gt;"", Electives!E69, " ")</f>
        <v xml:space="preserve"> </v>
      </c>
      <c r="S57" s="416"/>
      <c r="T57" s="107" t="str">
        <f>Electives!B133</f>
        <v>4r</v>
      </c>
      <c r="U57" s="125" t="str">
        <f>Electives!C133</f>
        <v>Help fix leaky faucet</v>
      </c>
      <c r="V57" s="107" t="str">
        <f>IF(Electives!E133&lt;&gt;"", Electives!E133, " ")</f>
        <v xml:space="preserve"> </v>
      </c>
      <c r="X57" s="410"/>
      <c r="Y57" s="107">
        <f>Electives!B205</f>
        <v>5</v>
      </c>
      <c r="Z57" s="127" t="str">
        <f>Electives!C205</f>
        <v>Home Inspection</v>
      </c>
      <c r="AA57" s="107" t="str">
        <f>IF(Electives!E205&lt;&gt;"", Electives!E205, " ")</f>
        <v xml:space="preserve"> </v>
      </c>
      <c r="AC57"/>
      <c r="AD57" s="218" t="str">
        <f>'Shooting Sports'!C25</f>
        <v>Archery: Level 2</v>
      </c>
      <c r="AE57" s="218"/>
      <c r="AF57"/>
      <c r="AG57" s="221"/>
      <c r="AH57" s="162">
        <f>NOVA!B44</f>
        <v>4</v>
      </c>
      <c r="AI57" s="386" t="str">
        <f>NOVA!C44</f>
        <v>Do A or B</v>
      </c>
      <c r="AJ57" s="387"/>
      <c r="AK57" s="162" t="str">
        <f>IF(NOVA!E44&lt;&gt;"", NOVA!E44, "")</f>
        <v/>
      </c>
      <c r="AL57" s="221"/>
      <c r="AM57" s="162" t="str">
        <f>NOVA!B105</f>
        <v>3f1</v>
      </c>
      <c r="AN57" s="386" t="str">
        <f>NOVA!C105</f>
        <v>Model solar and lunar eclipse</v>
      </c>
      <c r="AO57" s="387"/>
      <c r="AP57" s="162" t="str">
        <f>IF(NOVA!E105&lt;&gt;"", NOVA!E105, "")</f>
        <v/>
      </c>
      <c r="AQ57" s="221"/>
      <c r="AR57" s="162" t="str">
        <f>NOVA!B170</f>
        <v>4b2</v>
      </c>
      <c r="AS57" s="386" t="str">
        <f>NOVA!C170</f>
        <v>Share your code with your counselor</v>
      </c>
      <c r="AT57" s="387"/>
      <c r="AU57" s="162" t="str">
        <f>IF(NOVA!E170&lt;&gt;"", NOVA!E170, "")</f>
        <v/>
      </c>
    </row>
    <row r="58" spans="1:47" ht="12.75" customHeight="1">
      <c r="A58" s="101" t="str">
        <f>X46</f>
        <v>Moviemaking</v>
      </c>
      <c r="B58" s="151" t="str">
        <f>Electives!E196</f>
        <v/>
      </c>
      <c r="N58" s="410"/>
      <c r="O58" s="107">
        <f>Electives!B70</f>
        <v>6</v>
      </c>
      <c r="P58" s="125" t="str">
        <f>Electives!C70</f>
        <v>Create your own superhero</v>
      </c>
      <c r="Q58" s="107" t="str">
        <f>IF(Electives!E70&lt;&gt;"", Electives!E70, " ")</f>
        <v xml:space="preserve"> </v>
      </c>
      <c r="S58" s="416"/>
      <c r="T58" s="107" t="str">
        <f>Electives!B134</f>
        <v>4s</v>
      </c>
      <c r="U58" s="125" t="str">
        <f>Electives!C134</f>
        <v>Find wall studs &amp; hang curtain rod</v>
      </c>
      <c r="V58" s="107" t="str">
        <f>IF(Electives!E134&lt;&gt;"", Electives!E134, " ")</f>
        <v xml:space="preserve"> </v>
      </c>
      <c r="X58" s="410"/>
      <c r="Y58" s="107" t="str">
        <f>Electives!B206</f>
        <v>6a</v>
      </c>
      <c r="Z58" s="127" t="str">
        <f>Electives!C206</f>
        <v>Hold a family meeting to plan an activity</v>
      </c>
      <c r="AA58" s="107" t="str">
        <f>IF(Electives!E206&lt;&gt;"", Electives!E206, " ")</f>
        <v xml:space="preserve"> </v>
      </c>
      <c r="AC58" s="219">
        <f>'Shooting Sports'!B26</f>
        <v>1</v>
      </c>
      <c r="AD58" s="391" t="str">
        <f>'Shooting Sports'!C26</f>
        <v>Earn the Level 1 Emblem for Archery</v>
      </c>
      <c r="AE58" s="391"/>
      <c r="AF58" s="219" t="str">
        <f>IF('Shooting Sports'!E26&lt;&gt;"", 'Shooting Sports'!E26, "")</f>
        <v/>
      </c>
      <c r="AG58" s="221"/>
      <c r="AH58" s="162" t="str">
        <f>NOVA!B45</f>
        <v>4a</v>
      </c>
      <c r="AI58" s="386" t="str">
        <f>NOVA!C45</f>
        <v>Visit a place where earth science is done</v>
      </c>
      <c r="AJ58" s="387"/>
      <c r="AK58" s="162" t="str">
        <f>IF(NOVA!E45&lt;&gt;"", NOVA!E45, "")</f>
        <v/>
      </c>
      <c r="AL58" s="221"/>
      <c r="AM58" s="162" t="str">
        <f>NOVA!B106</f>
        <v>3f2</v>
      </c>
      <c r="AN58" s="386" t="str">
        <f>NOVA!C106</f>
        <v>Use your model to discuss</v>
      </c>
      <c r="AO58" s="387"/>
      <c r="AP58" s="162" t="str">
        <f>IF(NOVA!E106&lt;&gt;"", NOVA!E106, "")</f>
        <v/>
      </c>
      <c r="AQ58" s="221"/>
      <c r="AR58" s="162">
        <f>NOVA!B171</f>
        <v>5</v>
      </c>
      <c r="AS58" s="323" t="str">
        <f>NOVA!C171</f>
        <v>Discuss how math affects your life</v>
      </c>
      <c r="AT58" s="323"/>
      <c r="AU58" s="162" t="str">
        <f>IF(NOVA!E171&lt;&gt;"", NOVA!E171, "")</f>
        <v/>
      </c>
    </row>
    <row r="59" spans="1:47">
      <c r="A59" s="101" t="str">
        <f>X50</f>
        <v>Project Family</v>
      </c>
      <c r="B59" s="151" t="str">
        <f>Electives!E208</f>
        <v/>
      </c>
      <c r="S59" s="416"/>
      <c r="T59" s="107" t="str">
        <f>Electives!B135</f>
        <v>4t</v>
      </c>
      <c r="U59" s="125" t="str">
        <f>Electives!C135</f>
        <v>Rebuild/refinish old furniture/toy</v>
      </c>
      <c r="V59" s="107" t="str">
        <f>IF(Electives!E135&lt;&gt;"", Electives!E135, " ")</f>
        <v xml:space="preserve"> </v>
      </c>
      <c r="X59" s="410"/>
      <c r="Y59" s="107" t="str">
        <f>Electives!B207</f>
        <v>6b</v>
      </c>
      <c r="Z59" s="127" t="str">
        <f>Electives!C207</f>
        <v>Community/conservation service project</v>
      </c>
      <c r="AA59" s="107" t="str">
        <f>IF(Electives!E207&lt;&gt;"", Electives!E207, " ")</f>
        <v xml:space="preserve"> </v>
      </c>
      <c r="AC59" s="219" t="str">
        <f>'Shooting Sports'!B27</f>
        <v>S1</v>
      </c>
      <c r="AD59" s="391" t="str">
        <f>'Shooting Sports'!C27</f>
        <v>Identify 5 arrow and 6 bow parts</v>
      </c>
      <c r="AE59" s="391"/>
      <c r="AF59" s="219" t="str">
        <f>IF('Shooting Sports'!E27&lt;&gt;"", 'Shooting Sports'!E27, "")</f>
        <v/>
      </c>
      <c r="AG59" s="222"/>
      <c r="AH59" s="162" t="str">
        <f>NOVA!B46</f>
        <v>4a1</v>
      </c>
      <c r="AI59" s="386" t="str">
        <f>NOVA!C46</f>
        <v>Talk with someone how science is used</v>
      </c>
      <c r="AJ59" s="387"/>
      <c r="AK59" s="162" t="str">
        <f>IF(NOVA!E46&lt;&gt;"", NOVA!E46, "")</f>
        <v/>
      </c>
      <c r="AL59" s="222"/>
      <c r="AM59" s="162">
        <f>NOVA!B107</f>
        <v>4</v>
      </c>
      <c r="AN59" s="386" t="str">
        <f>NOVA!C107</f>
        <v>Do A or B</v>
      </c>
      <c r="AO59" s="387"/>
      <c r="AP59" s="162" t="str">
        <f>IF(NOVA!E107&lt;&gt;"", NOVA!E107, "")</f>
        <v/>
      </c>
      <c r="AQ59" s="222"/>
    </row>
    <row r="60" spans="1:47">
      <c r="A60" s="101" t="str">
        <f>X60</f>
        <v>Sportsman</v>
      </c>
      <c r="B60" s="151" t="str">
        <f>Electives!E216</f>
        <v/>
      </c>
      <c r="S60" s="417"/>
      <c r="T60" s="107" t="str">
        <f>Electives!B136</f>
        <v>4u</v>
      </c>
      <c r="U60" s="125" t="str">
        <f>Electives!C136</f>
        <v>Do project agreed upon with parent</v>
      </c>
      <c r="V60" s="107" t="str">
        <f>IF(Electives!E136&lt;&gt;"", Electives!E136,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Sports'!E28&lt;&gt;"", 'Shooting Sports'!E28, "")</f>
        <v/>
      </c>
      <c r="AG60" s="160"/>
      <c r="AH60" s="162" t="str">
        <f>NOVA!B47</f>
        <v>4a2</v>
      </c>
      <c r="AI60" s="386" t="str">
        <f>NOVA!C47</f>
        <v>Discuss with counselor your visit</v>
      </c>
      <c r="AJ60" s="387"/>
      <c r="AK60" s="162" t="str">
        <f>IF(NOVA!E47&lt;&gt;"", NOVA!E47, "")</f>
        <v/>
      </c>
      <c r="AL60" s="160"/>
      <c r="AM60" s="162" t="str">
        <f>NOVA!B108</f>
        <v>4a</v>
      </c>
      <c r="AN60" s="386" t="str">
        <f>NOVA!C108</f>
        <v>Visit a place with space science</v>
      </c>
      <c r="AO60" s="387"/>
      <c r="AP60" s="162" t="str">
        <f>IF(NOVA!E108&lt;&gt;"", NOVA!E108, "")</f>
        <v/>
      </c>
      <c r="AQ60" s="160"/>
    </row>
    <row r="61" spans="1:47" ht="12.75" customHeight="1">
      <c r="X61" s="415" t="str">
        <f>IF(Electives!$E210&lt;&gt;"", Electives!$E210, " ")</f>
        <v>(Do All)</v>
      </c>
      <c r="Y61" s="107">
        <f>Electives!B211</f>
        <v>1</v>
      </c>
      <c r="Z61" s="125" t="str">
        <f>Electives!C211</f>
        <v>Signals used by officials</v>
      </c>
      <c r="AA61" s="107" t="str">
        <f>IF(Electives!E211&lt;&gt;"", Electives!E211, " ")</f>
        <v xml:space="preserve"> </v>
      </c>
      <c r="AC61" s="219" t="str">
        <f>'Shooting Sports'!B29</f>
        <v>S3</v>
      </c>
      <c r="AD61" s="391" t="str">
        <f>'Shooting Sports'!C29</f>
        <v>Demonstrate/Explain range commands</v>
      </c>
      <c r="AE61" s="391"/>
      <c r="AF61" s="219" t="str">
        <f>IF('Shooting Sports'!E29&lt;&gt;"", 'Shooting Sports'!E29, "")</f>
        <v/>
      </c>
      <c r="AG61" s="221"/>
      <c r="AH61" s="162" t="str">
        <f>NOVA!B48</f>
        <v>4b</v>
      </c>
      <c r="AI61" s="323" t="str">
        <f>NOVA!C48</f>
        <v>Explore a career with earth science</v>
      </c>
      <c r="AJ61" s="323"/>
      <c r="AK61" s="162" t="str">
        <f>IF(NOVA!E48&lt;&gt;"", NOVA!E48, "")</f>
        <v/>
      </c>
      <c r="AL61" s="221"/>
      <c r="AM61" s="162" t="str">
        <f>NOVA!B109</f>
        <v>4a1</v>
      </c>
      <c r="AN61" s="386" t="str">
        <f>NOVA!C109</f>
        <v>Talk to someone in charge about science</v>
      </c>
      <c r="AO61" s="387"/>
      <c r="AP61" s="162" t="str">
        <f>IF(NOVA!E109&lt;&gt;"", NOVA!E109, "")</f>
        <v/>
      </c>
      <c r="AQ61" s="221"/>
    </row>
    <row r="62" spans="1:47">
      <c r="A62" s="118" t="s">
        <v>70</v>
      </c>
      <c r="X62" s="416"/>
      <c r="Y62" s="107">
        <f>Electives!B212</f>
        <v>2</v>
      </c>
      <c r="Z62" s="125" t="str">
        <f>Electives!C212</f>
        <v>Participate 2 sports</v>
      </c>
      <c r="AA62" s="107" t="str">
        <f>IF(Electives!E212&lt;&gt;"", Electives!E212, " ")</f>
        <v xml:space="preserve"> </v>
      </c>
      <c r="AC62" s="219" t="str">
        <f>'Shooting Sports'!B30</f>
        <v>S4</v>
      </c>
      <c r="AD62" s="391" t="str">
        <f>'Shooting Sports'!C30</f>
        <v>5 facts about archery in history/lit</v>
      </c>
      <c r="AE62" s="391"/>
      <c r="AF62" s="219" t="str">
        <f>IF('Shooting Sports'!E30&lt;&gt;"", 'Shooting Sports'!E30, "")</f>
        <v/>
      </c>
      <c r="AG62" s="223"/>
      <c r="AL62" s="223"/>
      <c r="AM62" s="162" t="str">
        <f>NOVA!B110</f>
        <v>4a2</v>
      </c>
      <c r="AN62" s="386" t="str">
        <f>NOVA!C110</f>
        <v>Discuss with counselor</v>
      </c>
      <c r="AO62" s="387"/>
      <c r="AP62" s="162" t="str">
        <f>IF(NOVA!E110&lt;&gt;"", NOVA!E110, "")</f>
        <v/>
      </c>
      <c r="AQ62" s="223"/>
    </row>
    <row r="63" spans="1:47" ht="12.75" customHeight="1">
      <c r="A63" s="408" t="s">
        <v>71</v>
      </c>
      <c r="B63" s="409"/>
      <c r="X63" s="416"/>
      <c r="Y63" s="107" t="str">
        <f>Electives!B213</f>
        <v>3a</v>
      </c>
      <c r="Z63" s="125" t="str">
        <f>Electives!C213</f>
        <v>Explain good sportsmanship</v>
      </c>
      <c r="AA63" s="107" t="str">
        <f>IF(Electives!E213&lt;&gt;"", Electives!E213,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IF(NOVA!E111&lt;&gt;"", NOVA!E111, "")</f>
        <v/>
      </c>
      <c r="AQ63" s="221"/>
    </row>
    <row r="64" spans="1:47" ht="12.75" customHeight="1">
      <c r="A64" s="397" t="s">
        <v>33</v>
      </c>
      <c r="B64" s="398"/>
      <c r="X64" s="416"/>
      <c r="Y64" s="107" t="str">
        <f>Electives!B214</f>
        <v>3b</v>
      </c>
      <c r="Z64" s="125" t="str">
        <f>Electives!C214</f>
        <v>Role-play situation of good sportmanship</v>
      </c>
      <c r="AA64" s="107" t="str">
        <f>IF(Electives!E214&lt;&gt;"", Electives!E214, " ")</f>
        <v xml:space="preserve"> </v>
      </c>
      <c r="AC64" s="219">
        <f>'Shooting Sports'!B33</f>
        <v>1</v>
      </c>
      <c r="AD64" s="391" t="str">
        <f>'Shooting Sports'!C33</f>
        <v>Demonstrate good shooting techniques</v>
      </c>
      <c r="AE64" s="391"/>
      <c r="AF64" s="219" t="str">
        <f>IF('Shooting Sports'!E33&lt;&gt;"", 'Shooting Sports'!E33, "")</f>
        <v/>
      </c>
      <c r="AG64" s="221"/>
      <c r="AL64" s="221"/>
      <c r="AM64" s="162">
        <f>NOVA!B112</f>
        <v>5</v>
      </c>
      <c r="AN64" s="323" t="str">
        <f>NOVA!C112</f>
        <v>Discuss your findings with counselor</v>
      </c>
      <c r="AO64" s="323"/>
      <c r="AP64" s="162" t="str">
        <f>IF(NOVA!E112&lt;&gt;"", NOVA!E112, "")</f>
        <v/>
      </c>
      <c r="AQ64" s="221"/>
    </row>
    <row r="65" spans="1:43">
      <c r="A65" s="400" t="s">
        <v>72</v>
      </c>
      <c r="B65" s="401"/>
      <c r="X65" s="417"/>
      <c r="Y65" s="107" t="str">
        <f>Electives!B215</f>
        <v>3c</v>
      </c>
      <c r="Z65" s="125" t="str">
        <f>Electives!C215</f>
        <v>Give example of good sportsmanship</v>
      </c>
      <c r="AA65" s="107" t="str">
        <f>IF(Electives!E215&lt;&gt;"", Electives!E215, " ")</f>
        <v xml:space="preserve"> </v>
      </c>
      <c r="AC65" s="219">
        <f>'Shooting Sports'!B34</f>
        <v>2</v>
      </c>
      <c r="AD65" s="391" t="str">
        <f>'Shooting Sports'!C34</f>
        <v>Explain parts of slingshot</v>
      </c>
      <c r="AE65" s="391"/>
      <c r="AF65" s="219" t="str">
        <f>IF('Shooting Sports'!E34&lt;&gt;"", 'Shooting Sports'!E34, "")</f>
        <v/>
      </c>
      <c r="AG65" s="221"/>
      <c r="AL65" s="221"/>
      <c r="AQ65" s="221"/>
    </row>
    <row r="66" spans="1:43" ht="12.75" customHeight="1">
      <c r="A66" s="406" t="s">
        <v>462</v>
      </c>
      <c r="B66" s="407"/>
      <c r="AC66" s="219">
        <f>'Shooting Sports'!B35</f>
        <v>3</v>
      </c>
      <c r="AD66" s="391" t="str">
        <f>'Shooting Sports'!C35</f>
        <v>Explain types of ammo</v>
      </c>
      <c r="AE66" s="391"/>
      <c r="AF66" s="219" t="str">
        <f>IF('Shooting Sports'!E35&lt;&gt;"", 'Shooting Sports'!E35, "")</f>
        <v/>
      </c>
      <c r="AG66" s="221"/>
      <c r="AL66" s="221"/>
      <c r="AQ66" s="221"/>
    </row>
    <row r="67" spans="1:43">
      <c r="AC67" s="219">
        <f>'Shooting Sports'!B36</f>
        <v>4</v>
      </c>
      <c r="AD67" s="391" t="str">
        <f>'Shooting Sports'!C36</f>
        <v>Explain types of targets</v>
      </c>
      <c r="AE67" s="391"/>
      <c r="AF67" s="219" t="str">
        <f>IF('Shooting Sports'!E36&lt;&gt;"", 'Shooting Sports'!E36,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Sports'!E39&lt;&gt;"", 'Shooting Sports'!E39, "")</f>
        <v/>
      </c>
      <c r="AG69" s="221"/>
      <c r="AL69" s="221"/>
      <c r="AQ69" s="221"/>
    </row>
    <row r="70" spans="1:43" ht="12.75" customHeight="1">
      <c r="AC70" s="219" t="str">
        <f>'Shooting Sports'!B40</f>
        <v>S1</v>
      </c>
      <c r="AD70" s="391" t="str">
        <f>'Shooting Sports'!C40</f>
        <v>Fire 5 shots in 3 volleys at a target</v>
      </c>
      <c r="AE70" s="391"/>
      <c r="AF70" s="219" t="str">
        <f>IF('Shooting Sports'!E40&lt;&gt;"", 'Shooting Sports'!E40, "")</f>
        <v/>
      </c>
    </row>
    <row r="71" spans="1:43" ht="12.75" customHeight="1">
      <c r="AC71" s="219" t="str">
        <f>'Shooting Sports'!B41</f>
        <v>S2</v>
      </c>
      <c r="AD71" s="391" t="str">
        <f>'Shooting Sports'!C41</f>
        <v>Demonstrate/Explain range commands</v>
      </c>
      <c r="AE71" s="391"/>
      <c r="AF71" s="219" t="str">
        <f>IF('Shooting Sports'!E41&lt;&gt;"", 'Shooting Sports'!E41, "")</f>
        <v/>
      </c>
      <c r="AG71" s="221"/>
      <c r="AL71" s="221"/>
      <c r="AQ71" s="221"/>
    </row>
    <row r="72" spans="1:43" ht="12.75" customHeight="1">
      <c r="AC72" s="219" t="str">
        <f>'Shooting Sports'!B42</f>
        <v>S3</v>
      </c>
      <c r="AD72" s="391" t="str">
        <f>'Shooting Sports'!C42</f>
        <v>Shoot with your off hand</v>
      </c>
      <c r="AE72" s="391"/>
      <c r="AF72" s="219" t="str">
        <f>IF('Shooting Sports'!E42&lt;&gt;"", 'Shooting Sports'!E42,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nuGK0WvOF1JzglgZNn0Jxs6e6hZR6rjX4AMHHq9LJPEmtbkbFHElexaQpgldi0to3KAsT1py9rLnUlY6PmBfQw==" saltValue="2VgqkX32J6py9KKaVFQW0A==" spinCount="100000" sheet="1" objects="1" scenarios="1" selectLockedCells="1" selectUnlockedCells="1"/>
  <mergeCells count="307">
    <mergeCell ref="X61:X65"/>
    <mergeCell ref="X3:Z3"/>
    <mergeCell ref="X50:Z50"/>
    <mergeCell ref="X47:X49"/>
    <mergeCell ref="X1:AA2"/>
    <mergeCell ref="D1:G2"/>
    <mergeCell ref="N1:Q2"/>
    <mergeCell ref="X24:X30"/>
    <mergeCell ref="X31:Z31"/>
    <mergeCell ref="X35:AA35"/>
    <mergeCell ref="X32:X34"/>
    <mergeCell ref="I14:L14"/>
    <mergeCell ref="I39:L39"/>
    <mergeCell ref="I15:I20"/>
    <mergeCell ref="S31:S60"/>
    <mergeCell ref="X8:AA8"/>
    <mergeCell ref="X4:X7"/>
    <mergeCell ref="X23:AA23"/>
    <mergeCell ref="X9:X22"/>
    <mergeCell ref="X60:Z60"/>
    <mergeCell ref="X46:Z46"/>
    <mergeCell ref="X36:X45"/>
    <mergeCell ref="X51:X59"/>
    <mergeCell ref="S1:V2"/>
    <mergeCell ref="I1:L2"/>
    <mergeCell ref="D4:D6"/>
    <mergeCell ref="D8:D11"/>
    <mergeCell ref="I4:I13"/>
    <mergeCell ref="J22:K22"/>
    <mergeCell ref="J31:K31"/>
    <mergeCell ref="I22:I38"/>
    <mergeCell ref="S4:S10"/>
    <mergeCell ref="S12:S22"/>
    <mergeCell ref="S23:V23"/>
    <mergeCell ref="S30:V30"/>
    <mergeCell ref="I21:L21"/>
    <mergeCell ref="S3:V3"/>
    <mergeCell ref="N53:N58"/>
    <mergeCell ref="S11:V11"/>
    <mergeCell ref="S24:S29"/>
    <mergeCell ref="A3:B4"/>
    <mergeCell ref="A9:B10"/>
    <mergeCell ref="A30:B31"/>
    <mergeCell ref="A41:B42"/>
    <mergeCell ref="D35:G35"/>
    <mergeCell ref="D13:D34"/>
    <mergeCell ref="N3:P3"/>
    <mergeCell ref="N4:N14"/>
    <mergeCell ref="I40:I56"/>
    <mergeCell ref="A20:B21"/>
    <mergeCell ref="N52:Q52"/>
    <mergeCell ref="N15:Q15"/>
    <mergeCell ref="N25:Q25"/>
    <mergeCell ref="N35:Q35"/>
    <mergeCell ref="N47:Q47"/>
    <mergeCell ref="N16:N24"/>
    <mergeCell ref="N26:N34"/>
    <mergeCell ref="N36:N46"/>
    <mergeCell ref="N48:N51"/>
    <mergeCell ref="D7:G7"/>
    <mergeCell ref="A64:B64"/>
    <mergeCell ref="D47:G47"/>
    <mergeCell ref="A65:B65"/>
    <mergeCell ref="D36:D46"/>
    <mergeCell ref="D12:G12"/>
    <mergeCell ref="D48:D53"/>
    <mergeCell ref="A66:B66"/>
    <mergeCell ref="I3:L3"/>
    <mergeCell ref="A63:B63"/>
    <mergeCell ref="AD5:AE5"/>
    <mergeCell ref="AD6:AE6"/>
    <mergeCell ref="AD7:AE7"/>
    <mergeCell ref="AD8:AE8"/>
    <mergeCell ref="AD9:AE9"/>
    <mergeCell ref="AC1:AF2"/>
    <mergeCell ref="AH1:AK2"/>
    <mergeCell ref="AM1:AP2"/>
    <mergeCell ref="AR1:AU2"/>
    <mergeCell ref="AD4:AE4"/>
    <mergeCell ref="AN3:AO3"/>
    <mergeCell ref="AN4:AO4"/>
    <mergeCell ref="AN5:AO5"/>
    <mergeCell ref="AN6:AO6"/>
    <mergeCell ref="AN7:AO7"/>
    <mergeCell ref="AS4:AT4"/>
    <mergeCell ref="AS5:AT5"/>
    <mergeCell ref="AS6:AT6"/>
    <mergeCell ref="AS7:AT7"/>
    <mergeCell ref="AS8:AT8"/>
    <mergeCell ref="AS9:AT9"/>
    <mergeCell ref="AD14:AE14"/>
    <mergeCell ref="AD15:AE15"/>
    <mergeCell ref="AD16:AE16"/>
    <mergeCell ref="AD17:AE17"/>
    <mergeCell ref="AD18:AE18"/>
    <mergeCell ref="AD10:AE10"/>
    <mergeCell ref="AD11:AE11"/>
    <mergeCell ref="AD12:AE12"/>
    <mergeCell ref="AD13:AE13"/>
    <mergeCell ref="AD24:AE24"/>
    <mergeCell ref="AD25:AE25"/>
    <mergeCell ref="AD26:AE26"/>
    <mergeCell ref="AD27:AE27"/>
    <mergeCell ref="AD19:AE19"/>
    <mergeCell ref="AD20:AE20"/>
    <mergeCell ref="AD21:AE21"/>
    <mergeCell ref="AD22:AE22"/>
    <mergeCell ref="AD23:AE23"/>
    <mergeCell ref="AD41:AE41"/>
    <mergeCell ref="AD42:AE42"/>
    <mergeCell ref="AD43:AE43"/>
    <mergeCell ref="AD44:AE44"/>
    <mergeCell ref="AD46:AE46"/>
    <mergeCell ref="AD28:AE28"/>
    <mergeCell ref="AD29:AE29"/>
    <mergeCell ref="AD30:AE30"/>
    <mergeCell ref="AC38:AF39"/>
    <mergeCell ref="AD31:AE31"/>
    <mergeCell ref="AD32:AE32"/>
    <mergeCell ref="AD33:AE33"/>
    <mergeCell ref="AD34:AE34"/>
    <mergeCell ref="AD64:AE64"/>
    <mergeCell ref="AD53:AE53"/>
    <mergeCell ref="AD54:AE54"/>
    <mergeCell ref="AD55:AE55"/>
    <mergeCell ref="AD56:AE56"/>
    <mergeCell ref="AD58:AE58"/>
    <mergeCell ref="AD47:AE47"/>
    <mergeCell ref="AD48:AE48"/>
    <mergeCell ref="AD49:AE49"/>
    <mergeCell ref="AD50:AE50"/>
    <mergeCell ref="AD52:AE52"/>
    <mergeCell ref="AD71:AE71"/>
    <mergeCell ref="AD72:AE72"/>
    <mergeCell ref="AI20:AJ20"/>
    <mergeCell ref="AI21:AJ21"/>
    <mergeCell ref="AI22:AJ22"/>
    <mergeCell ref="AI23:AJ23"/>
    <mergeCell ref="AI24:AJ24"/>
    <mergeCell ref="AI25:AJ25"/>
    <mergeCell ref="AI26:AJ26"/>
    <mergeCell ref="AI27:AJ27"/>
    <mergeCell ref="AI28:AJ28"/>
    <mergeCell ref="AI29:AJ29"/>
    <mergeCell ref="AI30:AJ30"/>
    <mergeCell ref="AI31:AJ31"/>
    <mergeCell ref="AI32:AJ32"/>
    <mergeCell ref="AD65:AE65"/>
    <mergeCell ref="AD66:AE66"/>
    <mergeCell ref="AD67:AE67"/>
    <mergeCell ref="AD69:AE69"/>
    <mergeCell ref="AD70:AE70"/>
    <mergeCell ref="AD59:AE59"/>
    <mergeCell ref="AD60:AE60"/>
    <mergeCell ref="AD61:AE61"/>
    <mergeCell ref="AD62:AE62"/>
    <mergeCell ref="AI38:AJ38"/>
    <mergeCell ref="AI39:AJ39"/>
    <mergeCell ref="AI40:AJ40"/>
    <mergeCell ref="AI41:AJ41"/>
    <mergeCell ref="AI42:AJ42"/>
    <mergeCell ref="AI33:AJ33"/>
    <mergeCell ref="AI34:AJ34"/>
    <mergeCell ref="AI35:AJ35"/>
    <mergeCell ref="AI36:AJ36"/>
    <mergeCell ref="AI37:AJ37"/>
    <mergeCell ref="AI58:AJ58"/>
    <mergeCell ref="AI59:AJ59"/>
    <mergeCell ref="AI60:AJ60"/>
    <mergeCell ref="AI61:AJ61"/>
    <mergeCell ref="AI53:AJ53"/>
    <mergeCell ref="AI54:AJ54"/>
    <mergeCell ref="AI55:AJ55"/>
    <mergeCell ref="AI56:AJ56"/>
    <mergeCell ref="AI57:AJ57"/>
    <mergeCell ref="AI48:AJ48"/>
    <mergeCell ref="AI49:AJ49"/>
    <mergeCell ref="AI50:AJ50"/>
    <mergeCell ref="AI51:AJ51"/>
    <mergeCell ref="AI52:AJ52"/>
    <mergeCell ref="AI43:AJ43"/>
    <mergeCell ref="AI44:AJ44"/>
    <mergeCell ref="AI45:AJ45"/>
    <mergeCell ref="AI46:AJ46"/>
    <mergeCell ref="AI47:AJ47"/>
    <mergeCell ref="AN13:AO13"/>
    <mergeCell ref="AN14:AO14"/>
    <mergeCell ref="AN15:AO15"/>
    <mergeCell ref="AN16:AO16"/>
    <mergeCell ref="AN17:AO17"/>
    <mergeCell ref="AN8:AO8"/>
    <mergeCell ref="AN9:AO9"/>
    <mergeCell ref="AN10:AO10"/>
    <mergeCell ref="AN11:AO11"/>
    <mergeCell ref="AN12:AO12"/>
    <mergeCell ref="AN23:AO23"/>
    <mergeCell ref="AN24:AO24"/>
    <mergeCell ref="AN25:AO25"/>
    <mergeCell ref="AN26:AO26"/>
    <mergeCell ref="AN27:AO27"/>
    <mergeCell ref="AN18:AO18"/>
    <mergeCell ref="AN19:AO19"/>
    <mergeCell ref="AN20:AO20"/>
    <mergeCell ref="AN21:AO21"/>
    <mergeCell ref="AN22:AO22"/>
    <mergeCell ref="AN33:AO33"/>
    <mergeCell ref="AN34:AO34"/>
    <mergeCell ref="AN35:AO35"/>
    <mergeCell ref="AN36:AO36"/>
    <mergeCell ref="AN37:AO37"/>
    <mergeCell ref="AN28:AO28"/>
    <mergeCell ref="AN29:AO29"/>
    <mergeCell ref="AN30:AO30"/>
    <mergeCell ref="AN31:AO31"/>
    <mergeCell ref="AN32:AO32"/>
    <mergeCell ref="AN42:AO42"/>
    <mergeCell ref="AN43:AO43"/>
    <mergeCell ref="AN44:AO44"/>
    <mergeCell ref="AN45:AO45"/>
    <mergeCell ref="AN46:AO46"/>
    <mergeCell ref="AN38:AO38"/>
    <mergeCell ref="AN39:AO39"/>
    <mergeCell ref="AN40:AO40"/>
    <mergeCell ref="AN41:AO41"/>
    <mergeCell ref="AN62:AO62"/>
    <mergeCell ref="AN63:AO63"/>
    <mergeCell ref="AN64:AO64"/>
    <mergeCell ref="AS3:AT3"/>
    <mergeCell ref="AN57:AO57"/>
    <mergeCell ref="AN58:AO58"/>
    <mergeCell ref="AN59:AO59"/>
    <mergeCell ref="AN60:AO60"/>
    <mergeCell ref="AN61:AO61"/>
    <mergeCell ref="AN52:AO52"/>
    <mergeCell ref="AN53:AO53"/>
    <mergeCell ref="AN54:AO54"/>
    <mergeCell ref="AN55:AO55"/>
    <mergeCell ref="AN56:AO56"/>
    <mergeCell ref="AN47:AO47"/>
    <mergeCell ref="AN48:AO48"/>
    <mergeCell ref="AN49:AO49"/>
    <mergeCell ref="AN50:AO50"/>
    <mergeCell ref="AN51:AO51"/>
    <mergeCell ref="AS14:AT14"/>
    <mergeCell ref="AS15:AT15"/>
    <mergeCell ref="AS16:AT16"/>
    <mergeCell ref="AS17:AT17"/>
    <mergeCell ref="AS18:AT18"/>
    <mergeCell ref="AS10:AT10"/>
    <mergeCell ref="AS11:AT11"/>
    <mergeCell ref="AS12:AT12"/>
    <mergeCell ref="AS13:AT13"/>
    <mergeCell ref="AS23:AT23"/>
    <mergeCell ref="AS24:AT24"/>
    <mergeCell ref="AS25:AT25"/>
    <mergeCell ref="AS26:AT26"/>
    <mergeCell ref="AS27:AT27"/>
    <mergeCell ref="AS19:AT19"/>
    <mergeCell ref="AS20:AT20"/>
    <mergeCell ref="AS21:AT21"/>
    <mergeCell ref="AS22:AT22"/>
    <mergeCell ref="AS34:AT34"/>
    <mergeCell ref="AS35:AT35"/>
    <mergeCell ref="AS36:AT36"/>
    <mergeCell ref="AS37:AT37"/>
    <mergeCell ref="AS28:AT28"/>
    <mergeCell ref="AS29:AT29"/>
    <mergeCell ref="AS30:AT30"/>
    <mergeCell ref="AS31:AT31"/>
    <mergeCell ref="AS32:AT32"/>
    <mergeCell ref="AS57:AT57"/>
    <mergeCell ref="AS58:AT58"/>
    <mergeCell ref="AI3:AJ3"/>
    <mergeCell ref="AI4:AJ4"/>
    <mergeCell ref="AS52:AT52"/>
    <mergeCell ref="AS53:AT53"/>
    <mergeCell ref="AS54:AT54"/>
    <mergeCell ref="AS55:AT55"/>
    <mergeCell ref="AS56:AT56"/>
    <mergeCell ref="AS47:AT47"/>
    <mergeCell ref="AS48:AT48"/>
    <mergeCell ref="AS49:AT49"/>
    <mergeCell ref="AS50:AT50"/>
    <mergeCell ref="AS51:AT51"/>
    <mergeCell ref="AS42:AT42"/>
    <mergeCell ref="AS43:AT43"/>
    <mergeCell ref="AS44:AT44"/>
    <mergeCell ref="AS45:AT45"/>
    <mergeCell ref="AS46:AT46"/>
    <mergeCell ref="AS38:AT38"/>
    <mergeCell ref="AS39:AT39"/>
    <mergeCell ref="AS40:AT40"/>
    <mergeCell ref="AS41:AT41"/>
    <mergeCell ref="AS33:AT33"/>
    <mergeCell ref="AI15:AJ15"/>
    <mergeCell ref="AI16:AJ16"/>
    <mergeCell ref="AI17:AJ17"/>
    <mergeCell ref="AI10:AJ10"/>
    <mergeCell ref="AI11:AJ11"/>
    <mergeCell ref="AI12:AJ12"/>
    <mergeCell ref="AI13:AJ13"/>
    <mergeCell ref="AI14:AJ14"/>
    <mergeCell ref="AI5:AJ5"/>
    <mergeCell ref="AI6:AJ6"/>
    <mergeCell ref="AI7:AJ7"/>
    <mergeCell ref="AI8:AJ8"/>
    <mergeCell ref="AI9:AJ9"/>
  </mergeCells>
  <phoneticPr fontId="1" type="noConversion"/>
  <pageMargins left="0.5" right="0.5" top="0.5" bottom="0.5" header="0.25" footer="0.25"/>
  <pageSetup scale="58" fitToWidth="2" orientation="landscape" r:id="rId1"/>
  <headerFooter alignWithMargins="0">
    <oddHeader>&amp;C&amp;"Arial,Bold"&amp;14WebelosTrax&amp;12
&amp;D</oddHeader>
  </headerFooter>
  <colBreaks count="2" manualBreakCount="2">
    <brk id="17" max="71" man="1"/>
    <brk id="32" max="7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U243"/>
  <sheetViews>
    <sheetView showGridLines="0" zoomScaleNormal="100" zoomScaleSheetLayoutView="25"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2</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IF(AdventurePins!F6&lt;&gt;"", AdventurePins!F6, " ")</f>
        <v xml:space="preserve"> </v>
      </c>
      <c r="I4" s="403" t="str">
        <f>IF(AdventurePins!$E62&lt;&gt;"", AdventurePins!$E62, " ")</f>
        <v>(Do 1-5 and one of 6)</v>
      </c>
      <c r="J4" s="42">
        <f>AdventurePins!B63</f>
        <v>1</v>
      </c>
      <c r="K4" s="159" t="str">
        <f>AdventurePins!C63</f>
        <v>Flag History/Display/Ceremony</v>
      </c>
      <c r="L4" s="42" t="str">
        <f>IF(AdventurePins!F63&lt;&gt;"", AdventurePins!F63, " ")</f>
        <v xml:space="preserve"> </v>
      </c>
      <c r="N4" s="410" t="str">
        <f>Electives!$E5</f>
        <v>(Do All and only four of 3)</v>
      </c>
      <c r="O4" s="107">
        <f>Electives!B6</f>
        <v>1</v>
      </c>
      <c r="P4" s="125" t="str">
        <f>Electives!C6</f>
        <v>Draw picture of "Fair Test" of fertilizer</v>
      </c>
      <c r="Q4" s="107" t="str">
        <f>IF(Electives!F6&lt;&gt;"", Electives!F6, " ")</f>
        <v xml:space="preserve"> </v>
      </c>
      <c r="S4" s="415" t="str">
        <f>IF(Electives!$E73&lt;&gt;"", Electives!$E73, " ")</f>
        <v>(Do 1a and one other and all of 2)</v>
      </c>
      <c r="T4" s="107" t="str">
        <f>Electives!B74</f>
        <v>1a</v>
      </c>
      <c r="U4" s="126" t="str">
        <f>Electives!C74</f>
        <v>Cook 2 different recipes w/o pots &amp; pans</v>
      </c>
      <c r="V4" s="107" t="str">
        <f>IF(Electives!F74&lt;&gt;"", Electives!F74, " ")</f>
        <v xml:space="preserve"> </v>
      </c>
      <c r="X4" s="410" t="str">
        <f>IF(Electives!$E139&lt;&gt;"", Electives!$E139, " ")</f>
        <v>(Do All)</v>
      </c>
      <c r="Y4" s="107">
        <f>Electives!B140</f>
        <v>1</v>
      </c>
      <c r="Z4" s="125" t="str">
        <f>Electives!C140</f>
        <v>Decide on elements of game</v>
      </c>
      <c r="AA4" s="107" t="str">
        <f>IF(Electives!F140&lt;&gt;"", Electives!F140, " ")</f>
        <v xml:space="preserve"> </v>
      </c>
      <c r="AC4" s="164">
        <f>'Cub Awards'!B6</f>
        <v>1</v>
      </c>
      <c r="AD4" s="314" t="str">
        <f>'Cub Awards'!C6</f>
        <v>Learn rescue techniques</v>
      </c>
      <c r="AE4" s="314"/>
      <c r="AF4" s="164" t="str">
        <f>IF('Cub Awards'!F6&lt;&gt;"", 'Cub Awards'!F6, "")</f>
        <v/>
      </c>
      <c r="AG4" s="213"/>
      <c r="AH4" s="162" t="str">
        <f>NOVA!B174</f>
        <v>1a</v>
      </c>
      <c r="AI4" s="323" t="str">
        <f>NOVA!C174</f>
        <v>Complete Adventures in Science</v>
      </c>
      <c r="AJ4" s="323"/>
      <c r="AK4" s="162" t="str">
        <f>IF(NOVA!F174&lt;&gt;"", NOVA!F174, "")</f>
        <v/>
      </c>
      <c r="AL4" s="213"/>
      <c r="AM4" s="162" t="str">
        <f>NOVA!B51</f>
        <v>1a</v>
      </c>
      <c r="AN4" s="323" t="str">
        <f>NOVA!C51</f>
        <v>Read or watch 1 hour of wildlife content</v>
      </c>
      <c r="AO4" s="323"/>
      <c r="AP4" s="162" t="str">
        <f>IF(NOVA!F51&lt;&gt;"", NOVA!F51, "")</f>
        <v/>
      </c>
      <c r="AQ4" s="213"/>
      <c r="AR4" s="162" t="str">
        <f>NOVA!B115</f>
        <v>1a</v>
      </c>
      <c r="AS4" s="323" t="str">
        <f>NOVA!C115</f>
        <v>Read or watch 1 hour of tech content</v>
      </c>
      <c r="AT4" s="323"/>
      <c r="AU4" s="162" t="str">
        <f>IF(NOVA!F115&lt;&gt;"", NOVA!F115, "")</f>
        <v/>
      </c>
    </row>
    <row r="5" spans="1:47" ht="12.75" customHeight="1">
      <c r="A5" s="206" t="s">
        <v>854</v>
      </c>
      <c r="B5" s="42" t="str">
        <f>Bobcat!F13</f>
        <v xml:space="preserve"> </v>
      </c>
      <c r="D5" s="419"/>
      <c r="E5" s="42">
        <f>AdventurePins!B7</f>
        <v>2</v>
      </c>
      <c r="F5" s="108" t="str">
        <f>AdventurePins!C7</f>
        <v>Prepare a balanced meal for family</v>
      </c>
      <c r="G5" s="42" t="str">
        <f>IF(AdventurePins!F7&lt;&gt;"", AdventurePins!F7, " ")</f>
        <v xml:space="preserve"> </v>
      </c>
      <c r="I5" s="404"/>
      <c r="J5" s="42">
        <f>AdventurePins!B64</f>
        <v>2</v>
      </c>
      <c r="K5" s="159" t="str">
        <f>AdventurePins!C64</f>
        <v>Citizen rights and duties</v>
      </c>
      <c r="L5" s="42" t="str">
        <f>IF(AdventurePins!F64&lt;&gt;"", AdventurePins!F64, " ")</f>
        <v xml:space="preserve"> </v>
      </c>
      <c r="N5" s="410"/>
      <c r="O5" s="107">
        <f>Electives!B7</f>
        <v>2</v>
      </c>
      <c r="P5" s="127" t="str">
        <f>Electives!C7</f>
        <v>Visit museum, discuss 3 questions w/scientist</v>
      </c>
      <c r="Q5" s="107" t="str">
        <f>IF(Electives!F7&lt;&gt;"", Electives!F7, " ")</f>
        <v xml:space="preserve"> </v>
      </c>
      <c r="S5" s="416"/>
      <c r="T5" s="107" t="str">
        <f>Electives!B75</f>
        <v>1b</v>
      </c>
      <c r="U5" s="126" t="str">
        <f>Electives!C75</f>
        <v>Show one way to light fire w/o matches</v>
      </c>
      <c r="V5" s="107" t="str">
        <f>IF(Electives!F75&lt;&gt;"", Electives!F75, " ")</f>
        <v xml:space="preserve"> </v>
      </c>
      <c r="X5" s="410"/>
      <c r="Y5" s="107">
        <f>Electives!B141</f>
        <v>2</v>
      </c>
      <c r="Z5" s="125" t="str">
        <f>Electives!C141</f>
        <v>List 5 of onlnie safety rules</v>
      </c>
      <c r="AA5" s="107" t="str">
        <f>IF(Electives!F141&lt;&gt;"", Electives!F141, " ")</f>
        <v xml:space="preserve"> </v>
      </c>
      <c r="AC5" s="164">
        <f>'Cub Awards'!B7</f>
        <v>2</v>
      </c>
      <c r="AD5" s="314" t="str">
        <f>'Cub Awards'!C7</f>
        <v>Build a family emergency kit</v>
      </c>
      <c r="AE5" s="314"/>
      <c r="AF5" s="164" t="str">
        <f>IF('Cub Awards'!F7&lt;&gt;"", 'Cub Awards'!F7, "")</f>
        <v/>
      </c>
      <c r="AG5" s="142"/>
      <c r="AH5" s="162" t="str">
        <f>NOVA!B175</f>
        <v>1b</v>
      </c>
      <c r="AI5" s="386" t="str">
        <f>NOVA!C175</f>
        <v>Complete Engineer</v>
      </c>
      <c r="AJ5" s="387"/>
      <c r="AK5" s="162" t="str">
        <f>IF(NOVA!F175&lt;&gt;"", NOVA!F175, "")</f>
        <v/>
      </c>
      <c r="AL5" s="142"/>
      <c r="AM5" s="162" t="str">
        <f>NOVA!B52</f>
        <v>1b</v>
      </c>
      <c r="AN5" s="386" t="str">
        <f>NOVA!C52</f>
        <v>List at least two questions or ideas</v>
      </c>
      <c r="AO5" s="387"/>
      <c r="AP5" s="162" t="str">
        <f>IF(NOVA!F52&lt;&gt;"", NOVA!F52, "")</f>
        <v/>
      </c>
      <c r="AQ5" s="142"/>
      <c r="AR5" s="162" t="str">
        <f>NOVA!B116</f>
        <v>1b</v>
      </c>
      <c r="AS5" s="386" t="str">
        <f>NOVA!C116</f>
        <v>List at least two questions or ideas</v>
      </c>
      <c r="AT5" s="387"/>
      <c r="AU5" s="162" t="str">
        <f>IF(NOVA!F116&lt;&gt;"", NOVA!F116, "")</f>
        <v/>
      </c>
    </row>
    <row r="6" spans="1:47">
      <c r="A6" s="108" t="s">
        <v>37</v>
      </c>
      <c r="B6" s="42" t="str">
        <f>WebelosBadge!F14</f>
        <v/>
      </c>
      <c r="D6" s="420"/>
      <c r="E6" s="42">
        <f>AdventurePins!B8</f>
        <v>3</v>
      </c>
      <c r="F6" s="108" t="str">
        <f>AdventurePins!C8</f>
        <v>Build / Light / Extinguish fire</v>
      </c>
      <c r="G6" s="42" t="str">
        <f>IF(AdventurePins!F8&lt;&gt;"", AdventurePins!F8, " ")</f>
        <v xml:space="preserve"> </v>
      </c>
      <c r="I6" s="404"/>
      <c r="J6" s="42">
        <f>AdventurePins!B65</f>
        <v>3</v>
      </c>
      <c r="K6" s="159" t="str">
        <f>AdventurePins!C65</f>
        <v>Discuss "rule of law"</v>
      </c>
      <c r="L6" s="42" t="str">
        <f>IF(AdventurePins!F65&lt;&gt;"", AdventurePins!F65, " ")</f>
        <v xml:space="preserve"> </v>
      </c>
      <c r="N6" s="410"/>
      <c r="O6" s="107" t="str">
        <f>Electives!B8</f>
        <v>3a</v>
      </c>
      <c r="P6" s="125" t="str">
        <f>Electives!C8</f>
        <v>Do experiment of #1 &amp; report</v>
      </c>
      <c r="Q6" s="107" t="str">
        <f>IF(Electives!F8&lt;&gt;"", Electives!F8, " ")</f>
        <v xml:space="preserve"> </v>
      </c>
      <c r="S6" s="416"/>
      <c r="T6" s="107" t="str">
        <f>Electives!B76</f>
        <v>1c</v>
      </c>
      <c r="U6" s="126" t="str">
        <f>Electives!C76</f>
        <v>Use tree limbs &amp; build overnight shelter</v>
      </c>
      <c r="V6" s="107" t="str">
        <f>IF(Electives!F76&lt;&gt;"", Electives!F76, " ")</f>
        <v xml:space="preserve"> </v>
      </c>
      <c r="X6" s="410"/>
      <c r="Y6" s="107">
        <f>Electives!B142</f>
        <v>3</v>
      </c>
      <c r="Z6" s="125" t="str">
        <f>Electives!C142</f>
        <v>Create game</v>
      </c>
      <c r="AA6" s="107" t="str">
        <f>IF(Electives!F142&lt;&gt;"", Electives!F142, " ")</f>
        <v xml:space="preserve"> </v>
      </c>
      <c r="AC6" s="164">
        <f>'Cub Awards'!B8</f>
        <v>3</v>
      </c>
      <c r="AD6" s="314" t="str">
        <f>'Cub Awards'!C8</f>
        <v>Take a first-aid course</v>
      </c>
      <c r="AE6" s="314"/>
      <c r="AF6" s="164" t="str">
        <f>IF('Cub Awards'!F8&lt;&gt;"", 'Cub Awards'!F8, "")</f>
        <v/>
      </c>
      <c r="AG6" s="215"/>
      <c r="AH6" s="162" t="str">
        <f>NOVA!B176</f>
        <v>1c</v>
      </c>
      <c r="AI6" s="386" t="str">
        <f>NOVA!C176</f>
        <v>Complete Scouting Adventure</v>
      </c>
      <c r="AJ6" s="387"/>
      <c r="AK6" s="162" t="str">
        <f>IF(NOVA!F176&lt;&gt;"", NOVA!F176, "")</f>
        <v/>
      </c>
      <c r="AL6" s="215"/>
      <c r="AM6" s="162" t="str">
        <f>NOVA!B53</f>
        <v>1c</v>
      </c>
      <c r="AN6" s="386" t="str">
        <f>NOVA!C53</f>
        <v>Discuss two with your counselor</v>
      </c>
      <c r="AO6" s="387"/>
      <c r="AP6" s="162" t="str">
        <f>IF(NOVA!F53&lt;&gt;"", NOVA!F53, "")</f>
        <v/>
      </c>
      <c r="AQ6" s="215"/>
      <c r="AR6" s="162" t="str">
        <f>NOVA!B117</f>
        <v>1c</v>
      </c>
      <c r="AS6" s="386" t="str">
        <f>NOVA!C117</f>
        <v>Discuss two with your counselor</v>
      </c>
      <c r="AT6" s="387"/>
      <c r="AU6" s="162" t="str">
        <f>IF(NOVA!F117&lt;&gt;"", NOVA!F117, "")</f>
        <v/>
      </c>
    </row>
    <row r="7" spans="1:47">
      <c r="A7" s="108" t="s">
        <v>29</v>
      </c>
      <c r="B7" s="42" t="str">
        <f>ArrowOfLight!F13</f>
        <v xml:space="preserve"> </v>
      </c>
      <c r="D7" s="399" t="str">
        <f>AdventurePins!C10</f>
        <v>Duty to God and You</v>
      </c>
      <c r="E7" s="399"/>
      <c r="F7" s="399"/>
      <c r="G7" s="399"/>
      <c r="I7" s="404"/>
      <c r="J7" s="42">
        <f>AdventurePins!B66</f>
        <v>4</v>
      </c>
      <c r="K7" s="159" t="str">
        <f>AdventurePins!C66</f>
        <v>Meet government leader</v>
      </c>
      <c r="L7" s="42" t="str">
        <f>IF(AdventurePins!F66&lt;&gt;"", AdventurePins!F66, " ")</f>
        <v xml:space="preserve"> </v>
      </c>
      <c r="N7" s="410"/>
      <c r="O7" s="107" t="str">
        <f>Electives!B9</f>
        <v>3b</v>
      </c>
      <c r="P7" s="125" t="str">
        <f>Electives!C9</f>
        <v>Do experiment #1 &amp; change ind. var</v>
      </c>
      <c r="Q7" s="107" t="str">
        <f>IF(Electives!F9&lt;&gt;"", Electives!F9, " ")</f>
        <v xml:space="preserve"> </v>
      </c>
      <c r="S7" s="416"/>
      <c r="T7" s="107" t="str">
        <f>Electives!B77</f>
        <v>2a</v>
      </c>
      <c r="U7" s="126" t="str">
        <f>Electives!C77</f>
        <v>Assemble survival kit</v>
      </c>
      <c r="V7" s="107" t="str">
        <f>IF(Electives!F77&lt;&gt;"", Electives!F77, " ")</f>
        <v xml:space="preserve"> </v>
      </c>
      <c r="X7" s="410"/>
      <c r="Y7" s="107">
        <f>Electives!B143</f>
        <v>4</v>
      </c>
      <c r="Z7" s="125" t="str">
        <f>Electives!C143</f>
        <v>Teach someone else how to play</v>
      </c>
      <c r="AA7" s="107" t="str">
        <f>IF(Electives!F143&lt;&gt;"", Electives!F143, " ")</f>
        <v xml:space="preserve"> </v>
      </c>
      <c r="AC7" s="164">
        <f>'Cub Awards'!B9</f>
        <v>4</v>
      </c>
      <c r="AD7" s="314" t="str">
        <f>'Cub Awards'!C9</f>
        <v>Learn to survive extreme weather</v>
      </c>
      <c r="AE7" s="314"/>
      <c r="AF7" s="164" t="str">
        <f>IF('Cub Awards'!F9&lt;&gt;"", 'Cub Awards'!F9, "")</f>
        <v/>
      </c>
      <c r="AG7" s="215"/>
      <c r="AH7" s="162">
        <f>NOVA!B177</f>
        <v>2</v>
      </c>
      <c r="AI7" s="386" t="str">
        <f>NOVA!C177</f>
        <v>Complete 3 adventures listed in comment</v>
      </c>
      <c r="AJ7" s="387"/>
      <c r="AK7" s="162" t="str">
        <f>IF(NOVA!F177&lt;&gt;"", NOVA!F177, "")</f>
        <v/>
      </c>
      <c r="AL7" s="215"/>
      <c r="AM7" s="162">
        <f>NOVA!B54</f>
        <v>2</v>
      </c>
      <c r="AN7" s="386" t="str">
        <f>NOVA!C54</f>
        <v>Complete an elective listed in comment</v>
      </c>
      <c r="AO7" s="387"/>
      <c r="AP7" s="162" t="str">
        <f>IF(NOVA!F54&lt;&gt;"", NOVA!F54, "")</f>
        <v/>
      </c>
      <c r="AQ7" s="215"/>
      <c r="AR7" s="162">
        <f>NOVA!B118</f>
        <v>2</v>
      </c>
      <c r="AS7" s="386" t="str">
        <f>NOVA!C118</f>
        <v>Complete an elective listed in comment</v>
      </c>
      <c r="AT7" s="387"/>
      <c r="AU7" s="162" t="str">
        <f>IF(NOVA!F118&lt;&gt;"", NOVA!F118, "")</f>
        <v/>
      </c>
    </row>
    <row r="8" spans="1:47" ht="12.75" customHeight="1">
      <c r="D8" s="421" t="str">
        <f>IF(AdventurePins!$E10&lt;&gt;"", AdventurePins!$E10, " ")</f>
        <v>(Do 1 and two others)</v>
      </c>
      <c r="E8" s="42">
        <f>AdventurePins!B11</f>
        <v>1</v>
      </c>
      <c r="F8" s="108" t="str">
        <f>AdventurePins!C11</f>
        <v>Discuss duty to God</v>
      </c>
      <c r="G8" s="42" t="str">
        <f>IF(AdventurePins!F11&lt;&gt;"", AdventurePins!F11, " ")</f>
        <v xml:space="preserve"> </v>
      </c>
      <c r="I8" s="404"/>
      <c r="J8" s="42">
        <f>AdventurePins!B67</f>
        <v>5</v>
      </c>
      <c r="K8" s="159" t="str">
        <f>AdventurePins!C67</f>
        <v>Plan activity</v>
      </c>
      <c r="L8" s="42" t="str">
        <f>IF(AdventurePins!F67&lt;&gt;"", AdventurePins!F67, " ")</f>
        <v xml:space="preserve"> </v>
      </c>
      <c r="N8" s="410"/>
      <c r="O8" s="107" t="str">
        <f>Electives!B10</f>
        <v>3c</v>
      </c>
      <c r="P8" s="125" t="str">
        <f>Electives!C10</f>
        <v>Build scale model of solar system</v>
      </c>
      <c r="Q8" s="107" t="str">
        <f>IF(Electives!F10&lt;&gt;"", Electives!F10, " ")</f>
        <v xml:space="preserve"> </v>
      </c>
      <c r="S8" s="416"/>
      <c r="T8" s="107" t="str">
        <f>Electives!B78</f>
        <v>2b</v>
      </c>
      <c r="U8" s="126" t="str">
        <f>Electives!C78</f>
        <v>Demonstrate 2 ways to purify water</v>
      </c>
      <c r="V8" s="107" t="str">
        <f>IF(Electives!F78&lt;&gt;"", Electives!F78, " ")</f>
        <v xml:space="preserve"> </v>
      </c>
      <c r="X8" s="399" t="str">
        <f>Electives!C146</f>
        <v>Into the Wild</v>
      </c>
      <c r="Y8" s="399"/>
      <c r="Z8" s="399"/>
      <c r="AA8" s="399"/>
      <c r="AC8" s="164">
        <f>'Cub Awards'!B10</f>
        <v>5</v>
      </c>
      <c r="AD8" s="314" t="str">
        <f>'Cub Awards'!C10</f>
        <v>Learn about personal safety</v>
      </c>
      <c r="AE8" s="314"/>
      <c r="AF8" s="164" t="str">
        <f>IF('Cub Awards'!F10&lt;&gt;"", 'Cub Awards'!F10, "")</f>
        <v/>
      </c>
      <c r="AG8" s="215"/>
      <c r="AH8" s="162">
        <f>NOVA!B178</f>
        <v>3</v>
      </c>
      <c r="AI8" s="386" t="str">
        <f>NOVA!C178</f>
        <v>Discuss facts about Dr. Townes</v>
      </c>
      <c r="AJ8" s="387"/>
      <c r="AK8" s="162" t="str">
        <f>IF(NOVA!F178&lt;&gt;"", NOVA!F178, "")</f>
        <v/>
      </c>
      <c r="AL8" s="215"/>
      <c r="AM8" s="162" t="str">
        <f>NOVA!B55</f>
        <v>3a</v>
      </c>
      <c r="AN8" s="386" t="str">
        <f>NOVA!C55</f>
        <v>Explore what is wildlife</v>
      </c>
      <c r="AO8" s="387"/>
      <c r="AP8" s="162" t="str">
        <f>IF(NOVA!F55&lt;&gt;"", NOVA!F55, "")</f>
        <v/>
      </c>
      <c r="AQ8" s="215"/>
      <c r="AR8" s="162" t="str">
        <f>NOVA!B119</f>
        <v>3a</v>
      </c>
      <c r="AS8" s="386" t="str">
        <f>NOVA!C119</f>
        <v>Look up definition of Technology</v>
      </c>
      <c r="AT8" s="387"/>
      <c r="AU8" s="162" t="str">
        <f>IF(NOVA!F119&lt;&gt;"", NOVA!F119, "")</f>
        <v/>
      </c>
    </row>
    <row r="9" spans="1:47" ht="12.75" customHeight="1">
      <c r="A9" s="413" t="s">
        <v>28</v>
      </c>
      <c r="B9" s="413"/>
      <c r="D9" s="422"/>
      <c r="E9" s="42">
        <f>AdventurePins!B12</f>
        <v>2</v>
      </c>
      <c r="F9" s="108" t="str">
        <f>AdventurePins!C12</f>
        <v>Earn religious emblem of faith</v>
      </c>
      <c r="G9" s="42" t="str">
        <f>IF(AdventurePins!F12&lt;&gt;"", AdventurePins!F12, " ")</f>
        <v xml:space="preserve"> </v>
      </c>
      <c r="I9" s="404"/>
      <c r="J9" s="42" t="str">
        <f>AdventurePins!B68</f>
        <v>6a</v>
      </c>
      <c r="K9" s="159" t="str">
        <f>AdventurePins!C68</f>
        <v>Scouting in another country</v>
      </c>
      <c r="L9" s="42" t="str">
        <f>IF(AdventurePins!F68&lt;&gt;"", AdventurePins!F68, " ")</f>
        <v xml:space="preserve"> </v>
      </c>
      <c r="N9" s="410"/>
      <c r="O9" s="107" t="str">
        <f>Electives!B11</f>
        <v>3d</v>
      </c>
      <c r="P9" s="125" t="str">
        <f>Electives!C11</f>
        <v>Build, launch rocket; design "fair test"</v>
      </c>
      <c r="Q9" s="107" t="str">
        <f>IF(Electives!F11&lt;&gt;"", Electives!F11, " ")</f>
        <v xml:space="preserve"> </v>
      </c>
      <c r="S9" s="416"/>
      <c r="T9" s="107" t="str">
        <f>Electives!B79</f>
        <v>2c</v>
      </c>
      <c r="U9" s="126" t="str">
        <f>Electives!C79</f>
        <v>Explain S-T-O-P, universal emerg signs</v>
      </c>
      <c r="V9" s="107" t="str">
        <f>IF(Electives!F79&lt;&gt;"", Electives!F79, " ")</f>
        <v xml:space="preserve"> </v>
      </c>
      <c r="X9" s="410" t="str">
        <f>IF(Electives!$E146&lt;&gt;"", Electives!$E146, " ")</f>
        <v>(Do Six)</v>
      </c>
      <c r="Y9" s="107">
        <f>Electives!B147</f>
        <v>1</v>
      </c>
      <c r="Z9" s="125" t="str">
        <f>Electives!C147</f>
        <v>Care for insect/etc and tell</v>
      </c>
      <c r="AA9" s="107" t="str">
        <f>IF(Electives!F147&lt;&gt;"", Electives!F147, " ")</f>
        <v xml:space="preserve"> </v>
      </c>
      <c r="AC9" s="164">
        <f>'Cub Awards'!B11</f>
        <v>6</v>
      </c>
      <c r="AD9" s="314" t="str">
        <f>'Cub Awards'!C11</f>
        <v>Give presentation on emergency prep</v>
      </c>
      <c r="AE9" s="314"/>
      <c r="AF9" s="164" t="str">
        <f>IF('Cub Awards'!F11&lt;&gt;"", 'Cub Awards'!F11, "")</f>
        <v/>
      </c>
      <c r="AG9" s="215"/>
      <c r="AH9" s="162">
        <f>NOVA!B179</f>
        <v>4</v>
      </c>
      <c r="AI9" s="386" t="str">
        <f>NOVA!C179</f>
        <v>Research 5 famous STEM professionals</v>
      </c>
      <c r="AJ9" s="387"/>
      <c r="AK9" s="162" t="str">
        <f>IF(NOVA!F179&lt;&gt;"", NOVA!F179, "")</f>
        <v/>
      </c>
      <c r="AL9" s="215"/>
      <c r="AM9" s="162" t="str">
        <f>NOVA!B56</f>
        <v>3b</v>
      </c>
      <c r="AN9" s="386" t="str">
        <f>NOVA!C56</f>
        <v>Explain relationships within food chain</v>
      </c>
      <c r="AO9" s="387"/>
      <c r="AP9" s="162" t="str">
        <f>IF(NOVA!F56&lt;&gt;"", NOVA!F56, "")</f>
        <v/>
      </c>
      <c r="AQ9" s="215"/>
      <c r="AR9" s="162" t="str">
        <f>NOVA!B120</f>
        <v>3b1</v>
      </c>
      <c r="AS9" s="386" t="str">
        <f>NOVA!C120</f>
        <v>How is tech used in communication</v>
      </c>
      <c r="AT9" s="387"/>
      <c r="AU9" s="162" t="str">
        <f>IF(NOVA!F120&lt;&gt;"", NOVA!F120, "")</f>
        <v/>
      </c>
    </row>
    <row r="10" spans="1:47">
      <c r="A10" s="412"/>
      <c r="B10" s="412"/>
      <c r="D10" s="422"/>
      <c r="E10" s="42">
        <f>AdventurePins!B13</f>
        <v>3</v>
      </c>
      <c r="F10" s="207" t="str">
        <f>AdventurePins!C13</f>
        <v>Discuss how worship helps duty to God</v>
      </c>
      <c r="G10" s="42" t="str">
        <f>IF(AdventurePins!F13&lt;&gt;"", AdventurePins!F13, " ")</f>
        <v xml:space="preserve"> </v>
      </c>
      <c r="I10" s="404"/>
      <c r="J10" s="42" t="str">
        <f>AdventurePins!B69</f>
        <v>6b</v>
      </c>
      <c r="K10" s="159" t="str">
        <f>AdventurePins!C69</f>
        <v>World Friendship Fund</v>
      </c>
      <c r="L10" s="42" t="str">
        <f>IF(AdventurePins!F69&lt;&gt;"", AdventurePins!F69, " ")</f>
        <v xml:space="preserve"> </v>
      </c>
      <c r="N10" s="410"/>
      <c r="O10" s="107" t="str">
        <f>Electives!B12</f>
        <v>3e</v>
      </c>
      <c r="P10" s="125" t="str">
        <f>Electives!C12</f>
        <v>Two circuits; 3 lights &amp; battery</v>
      </c>
      <c r="Q10" s="107" t="str">
        <f>IF(Electives!F12&lt;&gt;"", Electives!F12, " ")</f>
        <v xml:space="preserve"> </v>
      </c>
      <c r="S10" s="417"/>
      <c r="T10" s="107" t="str">
        <f>Electives!B80</f>
        <v>2d</v>
      </c>
      <c r="U10" s="126" t="str">
        <f>Electives!C80</f>
        <v>4 Leader qualities &amp; act out 2.</v>
      </c>
      <c r="V10" s="107" t="str">
        <f>IF(Electives!F80&lt;&gt;"", Electives!F80, " ")</f>
        <v xml:space="preserve"> </v>
      </c>
      <c r="X10" s="410"/>
      <c r="Y10" s="107">
        <f>Electives!B148</f>
        <v>2</v>
      </c>
      <c r="Z10" s="127" t="str">
        <f>Electives!C148</f>
        <v>Setup aquarium (30 days); share experience</v>
      </c>
      <c r="AA10" s="107" t="str">
        <f>IF(Electives!F148&lt;&gt;"", Electives!F148, " ")</f>
        <v xml:space="preserve"> </v>
      </c>
      <c r="AC10"/>
      <c r="AD10" s="395" t="str">
        <f>'Cub Awards'!C13</f>
        <v>Outdoor Activity Award</v>
      </c>
      <c r="AE10" s="395"/>
      <c r="AF10"/>
      <c r="AG10" s="142"/>
      <c r="AH10" s="162">
        <f>NOVA!B180</f>
        <v>5</v>
      </c>
      <c r="AI10" s="386" t="str">
        <f>NOVA!C180</f>
        <v>Discuss importance of STEM education</v>
      </c>
      <c r="AJ10" s="387"/>
      <c r="AK10" s="162" t="str">
        <f>IF(NOVA!F180&lt;&gt;"", NOVA!F180, "")</f>
        <v/>
      </c>
      <c r="AL10" s="142"/>
      <c r="AM10" s="162" t="str">
        <f>NOVA!B57</f>
        <v>3c</v>
      </c>
      <c r="AN10" s="386" t="str">
        <f>NOVA!C57</f>
        <v>Explain your favorite plant / wildlife</v>
      </c>
      <c r="AO10" s="387"/>
      <c r="AP10" s="162" t="str">
        <f>IF(NOVA!F57&lt;&gt;"", NOVA!F57, "")</f>
        <v/>
      </c>
      <c r="AQ10" s="142"/>
      <c r="AR10" s="162" t="str">
        <f>NOVA!B121</f>
        <v>3b2</v>
      </c>
      <c r="AS10" s="386" t="str">
        <f>NOVA!C121</f>
        <v>How is tech used in business</v>
      </c>
      <c r="AT10" s="387"/>
      <c r="AU10" s="162" t="str">
        <f>IF(NOVA!F121&lt;&gt;"", NOVA!F121, "")</f>
        <v/>
      </c>
    </row>
    <row r="11" spans="1:47">
      <c r="A11" s="109" t="s">
        <v>433</v>
      </c>
      <c r="B11" s="110" t="str">
        <f>IF(ISTEXT(WebelosBadge!F5),"C"," ")</f>
        <v xml:space="preserve"> </v>
      </c>
      <c r="D11" s="423"/>
      <c r="E11" s="42">
        <f>AdventurePins!B14</f>
        <v>4</v>
      </c>
      <c r="F11" s="208" t="str">
        <f>AdventurePins!C14</f>
        <v>Do one thing to be closer to God for 1 month</v>
      </c>
      <c r="G11" s="42" t="str">
        <f>IF(AdventurePins!F14&lt;&gt;"", AdventurePins!F14, " ")</f>
        <v xml:space="preserve"> </v>
      </c>
      <c r="I11" s="404"/>
      <c r="J11" s="42" t="str">
        <f>AdventurePins!B70</f>
        <v>6c</v>
      </c>
      <c r="K11" s="159" t="str">
        <f>AdventurePins!C70</f>
        <v>Brother den in another country</v>
      </c>
      <c r="L11" s="42" t="str">
        <f>IF(AdventurePins!F70&lt;&gt;"", AdventurePins!F70, " ")</f>
        <v xml:space="preserve"> </v>
      </c>
      <c r="N11" s="410"/>
      <c r="O11" s="107" t="str">
        <f>Electives!B13</f>
        <v>3f</v>
      </c>
      <c r="P11" s="125" t="str">
        <f>Electives!C13</f>
        <v>Study night sky. Observe over 6 hrs</v>
      </c>
      <c r="Q11" s="107" t="str">
        <f>IF(Electives!F13&lt;&gt;"", Electives!F13, " ")</f>
        <v xml:space="preserve"> </v>
      </c>
      <c r="S11" s="399" t="str">
        <f>Electives!C83</f>
        <v>Earth Rocks!</v>
      </c>
      <c r="T11" s="399"/>
      <c r="U11" s="399"/>
      <c r="V11" s="399"/>
      <c r="X11" s="410"/>
      <c r="Y11" s="107">
        <f>Electives!B149</f>
        <v>3</v>
      </c>
      <c r="Z11" s="125" t="str">
        <f>Electives!C149</f>
        <v>Watch birds (1 wk) and record</v>
      </c>
      <c r="AA11" s="107" t="str">
        <f>IF(Electives!F149&lt;&gt;"", Electives!F149, " ")</f>
        <v xml:space="preserve"> </v>
      </c>
      <c r="AC11" s="164">
        <f>'Cub Awards'!B14</f>
        <v>1</v>
      </c>
      <c r="AD11" s="329" t="str">
        <f>'Cub Awards'!C14</f>
        <v>Attend either summer Day or Resident camp</v>
      </c>
      <c r="AE11" s="329"/>
      <c r="AF11" s="164" t="str">
        <f>IF('Cub Awards'!F14&lt;&gt;"", 'Cub Awards'!F14, "")</f>
        <v/>
      </c>
      <c r="AG11" s="142"/>
      <c r="AH11" s="162">
        <f>NOVA!B181</f>
        <v>6</v>
      </c>
      <c r="AI11" s="386" t="str">
        <f>NOVA!C181</f>
        <v>Participate in a science project</v>
      </c>
      <c r="AJ11" s="387"/>
      <c r="AK11" s="162" t="str">
        <f>IF(NOVA!F181&lt;&gt;"", NOVA!F181, "")</f>
        <v/>
      </c>
      <c r="AL11" s="142"/>
      <c r="AM11" s="162" t="str">
        <f>NOVA!B58</f>
        <v>3d</v>
      </c>
      <c r="AN11" s="386" t="str">
        <f>NOVA!C58</f>
        <v>Discuss what you've learned</v>
      </c>
      <c r="AO11" s="387"/>
      <c r="AP11" s="162" t="str">
        <f>IF(NOVA!F58&lt;&gt;"", NOVA!F58, "")</f>
        <v/>
      </c>
      <c r="AQ11" s="142"/>
      <c r="AR11" s="162" t="str">
        <f>NOVA!B122</f>
        <v>3b3</v>
      </c>
      <c r="AS11" s="386" t="str">
        <f>NOVA!C122</f>
        <v>How is tech used in construction</v>
      </c>
      <c r="AT11" s="387"/>
      <c r="AU11" s="162" t="str">
        <f>IF(NOVA!F122&lt;&gt;"", NOVA!F122, "")</f>
        <v/>
      </c>
    </row>
    <row r="12" spans="1:47" ht="12.75" customHeight="1">
      <c r="A12" s="109" t="s">
        <v>434</v>
      </c>
      <c r="B12" s="110" t="str">
        <f>WebelosBadge!F6</f>
        <v/>
      </c>
      <c r="D12" s="399" t="str">
        <f>AdventurePins!C16</f>
        <v>First Responder</v>
      </c>
      <c r="E12" s="399"/>
      <c r="F12" s="399"/>
      <c r="G12" s="399"/>
      <c r="I12" s="404"/>
      <c r="J12" s="42" t="str">
        <f>AdventurePins!B71</f>
        <v>6d</v>
      </c>
      <c r="K12" s="159" t="str">
        <f>AdventurePins!C71</f>
        <v>Energy use in community</v>
      </c>
      <c r="L12" s="42" t="str">
        <f>IF(AdventurePins!F71&lt;&gt;"", AdventurePins!F71, " ")</f>
        <v xml:space="preserve"> </v>
      </c>
      <c r="N12" s="410"/>
      <c r="O12" s="107" t="str">
        <f>Electives!B14</f>
        <v>3g</v>
      </c>
      <c r="P12" s="125" t="str">
        <f>Electives!C14</f>
        <v>Explore chemical reactions</v>
      </c>
      <c r="Q12" s="107" t="str">
        <f>IF(Electives!F14&lt;&gt;"", Electives!F14, " ")</f>
        <v xml:space="preserve"> </v>
      </c>
      <c r="S12" s="415" t="str">
        <f>IF(Electives!$E83&lt;&gt;"", Electives!$E83, " ")</f>
        <v>(Do All)</v>
      </c>
      <c r="T12" s="107" t="str">
        <f>Electives!B84</f>
        <v>1a</v>
      </c>
      <c r="U12" s="125" t="str">
        <f>Electives!C84</f>
        <v>Explain "geology"</v>
      </c>
      <c r="V12" s="107" t="str">
        <f>IF(Electives!F84&lt;&gt;"", Electives!F84, " ")</f>
        <v xml:space="preserve"> </v>
      </c>
      <c r="X12" s="410"/>
      <c r="Y12" s="107">
        <f>Electives!B150</f>
        <v>4</v>
      </c>
      <c r="Z12" s="125" t="str">
        <f>Electives!C150</f>
        <v>Learn about bird flyways</v>
      </c>
      <c r="AA12" s="107" t="str">
        <f>IF(Electives!F150&lt;&gt;"", Electives!F150, " ")</f>
        <v xml:space="preserve"> </v>
      </c>
      <c r="AC12" s="164">
        <f>'Cub Awards'!B15</f>
        <v>2</v>
      </c>
      <c r="AD12" s="314" t="str">
        <f>'Cub Awards'!C15</f>
        <v>Complete Webelos Walkabout</v>
      </c>
      <c r="AE12" s="314"/>
      <c r="AF12" s="164" t="str">
        <f>IF('Cub Awards'!F15&lt;&gt;"", 'Cub Awards'!F15, "")</f>
        <v/>
      </c>
      <c r="AG12" s="213"/>
      <c r="AH12" s="162">
        <f>NOVA!B182</f>
        <v>7</v>
      </c>
      <c r="AI12" s="386" t="str">
        <f>NOVA!C182</f>
        <v>Do ONE</v>
      </c>
      <c r="AJ12" s="387"/>
      <c r="AK12" s="162" t="str">
        <f>IF(NOVA!F182&lt;&gt;"", NOVA!F182, "")</f>
        <v/>
      </c>
      <c r="AL12" s="213"/>
      <c r="AM12" s="162">
        <f>NOVA!B59</f>
        <v>4</v>
      </c>
      <c r="AN12" s="386" t="str">
        <f>NOVA!C59</f>
        <v>Do TWO from A-F</v>
      </c>
      <c r="AO12" s="387"/>
      <c r="AP12" s="162" t="str">
        <f>IF(NOVA!F59&lt;&gt;"", NOVA!F59, "")</f>
        <v/>
      </c>
      <c r="AQ12" s="213"/>
      <c r="AR12" s="162" t="str">
        <f>NOVA!B123</f>
        <v>3b4</v>
      </c>
      <c r="AS12" s="386" t="str">
        <f>NOVA!C123</f>
        <v>How is tech used in sports</v>
      </c>
      <c r="AT12" s="387"/>
      <c r="AU12" s="162" t="str">
        <f>IF(NOVA!F123&lt;&gt;"", NOVA!F123, "")</f>
        <v/>
      </c>
    </row>
    <row r="13" spans="1:47">
      <c r="A13" s="109" t="s">
        <v>435</v>
      </c>
      <c r="B13" s="110" t="str">
        <f>WebelosBadge!F7</f>
        <v/>
      </c>
      <c r="C13" s="111"/>
      <c r="D13" s="402" t="str">
        <f>IF(AdventurePins!$E16&lt;&gt;"", AdventurePins!$E16, " ")</f>
        <v>(Do 1 and five others)</v>
      </c>
      <c r="E13" s="42">
        <f>AdventurePins!B17</f>
        <v>1</v>
      </c>
      <c r="F13" s="159" t="str">
        <f>AdventurePins!C17</f>
        <v>What is first aid</v>
      </c>
      <c r="G13" s="42" t="str">
        <f>IF(AdventurePins!F17&lt;&gt;"", AdventurePins!F17, " ")</f>
        <v xml:space="preserve"> </v>
      </c>
      <c r="I13" s="405"/>
      <c r="J13" s="42" t="str">
        <f>AdventurePins!B72</f>
        <v>6e</v>
      </c>
      <c r="K13" s="126" t="str">
        <f>AdventurePins!C72</f>
        <v>Connect with Scout in another country</v>
      </c>
      <c r="L13" s="42" t="str">
        <f>IF(AdventurePins!F72&lt;&gt;"", AdventurePins!F72, " ")</f>
        <v xml:space="preserve"> </v>
      </c>
      <c r="N13" s="410"/>
      <c r="O13" s="107" t="str">
        <f>Electives!B15</f>
        <v>3h</v>
      </c>
      <c r="P13" s="126" t="str">
        <f>Electives!C15</f>
        <v>Playground motion. "Fair Test" weight</v>
      </c>
      <c r="Q13" s="107" t="str">
        <f>IF(Electives!F15&lt;&gt;"", Electives!F15, " ")</f>
        <v xml:space="preserve"> </v>
      </c>
      <c r="S13" s="416"/>
      <c r="T13" s="107" t="str">
        <f>Electives!B85</f>
        <v>1b</v>
      </c>
      <c r="U13" s="125" t="str">
        <f>Electives!C85</f>
        <v>Explain why important</v>
      </c>
      <c r="V13" s="107" t="str">
        <f>IF(Electives!F85&lt;&gt;"", Electives!F85, " ")</f>
        <v xml:space="preserve"> </v>
      </c>
      <c r="X13" s="410"/>
      <c r="Y13" s="107">
        <f>Electives!B151</f>
        <v>5</v>
      </c>
      <c r="Z13" s="127" t="str">
        <f>Electives!C151</f>
        <v>Watch ≥4 wild creatures; describe habitat</v>
      </c>
      <c r="AA13" s="107" t="str">
        <f>IF(Electives!F151&lt;&gt;"", Electives!F151, " ")</f>
        <v xml:space="preserve"> </v>
      </c>
      <c r="AC13" s="164">
        <f>'Cub Awards'!B16</f>
        <v>3</v>
      </c>
      <c r="AD13" s="314" t="str">
        <f>'Cub Awards'!C16</f>
        <v>do seven</v>
      </c>
      <c r="AE13" s="314"/>
      <c r="AF13" s="164" t="str">
        <f>IF('Cub Awards'!F16&lt;&gt;"", 'Cub Awards'!F16, "")</f>
        <v/>
      </c>
      <c r="AG13" s="213"/>
      <c r="AH13" s="162" t="str">
        <f>NOVA!B183</f>
        <v>7a</v>
      </c>
      <c r="AI13" s="386" t="str">
        <f>NOVA!C183</f>
        <v>Visit with someone in a STEM career</v>
      </c>
      <c r="AJ13" s="387"/>
      <c r="AK13" s="162" t="str">
        <f>IF(NOVA!F183&lt;&gt;"", NOVA!F183, "")</f>
        <v/>
      </c>
      <c r="AL13" s="213"/>
      <c r="AM13" s="162" t="str">
        <f>NOVA!B60</f>
        <v>4a1</v>
      </c>
      <c r="AN13" s="386" t="str">
        <f>NOVA!C60</f>
        <v xml:space="preserve">Catalog 3-5 endangered plants/animals </v>
      </c>
      <c r="AO13" s="387"/>
      <c r="AP13" s="162" t="str">
        <f>IF(NOVA!F60&lt;&gt;"", NOVA!F60, "")</f>
        <v/>
      </c>
      <c r="AQ13" s="213"/>
      <c r="AR13" s="162" t="str">
        <f>NOVA!B124</f>
        <v>3b5</v>
      </c>
      <c r="AS13" s="386" t="str">
        <f>NOVA!C124</f>
        <v>How is tech used in entertainment</v>
      </c>
      <c r="AT13" s="387"/>
      <c r="AU13" s="162" t="str">
        <f>IF(NOVA!F124&lt;&gt;"", NOVA!F124, "")</f>
        <v/>
      </c>
    </row>
    <row r="14" spans="1:47">
      <c r="A14" s="109" t="s">
        <v>436</v>
      </c>
      <c r="B14" s="110" t="str">
        <f>WebelosBadge!F8</f>
        <v/>
      </c>
      <c r="C14" s="113"/>
      <c r="D14" s="402"/>
      <c r="E14" s="42">
        <f>AdventurePins!B18</f>
        <v>2</v>
      </c>
      <c r="F14" s="159" t="str">
        <f>AdventurePins!C18</f>
        <v>Show first aid for hurry cases:</v>
      </c>
      <c r="G14" s="42" t="str">
        <f>IF(AdventurePins!F18&lt;&gt;"", AdventurePins!F18, " ")</f>
        <v xml:space="preserve"> </v>
      </c>
      <c r="I14" s="399" t="str">
        <f>AdventurePins!C74</f>
        <v>Duty to God in Action</v>
      </c>
      <c r="J14" s="399"/>
      <c r="K14" s="399"/>
      <c r="L14" s="399"/>
      <c r="N14" s="410"/>
      <c r="O14" s="107" t="str">
        <f>Electives!B16</f>
        <v>3i</v>
      </c>
      <c r="P14" s="125" t="str">
        <f>Electives!C16</f>
        <v>Read bio of scientist. Tell den</v>
      </c>
      <c r="Q14" s="107" t="str">
        <f>IF(Electives!F16&lt;&gt;"", Electives!F16, " ")</f>
        <v xml:space="preserve"> </v>
      </c>
      <c r="S14" s="416"/>
      <c r="T14" s="107">
        <f>Electives!B86</f>
        <v>2</v>
      </c>
      <c r="U14" s="125" t="str">
        <f>Electives!C86</f>
        <v>Look rocks/minerals on rock hunt</v>
      </c>
      <c r="V14" s="107" t="str">
        <f>IF(Electives!F86&lt;&gt;"", Electives!F86, " ")</f>
        <v xml:space="preserve"> </v>
      </c>
      <c r="X14" s="410"/>
      <c r="Y14" s="107">
        <f>Electives!B152</f>
        <v>6</v>
      </c>
      <c r="Z14" s="125" t="str">
        <f>Electives!C152</f>
        <v>Identify animal only locally; tell why</v>
      </c>
      <c r="AA14" s="107" t="str">
        <f>IF(Electives!F152&lt;&gt;"", Electives!F152, " ")</f>
        <v xml:space="preserve"> </v>
      </c>
      <c r="AC14" s="164" t="str">
        <f>'Cub Awards'!B17</f>
        <v>a</v>
      </c>
      <c r="AD14" s="314" t="str">
        <f>'Cub Awards'!C17</f>
        <v>Participate in nature hike</v>
      </c>
      <c r="AE14" s="314"/>
      <c r="AF14" s="164" t="str">
        <f>IF('Cub Awards'!F17&lt;&gt;"", 'Cub Awards'!F17, "")</f>
        <v/>
      </c>
      <c r="AG14" s="215"/>
      <c r="AH14" s="162" t="str">
        <f>NOVA!B184</f>
        <v>7b</v>
      </c>
      <c r="AI14" s="386" t="str">
        <f>NOVA!C184</f>
        <v>Learn about a career dependent on STEM</v>
      </c>
      <c r="AJ14" s="387"/>
      <c r="AK14" s="162" t="str">
        <f>IF(NOVA!F184&lt;&gt;"", NOVA!F184, "")</f>
        <v/>
      </c>
      <c r="AL14" s="215"/>
      <c r="AM14" s="162" t="str">
        <f>NOVA!B61</f>
        <v>4a2</v>
      </c>
      <c r="AN14" s="386" t="str">
        <f>NOVA!C61</f>
        <v>Display 10 locally threatened species</v>
      </c>
      <c r="AO14" s="387"/>
      <c r="AP14" s="162" t="str">
        <f>IF(NOVA!F61&lt;&gt;"", NOVA!F61, "")</f>
        <v/>
      </c>
      <c r="AQ14" s="215"/>
      <c r="AR14" s="162" t="str">
        <f>NOVA!B125</f>
        <v>3c</v>
      </c>
      <c r="AS14" s="386" t="str">
        <f>NOVA!C125</f>
        <v>Discuss your findings with counselor</v>
      </c>
      <c r="AT14" s="387"/>
      <c r="AU14" s="162" t="str">
        <f>IF(NOVA!F125&lt;&gt;"", NOVA!F125, "")</f>
        <v/>
      </c>
    </row>
    <row r="15" spans="1:47" ht="12.75" customHeight="1">
      <c r="A15" s="114" t="s">
        <v>437</v>
      </c>
      <c r="B15" s="110" t="str">
        <f>WebelosBadge!F9</f>
        <v/>
      </c>
      <c r="C15" s="113"/>
      <c r="D15" s="402"/>
      <c r="E15" s="42" t="str">
        <f>AdventurePins!B19</f>
        <v>2a</v>
      </c>
      <c r="F15" s="159" t="str">
        <f>AdventurePins!C19</f>
        <v>Serious bleeding</v>
      </c>
      <c r="G15" s="42" t="str">
        <f>IF(AdventurePins!F19&lt;&gt;"", AdventurePins!F19, " ")</f>
        <v xml:space="preserve"> </v>
      </c>
      <c r="I15" s="426" t="str">
        <f>IF(AdventurePins!$E74&lt;&gt;"", AdventurePins!$E74, " ")</f>
        <v>(Do 1 -2 and two others)</v>
      </c>
      <c r="J15" s="42">
        <f>AdventurePins!B75</f>
        <v>1</v>
      </c>
      <c r="K15" s="159" t="str">
        <f>AdventurePins!C75</f>
        <v>Discuss duty to God</v>
      </c>
      <c r="L15" s="42" t="str">
        <f>IF(AdventurePins!F75&lt;&gt;"", AdventurePins!F75, " ")</f>
        <v xml:space="preserve"> </v>
      </c>
      <c r="N15" s="399" t="str">
        <f>Electives!C19</f>
        <v>Aquanaut</v>
      </c>
      <c r="O15" s="399"/>
      <c r="P15" s="399"/>
      <c r="Q15" s="399"/>
      <c r="S15" s="416"/>
      <c r="T15" s="107" t="str">
        <f>Electives!B87</f>
        <v>3a</v>
      </c>
      <c r="U15" s="125" t="str">
        <f>Electives!C87</f>
        <v>Identify rocks on hunt</v>
      </c>
      <c r="V15" s="107" t="str">
        <f>IF(Electives!F87&lt;&gt;"", Electives!F87, " ")</f>
        <v xml:space="preserve"> </v>
      </c>
      <c r="X15" s="410"/>
      <c r="Y15" s="107">
        <f>Electives!B153</f>
        <v>7</v>
      </c>
      <c r="Z15" s="125" t="str">
        <f>Electives!C153</f>
        <v>Give examples of TWO of following:</v>
      </c>
      <c r="AA15" s="107" t="str">
        <f>IF(Electives!F153&lt;&gt;"", Electives!F153, " ")</f>
        <v xml:space="preserve"> </v>
      </c>
      <c r="AC15" s="164" t="str">
        <f>'Cub Awards'!B18</f>
        <v>b</v>
      </c>
      <c r="AD15" s="314" t="str">
        <f>'Cub Awards'!C18</f>
        <v>Participate in outdoor activity</v>
      </c>
      <c r="AE15" s="314"/>
      <c r="AF15" s="164" t="str">
        <f>IF('Cub Awards'!F18&lt;&gt;"", 'Cub Awards'!F18, "")</f>
        <v/>
      </c>
      <c r="AG15" s="142"/>
      <c r="AH15" s="162">
        <f>NOVA!B185</f>
        <v>8</v>
      </c>
      <c r="AI15" s="386" t="str">
        <f>NOVA!C185</f>
        <v>Discuss scientific method</v>
      </c>
      <c r="AJ15" s="387"/>
      <c r="AK15" s="162" t="str">
        <f>IF(NOVA!F185&lt;&gt;"", NOVA!F185, "")</f>
        <v/>
      </c>
      <c r="AL15" s="142"/>
      <c r="AM15" s="162" t="str">
        <f>NOVA!B62</f>
        <v>4a3</v>
      </c>
      <c r="AN15" s="386" t="str">
        <f>NOVA!C62</f>
        <v>Discuss threatened v. endangered v. extinct</v>
      </c>
      <c r="AO15" s="387"/>
      <c r="AP15" s="162" t="str">
        <f>IF(NOVA!F62&lt;&gt;"", NOVA!F62, "")</f>
        <v/>
      </c>
      <c r="AQ15" s="142"/>
      <c r="AR15" s="162">
        <f>NOVA!B126</f>
        <v>4</v>
      </c>
      <c r="AS15" s="386" t="str">
        <f>NOVA!C126</f>
        <v>Visit a place where tech is used</v>
      </c>
      <c r="AT15" s="387"/>
      <c r="AU15" s="162" t="str">
        <f>IF(NOVA!F126&lt;&gt;"", NOVA!F126, "")</f>
        <v/>
      </c>
    </row>
    <row r="16" spans="1:47" ht="12.75" customHeight="1">
      <c r="A16" s="114" t="s">
        <v>438</v>
      </c>
      <c r="B16" s="110" t="str">
        <f>WebelosBadge!F10</f>
        <v/>
      </c>
      <c r="C16" s="113"/>
      <c r="D16" s="402"/>
      <c r="E16" s="42" t="str">
        <f>AdventurePins!B20</f>
        <v>2b</v>
      </c>
      <c r="F16" s="159" t="str">
        <f>AdventurePins!C20</f>
        <v>Heart attack / cardiac arrest</v>
      </c>
      <c r="G16" s="42" t="str">
        <f>IF(AdventurePins!F20&lt;&gt;"", AdventurePins!F20, " ")</f>
        <v xml:space="preserve"> </v>
      </c>
      <c r="I16" s="426"/>
      <c r="J16" s="42">
        <f>AdventurePins!B76</f>
        <v>2</v>
      </c>
      <c r="K16" s="159" t="str">
        <f>AdventurePins!C76</f>
        <v xml:space="preserve">Do an act of service </v>
      </c>
      <c r="L16" s="42" t="str">
        <f>IF(AdventurePins!F76&lt;&gt;"", AdventurePins!F76, " ")</f>
        <v xml:space="preserve"> </v>
      </c>
      <c r="N16" s="415" t="str">
        <f>IF(Electives!$E19&lt;&gt;"", Electives!$E19, " ")</f>
        <v>(Do 1-4 and two others)</v>
      </c>
      <c r="O16" s="107">
        <f>Electives!B20</f>
        <v>1</v>
      </c>
      <c r="P16" s="126" t="str">
        <f>Electives!C20</f>
        <v>State water activity safety precautions</v>
      </c>
      <c r="Q16" s="107" t="str">
        <f>IF(Electives!F20&lt;&gt;"", Electives!F20, " ")</f>
        <v xml:space="preserve"> </v>
      </c>
      <c r="S16" s="416"/>
      <c r="T16" s="107" t="str">
        <f>Electives!B88</f>
        <v>3b</v>
      </c>
      <c r="U16" s="125" t="str">
        <f>Electives!C88</f>
        <v>Use magnifying glass</v>
      </c>
      <c r="V16" s="107" t="str">
        <f>IF(Electives!F88&lt;&gt;"", Electives!F88, " ")</f>
        <v xml:space="preserve"> </v>
      </c>
      <c r="X16" s="410"/>
      <c r="Y16" s="107" t="str">
        <f>Electives!B154</f>
        <v>7a</v>
      </c>
      <c r="Z16" s="127" t="str">
        <f>Electives!C154</f>
        <v>Producer/consumer/decomposer in food chain</v>
      </c>
      <c r="AA16" s="107" t="str">
        <f>IF(Electives!F154&lt;&gt;"", Electives!F154, " ")</f>
        <v xml:space="preserve"> </v>
      </c>
      <c r="AC16" s="164" t="str">
        <f>'Cub Awards'!B19</f>
        <v>c</v>
      </c>
      <c r="AD16" s="314" t="str">
        <f>'Cub Awards'!C19</f>
        <v>Explain the buddy system</v>
      </c>
      <c r="AE16" s="314"/>
      <c r="AF16" s="164" t="str">
        <f>IF('Cub Awards'!F19&lt;&gt;"", 'Cub Awards'!F19, "")</f>
        <v/>
      </c>
      <c r="AG16" s="142"/>
      <c r="AH16" s="162">
        <f>NOVA!B186</f>
        <v>9</v>
      </c>
      <c r="AI16" s="386" t="str">
        <f>NOVA!C186</f>
        <v>Participate in a STEM activity with den</v>
      </c>
      <c r="AJ16" s="387"/>
      <c r="AK16" s="162" t="str">
        <f>IF(NOVA!F186&lt;&gt;"", NOVA!F186, "")</f>
        <v/>
      </c>
      <c r="AL16" s="142"/>
      <c r="AM16" s="162" t="str">
        <f>NOVA!B63</f>
        <v>4b1</v>
      </c>
      <c r="AN16" s="386" t="str">
        <f>NOVA!C63</f>
        <v>Catalog 5 locally invasive animals</v>
      </c>
      <c r="AO16" s="387"/>
      <c r="AP16" s="162" t="str">
        <f>IF(NOVA!F63&lt;&gt;"", NOVA!F63, "")</f>
        <v/>
      </c>
      <c r="AQ16" s="142"/>
      <c r="AR16" s="162" t="str">
        <f>NOVA!B127</f>
        <v>4a1</v>
      </c>
      <c r="AS16" s="386" t="str">
        <f>NOVA!C127</f>
        <v>Talk with someone about tech used</v>
      </c>
      <c r="AT16" s="387"/>
      <c r="AU16" s="162" t="str">
        <f>IF(NOVA!F127&lt;&gt;"", NOVA!F127, "")</f>
        <v/>
      </c>
    </row>
    <row r="17" spans="1:47" ht="12.75" customHeight="1">
      <c r="A17" s="109" t="s">
        <v>439</v>
      </c>
      <c r="B17" s="110" t="str">
        <f>WebelosBadge!F11</f>
        <v/>
      </c>
      <c r="C17" s="113"/>
      <c r="D17" s="402"/>
      <c r="E17" s="42" t="str">
        <f>AdventurePins!B21</f>
        <v>2c</v>
      </c>
      <c r="F17" s="159" t="str">
        <f>AdventurePins!C21</f>
        <v>Stopped breathing</v>
      </c>
      <c r="G17" s="42" t="str">
        <f>IF(AdventurePins!F21&lt;&gt;"", AdventurePins!F21, " ")</f>
        <v xml:space="preserve"> </v>
      </c>
      <c r="I17" s="426"/>
      <c r="J17" s="42">
        <f>AdventurePins!B77</f>
        <v>3</v>
      </c>
      <c r="K17" s="159" t="str">
        <f>AdventurePins!C77</f>
        <v>Earn religious emblem of faith</v>
      </c>
      <c r="L17" s="42" t="str">
        <f>IF(AdventurePins!F77&lt;&gt;"", AdventurePins!F77, " ")</f>
        <v xml:space="preserve"> </v>
      </c>
      <c r="N17" s="416"/>
      <c r="O17" s="107">
        <f>Electives!B21</f>
        <v>2</v>
      </c>
      <c r="P17" s="125" t="str">
        <f>Electives!C21</f>
        <v>Importance of Boating skills</v>
      </c>
      <c r="Q17" s="107" t="str">
        <f>IF(Electives!F21&lt;&gt;"", Electives!F21, " ")</f>
        <v xml:space="preserve"> </v>
      </c>
      <c r="S17" s="416"/>
      <c r="T17" s="107" t="str">
        <f>Electives!B89</f>
        <v>3c</v>
      </c>
      <c r="U17" s="125" t="str">
        <f>Electives!C89</f>
        <v>Share results w/den</v>
      </c>
      <c r="V17" s="107" t="str">
        <f>IF(Electives!F89&lt;&gt;"", Electives!F89, " ")</f>
        <v xml:space="preserve"> </v>
      </c>
      <c r="X17" s="410"/>
      <c r="Y17" s="107" t="str">
        <f>Electives!B155</f>
        <v>7b</v>
      </c>
      <c r="Z17" s="127" t="str">
        <f>Electives!C155</f>
        <v xml:space="preserve">One way humans changed nature balance </v>
      </c>
      <c r="AA17" s="107" t="str">
        <f>IF(Electives!F155&lt;&gt;"", Electives!F155, " ")</f>
        <v xml:space="preserve"> </v>
      </c>
      <c r="AC17" s="164" t="str">
        <f>'Cub Awards'!B20</f>
        <v>d</v>
      </c>
      <c r="AD17" s="314" t="str">
        <f>'Cub Awards'!C20</f>
        <v>Attend a pack overnighter</v>
      </c>
      <c r="AE17" s="314"/>
      <c r="AF17" s="164" t="str">
        <f>IF('Cub Awards'!F20&lt;&gt;"", 'Cub Awards'!F20, "")</f>
        <v/>
      </c>
      <c r="AG17" s="216"/>
      <c r="AH17" s="162">
        <f>NOVA!B187</f>
        <v>10</v>
      </c>
      <c r="AI17" s="386" t="str">
        <f>NOVA!C187</f>
        <v>Submit Supernova application</v>
      </c>
      <c r="AJ17" s="387"/>
      <c r="AK17" s="162" t="str">
        <f>IF(NOVA!F187&lt;&gt;"", NOVA!F187, "")</f>
        <v/>
      </c>
      <c r="AL17" s="216"/>
      <c r="AM17" s="162" t="str">
        <f>NOVA!B64</f>
        <v>4b2</v>
      </c>
      <c r="AN17" s="386" t="str">
        <f>NOVA!C64</f>
        <v>Design display about invasive species</v>
      </c>
      <c r="AO17" s="387"/>
      <c r="AP17" s="162" t="str">
        <f>IF(NOVA!F64&lt;&gt;"", NOVA!F64, "")</f>
        <v/>
      </c>
      <c r="AQ17" s="216"/>
      <c r="AR17" s="162" t="str">
        <f>NOVA!B128</f>
        <v>4a2</v>
      </c>
      <c r="AS17" s="386" t="str">
        <f>NOVA!C128</f>
        <v>Ask expert why the tech is used</v>
      </c>
      <c r="AT17" s="387"/>
      <c r="AU17" s="162" t="str">
        <f>IF(NOVA!F128&lt;&gt;"", NOVA!F128, "")</f>
        <v/>
      </c>
    </row>
    <row r="18" spans="1:47" ht="12.75" customHeight="1">
      <c r="A18" s="109" t="s">
        <v>857</v>
      </c>
      <c r="B18" s="110" t="str">
        <f>IF(ISTEXT(WebelosBadge!F12),"C"," ")</f>
        <v xml:space="preserve"> </v>
      </c>
      <c r="C18" s="115"/>
      <c r="D18" s="402"/>
      <c r="E18" s="42" t="str">
        <f>AdventurePins!B22</f>
        <v>2d</v>
      </c>
      <c r="F18" s="159" t="str">
        <f>AdventurePins!C22</f>
        <v>Stroke</v>
      </c>
      <c r="G18" s="42" t="str">
        <f>IF(AdventurePins!F22&lt;&gt;"", AdventurePins!F22, " ")</f>
        <v xml:space="preserve"> </v>
      </c>
      <c r="I18" s="426"/>
      <c r="J18" s="42">
        <f>AdventurePins!B78</f>
        <v>4</v>
      </c>
      <c r="K18" s="159" t="str">
        <f>AdventurePins!C78</f>
        <v>Make plan of TWO things help w/ duty to God</v>
      </c>
      <c r="L18" s="42" t="str">
        <f>IF(AdventurePins!F78&lt;&gt;"", AdventurePins!F78, " ")</f>
        <v xml:space="preserve"> </v>
      </c>
      <c r="N18" s="416"/>
      <c r="O18" s="107">
        <f>Electives!B22</f>
        <v>3</v>
      </c>
      <c r="P18" s="125" t="str">
        <f>Electives!C22</f>
        <v>Order of rescue</v>
      </c>
      <c r="Q18" s="107" t="str">
        <f>IF(Electives!F22&lt;&gt;"", Electives!F22, " ")</f>
        <v xml:space="preserve"> </v>
      </c>
      <c r="S18" s="416"/>
      <c r="T18" s="107" t="str">
        <f>Electives!B90</f>
        <v>4a</v>
      </c>
      <c r="U18" s="125" t="str">
        <f>Electives!C90</f>
        <v>Minerial test kit to Mohs scale of hardness</v>
      </c>
      <c r="V18" s="107" t="str">
        <f>IF(Electives!F90&lt;&gt;"", Electives!F90, " ")</f>
        <v xml:space="preserve"> </v>
      </c>
      <c r="X18" s="410"/>
      <c r="Y18" s="107" t="str">
        <f>Electives!B156</f>
        <v>7c</v>
      </c>
      <c r="Z18" s="125" t="str">
        <f>Electives!C156</f>
        <v>How to protect balance of nature</v>
      </c>
      <c r="AA18" s="107" t="str">
        <f>IF(Electives!F156&lt;&gt;"", Electives!F156, " ")</f>
        <v xml:space="preserve"> </v>
      </c>
      <c r="AC18" s="164" t="str">
        <f>'Cub Awards'!B21</f>
        <v>e</v>
      </c>
      <c r="AD18" s="314" t="str">
        <f>'Cub Awards'!C21</f>
        <v>Complete an oudoor service project</v>
      </c>
      <c r="AE18" s="314"/>
      <c r="AF18" s="164" t="str">
        <f>IF('Cub Awards'!F21&lt;&gt;"", 'Cub Awards'!F21, "")</f>
        <v/>
      </c>
      <c r="AG18" s="216"/>
      <c r="AL18" s="216"/>
      <c r="AM18" s="162" t="str">
        <f>NOVA!B65</f>
        <v>4b3</v>
      </c>
      <c r="AN18" s="386" t="str">
        <f>NOVA!C65</f>
        <v>Discuss invasive species</v>
      </c>
      <c r="AO18" s="387"/>
      <c r="AP18" s="162" t="str">
        <f>IF(NOVA!F65&lt;&gt;"", NOVA!F65, "")</f>
        <v/>
      </c>
      <c r="AQ18" s="216"/>
      <c r="AR18" s="162" t="str">
        <f>NOVA!B129</f>
        <v>4b</v>
      </c>
      <c r="AS18" s="386" t="str">
        <f>NOVA!C129</f>
        <v>Discuss with counselor your visit</v>
      </c>
      <c r="AT18" s="387"/>
      <c r="AU18" s="162" t="str">
        <f>IF(NOVA!F129&lt;&gt;"", NOVA!F129, "")</f>
        <v/>
      </c>
    </row>
    <row r="19" spans="1:47" ht="12.75" customHeight="1">
      <c r="A19" s="210" t="s">
        <v>856</v>
      </c>
      <c r="B19" s="110" t="str">
        <f>IF(ISTEXT(WebelosBadge!F13),"C"," ")</f>
        <v xml:space="preserve"> </v>
      </c>
      <c r="C19" s="116"/>
      <c r="D19" s="402"/>
      <c r="E19" s="42" t="str">
        <f>AdventurePins!B23</f>
        <v>2e</v>
      </c>
      <c r="F19" s="159" t="str">
        <f>AdventurePins!C23</f>
        <v>Poisoning</v>
      </c>
      <c r="G19" s="42" t="str">
        <f>IF(AdventurePins!F23&lt;&gt;"", AdventurePins!F23, " ")</f>
        <v xml:space="preserve"> </v>
      </c>
      <c r="I19" s="426"/>
      <c r="J19" s="42">
        <f>AdventurePins!B79</f>
        <v>5</v>
      </c>
      <c r="K19" s="159" t="str">
        <f>AdventurePins!C79</f>
        <v>Discuss Scout Oath &amp; Law to beliefs abt God</v>
      </c>
      <c r="L19" s="42" t="str">
        <f>IF(AdventurePins!F79&lt;&gt;"", AdventurePins!F79, " ")</f>
        <v xml:space="preserve"> </v>
      </c>
      <c r="N19" s="416"/>
      <c r="O19" s="107">
        <f>Electives!B23</f>
        <v>4</v>
      </c>
      <c r="P19" s="125" t="str">
        <f>Electives!C23</f>
        <v>Attempt Swimmer test</v>
      </c>
      <c r="Q19" s="107" t="str">
        <f>IF(Electives!F23&lt;&gt;"", Electives!F23, " ")</f>
        <v xml:space="preserve"> </v>
      </c>
      <c r="S19" s="416"/>
      <c r="T19" s="107" t="str">
        <f>Electives!B91</f>
        <v>4b</v>
      </c>
      <c r="U19" s="125" t="str">
        <f>Electives!C91</f>
        <v>Record results in handbook</v>
      </c>
      <c r="V19" s="107" t="str">
        <f>IF(Electives!F91&lt;&gt;"", Electives!F91, " ")</f>
        <v xml:space="preserve"> </v>
      </c>
      <c r="X19" s="410"/>
      <c r="Y19" s="107">
        <f>Electives!B157</f>
        <v>8</v>
      </c>
      <c r="Z19" s="125" t="str">
        <f>Electives!C157</f>
        <v>Learn aquatic ecosystems &amp; discuss</v>
      </c>
      <c r="AA19" s="107" t="str">
        <f>IF(Electives!F157&lt;&gt;"", Electives!F157, " ")</f>
        <v xml:space="preserve"> </v>
      </c>
      <c r="AC19" s="164" t="str">
        <f>'Cub Awards'!B22</f>
        <v>f</v>
      </c>
      <c r="AD19" s="314" t="str">
        <f>'Cub Awards'!C22</f>
        <v>Complete conservation project</v>
      </c>
      <c r="AE19" s="314"/>
      <c r="AF19" s="164" t="str">
        <f>IF('Cub Awards'!F22&lt;&gt;"", 'Cub Awards'!F22, "")</f>
        <v/>
      </c>
      <c r="AG19" s="216"/>
      <c r="AH19" s="163"/>
      <c r="AI19" s="142" t="str">
        <f>NOVA!C5</f>
        <v>NOVA Science: Science Everywhere</v>
      </c>
      <c r="AJ19" s="214"/>
      <c r="AL19" s="216"/>
      <c r="AM19" s="162" t="str">
        <f>NOVA!B66</f>
        <v>4c1</v>
      </c>
      <c r="AN19" s="386" t="str">
        <f>NOVA!C66</f>
        <v>Visit a local ecosystem and investigate</v>
      </c>
      <c r="AO19" s="387"/>
      <c r="AP19" s="162" t="str">
        <f>IF(NOVA!F66&lt;&gt;"", NOVA!F66, "")</f>
        <v/>
      </c>
      <c r="AQ19" s="216"/>
      <c r="AR19" s="162">
        <f>NOVA!B130</f>
        <v>5</v>
      </c>
      <c r="AS19" s="323" t="str">
        <f>NOVA!C130</f>
        <v>Discuss how tech affects your life</v>
      </c>
      <c r="AT19" s="323"/>
      <c r="AU19" s="162" t="str">
        <f>IF(NOVA!F130&lt;&gt;"", NOVA!F130, "")</f>
        <v/>
      </c>
    </row>
    <row r="20" spans="1:47" ht="12.75" customHeight="1">
      <c r="A20" s="411" t="s">
        <v>29</v>
      </c>
      <c r="B20" s="411"/>
      <c r="C20" s="116"/>
      <c r="D20" s="402"/>
      <c r="E20" s="42">
        <f>AdventurePins!B24</f>
        <v>3</v>
      </c>
      <c r="F20" s="159" t="str">
        <f>AdventurePins!C24</f>
        <v>Show how to help choking victim</v>
      </c>
      <c r="G20" s="42" t="str">
        <f>IF(AdventurePins!F24&lt;&gt;"", AdventurePins!F24, " ")</f>
        <v xml:space="preserve"> </v>
      </c>
      <c r="I20" s="426"/>
      <c r="J20" s="42">
        <f>AdventurePins!B80</f>
        <v>6</v>
      </c>
      <c r="K20" s="159" t="str">
        <f>AdventurePins!C80</f>
        <v>Pray/meditate for one month</v>
      </c>
      <c r="L20" s="42" t="str">
        <f>IF(AdventurePins!F80&lt;&gt;"", AdventurePins!F80, " ")</f>
        <v xml:space="preserve"> </v>
      </c>
      <c r="N20" s="416"/>
      <c r="O20" s="107">
        <f>Electives!B24</f>
        <v>5</v>
      </c>
      <c r="P20" s="125" t="str">
        <f>Electives!C24</f>
        <v>Front surface dive</v>
      </c>
      <c r="Q20" s="107" t="str">
        <f>IF(Electives!F24&lt;&gt;"", Electives!F24, " ")</f>
        <v xml:space="preserve"> </v>
      </c>
      <c r="S20" s="416"/>
      <c r="T20" s="107">
        <f>Electives!B92</f>
        <v>5</v>
      </c>
      <c r="U20" s="125" t="str">
        <f>Electives!C92</f>
        <v>Identify geological features on map</v>
      </c>
      <c r="V20" s="107" t="str">
        <f>IF(Electives!F92&lt;&gt;"", Electives!F92, " ")</f>
        <v xml:space="preserve"> </v>
      </c>
      <c r="X20" s="410"/>
      <c r="Y20" s="107">
        <f>Electives!B158</f>
        <v>9</v>
      </c>
      <c r="Z20" s="125" t="str">
        <f>Electives!C158</f>
        <v>Do one of following:</v>
      </c>
      <c r="AA20" s="107" t="str">
        <f>IF(Electives!F158&lt;&gt;"", Electives!F158, " ")</f>
        <v xml:space="preserve"> </v>
      </c>
      <c r="AC20" s="164" t="str">
        <f>'Cub Awards'!B23</f>
        <v>g</v>
      </c>
      <c r="AD20" s="314" t="str">
        <f>'Cub Awards'!C23</f>
        <v>Earn the Summertime Pack Award</v>
      </c>
      <c r="AE20" s="314"/>
      <c r="AF20" s="164" t="str">
        <f>IF('Cub Awards'!F23&lt;&gt;"", 'Cub Awards'!F23, "")</f>
        <v/>
      </c>
      <c r="AG20" s="216"/>
      <c r="AH20" s="162" t="str">
        <f>NOVA!B6</f>
        <v>1a</v>
      </c>
      <c r="AI20" s="386" t="str">
        <f>NOVA!C6</f>
        <v>Read or watch 1 hour of science content</v>
      </c>
      <c r="AJ20" s="387"/>
      <c r="AK20" s="162" t="str">
        <f>IF(NOVA!F6&lt;&gt;"", NOVA!F6, "")</f>
        <v/>
      </c>
      <c r="AL20" s="216"/>
      <c r="AM20" s="162" t="str">
        <f>NOVA!B67</f>
        <v>4c2</v>
      </c>
      <c r="AN20" s="386" t="str">
        <f>NOVA!C67</f>
        <v>Draw food web of plants / animals</v>
      </c>
      <c r="AO20" s="387"/>
      <c r="AP20" s="162" t="str">
        <f>IF(NOVA!F67&lt;&gt;"", NOVA!F67,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IF(AdventurePins!F25&lt;&gt;"", AdventurePins!F25, " ")</f>
        <v xml:space="preserve"> </v>
      </c>
      <c r="I21" s="399" t="str">
        <f>AdventurePins!C82</f>
        <v>Outdoorsman</v>
      </c>
      <c r="J21" s="399"/>
      <c r="K21" s="399"/>
      <c r="L21" s="399"/>
      <c r="N21" s="416"/>
      <c r="O21" s="107">
        <f>Electives!B25</f>
        <v>6</v>
      </c>
      <c r="P21" s="125" t="str">
        <f>Electives!C25</f>
        <v>Demonstrate 2 strokes</v>
      </c>
      <c r="Q21" s="107" t="str">
        <f>IF(Electives!F25&lt;&gt;"", Electives!F25, " ")</f>
        <v xml:space="preserve"> </v>
      </c>
      <c r="S21" s="416"/>
      <c r="T21" s="107" t="str">
        <f>Electives!B93</f>
        <v>6a</v>
      </c>
      <c r="U21" s="125" t="str">
        <f>Electives!C93</f>
        <v>Identify geological building materials (home)</v>
      </c>
      <c r="V21" s="107" t="str">
        <f>IF(Electives!F93&lt;&gt;"", Electives!F93, " ")</f>
        <v xml:space="preserve"> </v>
      </c>
      <c r="X21" s="410"/>
      <c r="Y21" s="107" t="str">
        <f>Electives!B159</f>
        <v>9a</v>
      </c>
      <c r="Z21" s="125" t="str">
        <f>Electives!C159</f>
        <v>Visit museum and discuss with den</v>
      </c>
      <c r="AA21" s="107" t="str">
        <f>IF(Electives!F159&lt;&gt;"", Electives!F159, " ")</f>
        <v xml:space="preserve"> </v>
      </c>
      <c r="AC21" s="164" t="str">
        <f>'Cub Awards'!B24</f>
        <v>h</v>
      </c>
      <c r="AD21" s="314" t="str">
        <f>'Cub Awards'!C24</f>
        <v>Participate in nature observation</v>
      </c>
      <c r="AE21" s="314"/>
      <c r="AF21" s="164" t="str">
        <f>IF('Cub Awards'!F24&lt;&gt;"", 'Cub Awards'!F24, "")</f>
        <v/>
      </c>
      <c r="AG21" s="216"/>
      <c r="AH21" s="162" t="str">
        <f>NOVA!B7</f>
        <v>1b</v>
      </c>
      <c r="AI21" s="386" t="str">
        <f>NOVA!C7</f>
        <v>List at least two questions or ideas</v>
      </c>
      <c r="AJ21" s="387"/>
      <c r="AK21" s="162" t="str">
        <f>IF(NOVA!F7&lt;&gt;"", NOVA!F7, "")</f>
        <v/>
      </c>
      <c r="AL21" s="216"/>
      <c r="AM21" s="162" t="str">
        <f>NOVA!B68</f>
        <v>4c3</v>
      </c>
      <c r="AN21" s="386" t="str">
        <f>NOVA!C68</f>
        <v>Discuss food web with counselor</v>
      </c>
      <c r="AO21" s="387"/>
      <c r="AP21" s="162" t="str">
        <f>IF(NOVA!F68&lt;&gt;"", NOVA!F68, "")</f>
        <v/>
      </c>
      <c r="AQ21" s="216"/>
      <c r="AR21" s="162" t="str">
        <f>NOVA!B133</f>
        <v>1a</v>
      </c>
      <c r="AS21" s="389" t="str">
        <f>NOVA!C133</f>
        <v>Read or watch 1 hour of mechanical content</v>
      </c>
      <c r="AT21" s="390"/>
      <c r="AU21" s="162" t="str">
        <f>IF(NOVA!F133&lt;&gt;"", NOVA!F133, "")</f>
        <v/>
      </c>
    </row>
    <row r="22" spans="1:47">
      <c r="A22" s="109" t="s">
        <v>440</v>
      </c>
      <c r="B22" s="117" t="str">
        <f>IF(ISTEXT(ArrowOfLight!F5),"C"," ")</f>
        <v xml:space="preserve"> </v>
      </c>
      <c r="D22" s="402"/>
      <c r="E22" s="42">
        <f>AdventurePins!B26</f>
        <v>5</v>
      </c>
      <c r="F22" s="159" t="str">
        <f>AdventurePins!C26</f>
        <v>Demonstrate treatment for five:</v>
      </c>
      <c r="G22" s="42" t="str">
        <f>IF(AdventurePins!F26&lt;&gt;"", AdventurePins!F26, " ")</f>
        <v xml:space="preserve"> </v>
      </c>
      <c r="I22" s="402" t="str">
        <f>IF(AdventurePins!$E82&lt;&gt;"", AdventurePins!$E82, " ")</f>
        <v>(Do all of A or B)</v>
      </c>
      <c r="J22" s="424" t="str">
        <f>AdventurePins!C83</f>
        <v>Option A</v>
      </c>
      <c r="K22" s="425"/>
      <c r="L22" s="42" t="str">
        <f>IF(AdventurePins!F83&lt;&gt;"", AdventurePins!F83, " ")</f>
        <v xml:space="preserve"> </v>
      </c>
      <c r="N22" s="416"/>
      <c r="O22" s="107">
        <f>Electives!B26</f>
        <v>7</v>
      </c>
      <c r="P22" s="125" t="str">
        <f>Electives!C26</f>
        <v>Talk swimming expert</v>
      </c>
      <c r="Q22" s="107" t="str">
        <f>IF(Electives!F26&lt;&gt;"", Electives!F26, " ")</f>
        <v xml:space="preserve"> </v>
      </c>
      <c r="S22" s="417"/>
      <c r="T22" s="107" t="str">
        <f>Electives!B94</f>
        <v>6b</v>
      </c>
      <c r="U22" s="125" t="str">
        <f>Electives!C94</f>
        <v>Identify geological materials (community)</v>
      </c>
      <c r="V22" s="107" t="str">
        <f>IF(Electives!F94&lt;&gt;"", Electives!F94, " ")</f>
        <v xml:space="preserve"> </v>
      </c>
      <c r="X22" s="410"/>
      <c r="Y22" s="107" t="str">
        <f>Electives!B160</f>
        <v>9b</v>
      </c>
      <c r="Z22" s="127" t="str">
        <f>Electives!C160</f>
        <v>Create vid of wild creature &amp; share w/den</v>
      </c>
      <c r="AA22" s="107" t="str">
        <f>IF(Electives!F160&lt;&gt;"", Electives!F160, " ")</f>
        <v xml:space="preserve"> </v>
      </c>
      <c r="AC22" s="164" t="str">
        <f>'Cub Awards'!B25</f>
        <v>i</v>
      </c>
      <c r="AD22" s="314" t="str">
        <f>'Cub Awards'!C25</f>
        <v>Participate in outdoor aquatics</v>
      </c>
      <c r="AE22" s="314"/>
      <c r="AF22" s="164" t="str">
        <f>IF('Cub Awards'!F25&lt;&gt;"", 'Cub Awards'!F25, "")</f>
        <v/>
      </c>
      <c r="AG22" s="216"/>
      <c r="AH22" s="162" t="str">
        <f>NOVA!B8</f>
        <v>1c</v>
      </c>
      <c r="AI22" s="386" t="str">
        <f>NOVA!C8</f>
        <v>Discuss two with your counselor</v>
      </c>
      <c r="AJ22" s="387"/>
      <c r="AK22" s="162" t="str">
        <f>IF(NOVA!F8&lt;&gt;"", NOVA!F8, "")</f>
        <v/>
      </c>
      <c r="AL22" s="216"/>
      <c r="AM22" s="162" t="str">
        <f>NOVA!B69</f>
        <v>4d1</v>
      </c>
      <c r="AN22" s="386" t="str">
        <f>NOVA!C69</f>
        <v>Crate diorama of local animal's habitat</v>
      </c>
      <c r="AO22" s="387"/>
      <c r="AP22" s="162" t="str">
        <f>IF(NOVA!F69&lt;&gt;"", NOVA!F69, "")</f>
        <v/>
      </c>
      <c r="AQ22" s="216"/>
      <c r="AR22" s="162" t="str">
        <f>NOVA!B134</f>
        <v>1b</v>
      </c>
      <c r="AS22" s="386" t="str">
        <f>NOVA!C134</f>
        <v>List at least two questions or ideas</v>
      </c>
      <c r="AT22" s="387"/>
      <c r="AU22" s="162" t="str">
        <f>IF(NOVA!F134&lt;&gt;"", NOVA!F134, "")</f>
        <v/>
      </c>
    </row>
    <row r="23" spans="1:47">
      <c r="A23" s="109" t="s">
        <v>441</v>
      </c>
      <c r="B23" s="117" t="str">
        <f>ArrowOfLight!F6</f>
        <v/>
      </c>
      <c r="D23" s="402"/>
      <c r="E23" s="42" t="str">
        <f>AdventurePins!B27</f>
        <v>5a</v>
      </c>
      <c r="F23" s="159" t="str">
        <f>AdventurePins!C27</f>
        <v>Cuts &amp; scratches</v>
      </c>
      <c r="G23" s="42" t="str">
        <f>IF(AdventurePins!F27&lt;&gt;"", AdventurePins!F27, " ")</f>
        <v xml:space="preserve"> </v>
      </c>
      <c r="I23" s="402"/>
      <c r="J23" s="42">
        <f>AdventurePins!B84</f>
        <v>1</v>
      </c>
      <c r="K23" s="159" t="str">
        <f>AdventurePins!C84</f>
        <v>Plan / conduct campout</v>
      </c>
      <c r="L23" s="42" t="str">
        <f>IF(AdventurePins!F84&lt;&gt;"", AdventurePins!F84, " ")</f>
        <v xml:space="preserve"> </v>
      </c>
      <c r="N23" s="416"/>
      <c r="O23" s="107">
        <f>Electives!B27</f>
        <v>8</v>
      </c>
      <c r="P23" s="125" t="str">
        <f>Electives!C27</f>
        <v>PFD exercise</v>
      </c>
      <c r="Q23" s="107" t="str">
        <f>IF(Electives!F27&lt;&gt;"", Electives!F27,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Awards'!F26&lt;&gt;"", 'Cub Awards'!F26, "")</f>
        <v/>
      </c>
      <c r="AG23" s="216"/>
      <c r="AH23" s="162">
        <f>NOVA!B9</f>
        <v>2</v>
      </c>
      <c r="AI23" s="386" t="str">
        <f>NOVA!C9</f>
        <v>Complete an elective listed in comment</v>
      </c>
      <c r="AJ23" s="387"/>
      <c r="AK23" s="162" t="str">
        <f>IF(NOVA!F9&lt;&gt;"", NOVA!F9, "")</f>
        <v/>
      </c>
      <c r="AL23" s="216"/>
      <c r="AM23" s="162" t="str">
        <f>NOVA!B70</f>
        <v>4d2</v>
      </c>
      <c r="AN23" s="386" t="str">
        <f>NOVA!C70</f>
        <v>Explain what animal must have</v>
      </c>
      <c r="AO23" s="387"/>
      <c r="AP23" s="162" t="str">
        <f>IF(NOVA!F70&lt;&gt;"", NOVA!F70, "")</f>
        <v/>
      </c>
      <c r="AQ23" s="216"/>
      <c r="AR23" s="162" t="str">
        <f>NOVA!B135</f>
        <v>1c</v>
      </c>
      <c r="AS23" s="386" t="str">
        <f>NOVA!C135</f>
        <v>Discuss two with your counselor</v>
      </c>
      <c r="AT23" s="387"/>
      <c r="AU23" s="162" t="str">
        <f>IF(NOVA!F135&lt;&gt;"", NOVA!F135, "")</f>
        <v/>
      </c>
    </row>
    <row r="24" spans="1:47">
      <c r="A24" s="109" t="s">
        <v>442</v>
      </c>
      <c r="B24" s="117" t="str">
        <f>ArrowOfLight!F8</f>
        <v/>
      </c>
      <c r="D24" s="402"/>
      <c r="E24" s="42" t="str">
        <f>AdventurePins!B28</f>
        <v>5b</v>
      </c>
      <c r="F24" s="159" t="str">
        <f>AdventurePins!C28</f>
        <v>Burns &amp; scalds</v>
      </c>
      <c r="G24" s="42" t="str">
        <f>IF(AdventurePins!F28&lt;&gt;"", AdventurePins!F28, " ")</f>
        <v xml:space="preserve"> </v>
      </c>
      <c r="I24" s="402"/>
      <c r="J24" s="42">
        <f>AdventurePins!B85</f>
        <v>2</v>
      </c>
      <c r="K24" s="159" t="str">
        <f>AdventurePins!C85</f>
        <v>Setup tent without adult help</v>
      </c>
      <c r="L24" s="42" t="str">
        <f>IF(AdventurePins!F85&lt;&gt;"", AdventurePins!F85, " ")</f>
        <v xml:space="preserve"> </v>
      </c>
      <c r="N24" s="417"/>
      <c r="O24" s="107">
        <f>Electives!B28</f>
        <v>9</v>
      </c>
      <c r="P24" s="125" t="str">
        <f>Electives!C28</f>
        <v>Paddle canoe</v>
      </c>
      <c r="Q24" s="107" t="str">
        <f>IF(Electives!F28&lt;&gt;"", Electives!F28, " ")</f>
        <v xml:space="preserve"> </v>
      </c>
      <c r="S24" s="410" t="str">
        <f>IF(Electives!$E97&lt;&gt;"", Electives!$E97, " ")</f>
        <v>(Do 1-2)</v>
      </c>
      <c r="T24" s="107">
        <f>Electives!B98</f>
        <v>1</v>
      </c>
      <c r="U24" s="126" t="str">
        <f>Electives!C98</f>
        <v>3 things describing a type of engineer</v>
      </c>
      <c r="V24" s="107" t="str">
        <f>IF(Electives!F98&lt;&gt;"", Electives!F98, " ")</f>
        <v xml:space="preserve"> </v>
      </c>
      <c r="X24" s="410" t="str">
        <f>IF(Electives!$E163&lt;&gt;"", Electives!$E163, " ")</f>
        <v>(Do 1-4 and one other)</v>
      </c>
      <c r="Y24" s="107">
        <f>Electives!B164</f>
        <v>1</v>
      </c>
      <c r="Z24" s="125" t="str">
        <f>Electives!C164</f>
        <v>Identify 2 groups / parts of tree</v>
      </c>
      <c r="AA24" s="107" t="str">
        <f>IF(Electives!F164&lt;&gt;"", Electives!F164, " ")</f>
        <v xml:space="preserve"> </v>
      </c>
      <c r="AC24" s="164" t="str">
        <f>'Cub Awards'!B27</f>
        <v>k</v>
      </c>
      <c r="AD24" s="314" t="str">
        <f>'Cub Awards'!C27</f>
        <v>Participate in outdoor sporting event</v>
      </c>
      <c r="AE24" s="314"/>
      <c r="AF24" s="164" t="str">
        <f>IF('Cub Awards'!F27&lt;&gt;"", 'Cub Awards'!F27, "")</f>
        <v/>
      </c>
      <c r="AG24" s="216"/>
      <c r="AH24" s="162" t="str">
        <f>NOVA!B10</f>
        <v>3a</v>
      </c>
      <c r="AI24" s="386" t="str">
        <f>NOVA!C10</f>
        <v>Choose a question to investigate</v>
      </c>
      <c r="AJ24" s="387"/>
      <c r="AK24" s="162" t="str">
        <f>IF(NOVA!F10&lt;&gt;"", NOVA!F10, "")</f>
        <v/>
      </c>
      <c r="AL24" s="216"/>
      <c r="AM24" s="162" t="str">
        <f>NOVA!B71</f>
        <v>4e1</v>
      </c>
      <c r="AN24" s="386" t="str">
        <f>NOVA!C71</f>
        <v>Make and place a bird feeder</v>
      </c>
      <c r="AO24" s="387"/>
      <c r="AP24" s="162" t="str">
        <f>IF(NOVA!F71&lt;&gt;"", NOVA!F71, "")</f>
        <v/>
      </c>
      <c r="AQ24" s="216"/>
      <c r="AR24" s="162">
        <f>NOVA!B136</f>
        <v>2</v>
      </c>
      <c r="AS24" s="386" t="str">
        <f>NOVA!C136</f>
        <v>Complete an elective listed in comment</v>
      </c>
      <c r="AT24" s="387"/>
      <c r="AU24" s="162" t="str">
        <f>IF(NOVA!F136&lt;&gt;"", NOVA!F136, "")</f>
        <v/>
      </c>
    </row>
    <row r="25" spans="1:47" ht="12.75" customHeight="1">
      <c r="A25" s="109" t="s">
        <v>443</v>
      </c>
      <c r="B25" s="117" t="str">
        <f>ArrowOfLight!F7</f>
        <v/>
      </c>
      <c r="D25" s="402"/>
      <c r="E25" s="42" t="str">
        <f>AdventurePins!B29</f>
        <v>5c</v>
      </c>
      <c r="F25" s="159" t="str">
        <f>AdventurePins!C29</f>
        <v>Sunburn</v>
      </c>
      <c r="G25" s="42" t="str">
        <f>IF(AdventurePins!F29&lt;&gt;"", AdventurePins!F29, " ")</f>
        <v xml:space="preserve"> </v>
      </c>
      <c r="I25" s="402"/>
      <c r="J25" s="42">
        <f>AdventurePins!B86</f>
        <v>3</v>
      </c>
      <c r="K25" s="159" t="str">
        <f>AdventurePins!C86</f>
        <v>Discuss emergency actions for:</v>
      </c>
      <c r="L25" s="42" t="str">
        <f>IF(AdventurePins!F86&lt;&gt;"", AdventurePins!F86, " ")</f>
        <v xml:space="preserve"> </v>
      </c>
      <c r="N25" s="399" t="str">
        <f>Electives!C31</f>
        <v>Art Explosion</v>
      </c>
      <c r="O25" s="399"/>
      <c r="P25" s="399"/>
      <c r="Q25" s="399"/>
      <c r="S25" s="410"/>
      <c r="T25" s="107" t="str">
        <f>Electives!B99</f>
        <v>2a</v>
      </c>
      <c r="U25" s="125" t="str">
        <f>Electives!C99</f>
        <v>Construct blueprint plans for a design</v>
      </c>
      <c r="V25" s="107" t="str">
        <f>IF(Electives!F99&lt;&gt;"", Electives!F99, " ")</f>
        <v xml:space="preserve"> </v>
      </c>
      <c r="X25" s="410"/>
      <c r="Y25" s="107">
        <f>Electives!B165</f>
        <v>2</v>
      </c>
      <c r="Z25" s="125" t="str">
        <f>Electives!C165</f>
        <v>Identify 4 local trees &amp; how used</v>
      </c>
      <c r="AA25" s="107" t="str">
        <f>IF(Electives!F165&lt;&gt;"", Electives!F165, " ")</f>
        <v xml:space="preserve"> </v>
      </c>
      <c r="AC25" s="164" t="str">
        <f>'Cub Awards'!B28</f>
        <v>l</v>
      </c>
      <c r="AD25" s="314" t="str">
        <f>'Cub Awards'!C28</f>
        <v>Participate in outdoor worship service</v>
      </c>
      <c r="AE25" s="314"/>
      <c r="AF25" s="164" t="str">
        <f>IF('Cub Awards'!F28&lt;&gt;"", 'Cub Awards'!F28, "")</f>
        <v/>
      </c>
      <c r="AG25" s="216"/>
      <c r="AH25" s="162" t="str">
        <f>NOVA!B11</f>
        <v>3b</v>
      </c>
      <c r="AI25" s="386" t="str">
        <f>NOVA!C11</f>
        <v>Use scientific method to investigate</v>
      </c>
      <c r="AJ25" s="387"/>
      <c r="AK25" s="162" t="str">
        <f>IF(NOVA!F11&lt;&gt;"", NOVA!F11, "")</f>
        <v/>
      </c>
      <c r="AL25" s="216"/>
      <c r="AM25" s="162" t="str">
        <f>NOVA!B72</f>
        <v>4e2</v>
      </c>
      <c r="AN25" s="386" t="str">
        <f>NOVA!C72</f>
        <v>Fill feeder with birdseed</v>
      </c>
      <c r="AO25" s="387"/>
      <c r="AP25" s="162" t="str">
        <f>IF(NOVA!F72&lt;&gt;"", NOVA!F72, "")</f>
        <v/>
      </c>
      <c r="AQ25" s="216"/>
      <c r="AR25" s="162" t="str">
        <f>NOVA!B137</f>
        <v>3a1</v>
      </c>
      <c r="AS25" s="386" t="str">
        <f>NOVA!C137</f>
        <v>Make a list of the three kinds of levers</v>
      </c>
      <c r="AT25" s="387"/>
      <c r="AU25" s="162" t="str">
        <f>IF(NOVA!F137&lt;&gt;"", NOVA!F137, "")</f>
        <v/>
      </c>
    </row>
    <row r="26" spans="1:47" ht="12.75" customHeight="1">
      <c r="A26" s="114" t="s">
        <v>444</v>
      </c>
      <c r="B26" s="117" t="str">
        <f>ArrowOfLight!F9</f>
        <v/>
      </c>
      <c r="D26" s="402"/>
      <c r="E26" s="42" t="str">
        <f>AdventurePins!B30</f>
        <v>5d</v>
      </c>
      <c r="F26" s="159" t="str">
        <f>AdventurePins!C30</f>
        <v>Blisters on hand / foot</v>
      </c>
      <c r="G26" s="42" t="str">
        <f>IF(AdventurePins!F30&lt;&gt;"", AdventurePins!F30, " ")</f>
        <v xml:space="preserve"> </v>
      </c>
      <c r="I26" s="402"/>
      <c r="J26" s="42" t="str">
        <f>AdventurePins!B87</f>
        <v>3a</v>
      </c>
      <c r="K26" s="159" t="str">
        <f>AdventurePins!C87</f>
        <v>Severe rainstorm causing flooding</v>
      </c>
      <c r="L26" s="42" t="str">
        <f>IF(AdventurePins!F87&lt;&gt;"", AdventurePins!F87, " ")</f>
        <v xml:space="preserve"> </v>
      </c>
      <c r="N26" s="415" t="str">
        <f>IF(Electives!$E31&lt;&gt;"", Electives!$E31, " ")</f>
        <v>(Do 1-2 and two of 3)</v>
      </c>
      <c r="O26" s="107">
        <f>Electives!B32</f>
        <v>1</v>
      </c>
      <c r="P26" s="125" t="str">
        <f>Electives!C32</f>
        <v>Visit museum</v>
      </c>
      <c r="Q26" s="107" t="str">
        <f>IF(Electives!F32&lt;&gt;"", Electives!F32, " ")</f>
        <v xml:space="preserve"> </v>
      </c>
      <c r="S26" s="410"/>
      <c r="T26" s="107" t="str">
        <f>Electives!B100</f>
        <v>2b</v>
      </c>
      <c r="U26" s="125" t="str">
        <f>Electives!C100</f>
        <v>Using plans, construct the project</v>
      </c>
      <c r="V26" s="107" t="str">
        <f>IF(Electives!F100&lt;&gt;"", Electives!F100, " ")</f>
        <v xml:space="preserve"> </v>
      </c>
      <c r="X26" s="410"/>
      <c r="Y26" s="107">
        <f>Electives!B166</f>
        <v>3</v>
      </c>
      <c r="Z26" s="125" t="str">
        <f>Electives!C166</f>
        <v>Identify 4 plants &amp; how used</v>
      </c>
      <c r="AA26" s="107" t="str">
        <f>IF(Electives!F166&lt;&gt;"", Electives!F166, " ")</f>
        <v xml:space="preserve"> </v>
      </c>
      <c r="AC26" s="164" t="str">
        <f>'Cub Awards'!B29</f>
        <v>m</v>
      </c>
      <c r="AD26" s="314" t="str">
        <f>'Cub Awards'!C29</f>
        <v>Explore park</v>
      </c>
      <c r="AE26" s="314"/>
      <c r="AF26" s="164" t="str">
        <f>IF('Cub Awards'!F29&lt;&gt;"", 'Cub Awards'!F29, "")</f>
        <v/>
      </c>
      <c r="AG26" s="217"/>
      <c r="AH26" s="162" t="str">
        <f>NOVA!B12</f>
        <v>3c</v>
      </c>
      <c r="AI26" s="386" t="str">
        <f>NOVA!C12</f>
        <v>Discuss findings with counselor</v>
      </c>
      <c r="AJ26" s="387"/>
      <c r="AK26" s="162" t="str">
        <f>IF(NOVA!F12&lt;&gt;"", NOVA!F12, "")</f>
        <v/>
      </c>
      <c r="AL26" s="217"/>
      <c r="AM26" s="162" t="str">
        <f>NOVA!B73</f>
        <v>4e3</v>
      </c>
      <c r="AN26" s="386" t="str">
        <f>NOVA!C73</f>
        <v>Provide a water source</v>
      </c>
      <c r="AO26" s="387"/>
      <c r="AP26" s="162" t="str">
        <f>IF(NOVA!F73&lt;&gt;"", NOVA!F73, "")</f>
        <v/>
      </c>
      <c r="AQ26" s="217"/>
      <c r="AR26" s="162" t="str">
        <f>NOVA!B138</f>
        <v>3a2</v>
      </c>
      <c r="AS26" s="386" t="str">
        <f>NOVA!C138</f>
        <v>Show how each lever work</v>
      </c>
      <c r="AT26" s="387"/>
      <c r="AU26" s="162" t="str">
        <f>IF(NOVA!F138&lt;&gt;"", NOVA!F138, "")</f>
        <v/>
      </c>
    </row>
    <row r="27" spans="1:47" ht="12.75" customHeight="1">
      <c r="A27" s="120" t="s">
        <v>445</v>
      </c>
      <c r="B27" s="117" t="str">
        <f>ArrowOfLight!F10</f>
        <v/>
      </c>
      <c r="D27" s="402"/>
      <c r="E27" s="42" t="str">
        <f>AdventurePins!B31</f>
        <v>5e</v>
      </c>
      <c r="F27" s="159" t="str">
        <f>AdventurePins!C31</f>
        <v>Tick bites</v>
      </c>
      <c r="G27" s="42" t="str">
        <f>IF(AdventurePins!F31&lt;&gt;"", AdventurePins!F31, " ")</f>
        <v xml:space="preserve"> </v>
      </c>
      <c r="I27" s="402"/>
      <c r="J27" s="42" t="str">
        <f>AdventurePins!B88</f>
        <v>3b</v>
      </c>
      <c r="K27" s="127" t="str">
        <f>AdventurePins!C88</f>
        <v>Severe thunderstorm w/lightning or tornados</v>
      </c>
      <c r="L27" s="42" t="str">
        <f>IF(AdventurePins!F88&lt;&gt;"", AdventurePins!F88, " ")</f>
        <v xml:space="preserve"> </v>
      </c>
      <c r="N27" s="416"/>
      <c r="O27" s="107">
        <f>Electives!B33</f>
        <v>2</v>
      </c>
      <c r="P27" s="125" t="str">
        <f>Electives!C33</f>
        <v>Create 2 self-portrits, different tech</v>
      </c>
      <c r="Q27" s="107" t="str">
        <f>IF(Electives!F33&lt;&gt;"", Electives!F33, " ")</f>
        <v xml:space="preserve"> </v>
      </c>
      <c r="S27" s="410"/>
      <c r="T27" s="107" t="str">
        <f>Electives!B101</f>
        <v>2c</v>
      </c>
      <c r="U27" s="125" t="str">
        <f>Electives!C101</f>
        <v>Share project with Den</v>
      </c>
      <c r="V27" s="107" t="str">
        <f>IF(Electives!F101&lt;&gt;"", Electives!F101, " ")</f>
        <v xml:space="preserve"> </v>
      </c>
      <c r="X27" s="410"/>
      <c r="Y27" s="107">
        <f>Electives!B167</f>
        <v>4</v>
      </c>
      <c r="Z27" s="125" t="str">
        <f>Electives!C167</f>
        <v>Care plan and plant a plant/tree</v>
      </c>
      <c r="AA27" s="107" t="str">
        <f>IF(Electives!F167&lt;&gt;"", Electives!F167, " ")</f>
        <v xml:space="preserve"> </v>
      </c>
      <c r="AC27" s="164" t="str">
        <f>'Cub Awards'!B30</f>
        <v>n</v>
      </c>
      <c r="AD27" s="314" t="str">
        <f>'Cub Awards'!C30</f>
        <v>Invent and play outside game</v>
      </c>
      <c r="AE27" s="314"/>
      <c r="AF27" s="164" t="str">
        <f>IF('Cub Awards'!F30&lt;&gt;"", 'Cub Awards'!F30, "")</f>
        <v/>
      </c>
      <c r="AG27" s="215"/>
      <c r="AH27" s="162">
        <f>NOVA!B13</f>
        <v>4</v>
      </c>
      <c r="AI27" s="386" t="str">
        <f>NOVA!C13</f>
        <v>Visit a place where science is done</v>
      </c>
      <c r="AJ27" s="387"/>
      <c r="AK27" s="162" t="str">
        <f>IF(NOVA!F13&lt;&gt;"", NOVA!F13, "")</f>
        <v/>
      </c>
      <c r="AL27" s="215"/>
      <c r="AM27" s="162" t="str">
        <f>NOVA!B74</f>
        <v>4e4</v>
      </c>
      <c r="AN27" s="386" t="str">
        <f>NOVA!C74</f>
        <v>Watch and record feeder for 2 weeks</v>
      </c>
      <c r="AO27" s="387"/>
      <c r="AP27" s="162" t="str">
        <f>IF(NOVA!F74&lt;&gt;"", NOVA!F74, "")</f>
        <v/>
      </c>
      <c r="AQ27" s="215"/>
      <c r="AR27" s="162" t="str">
        <f>NOVA!B139</f>
        <v>3a3</v>
      </c>
      <c r="AS27" s="386" t="str">
        <f>NOVA!C139</f>
        <v>Show how the lever moves something</v>
      </c>
      <c r="AT27" s="387"/>
      <c r="AU27" s="162" t="str">
        <f>IF(NOVA!F139&lt;&gt;"", NOVA!F139, "")</f>
        <v/>
      </c>
    </row>
    <row r="28" spans="1:47" ht="12.75" customHeight="1">
      <c r="A28" s="109" t="s">
        <v>855</v>
      </c>
      <c r="B28" s="117" t="str">
        <f>IF(ISTEXT(ArrowOfLight!F11),"C"," ")</f>
        <v xml:space="preserve"> </v>
      </c>
      <c r="D28" s="402"/>
      <c r="E28" s="42" t="str">
        <f>AdventurePins!B32</f>
        <v>5f</v>
      </c>
      <c r="F28" s="159" t="str">
        <f>AdventurePins!C32</f>
        <v>Bites &amp; stings</v>
      </c>
      <c r="G28" s="42" t="str">
        <f>IF(AdventurePins!F32&lt;&gt;"", AdventurePins!F32, " ")</f>
        <v xml:space="preserve"> </v>
      </c>
      <c r="I28" s="402"/>
      <c r="J28" s="42" t="str">
        <f>AdventurePins!B89</f>
        <v>3c</v>
      </c>
      <c r="K28" s="159" t="str">
        <f>AdventurePins!C89</f>
        <v>Fire/Earthquake/other evacuation</v>
      </c>
      <c r="L28" s="42" t="str">
        <f>IF(AdventurePins!F89&lt;&gt;"", AdventurePins!F89, " ")</f>
        <v xml:space="preserve"> </v>
      </c>
      <c r="N28" s="416"/>
      <c r="O28" s="107" t="str">
        <f>Electives!B34</f>
        <v>3a</v>
      </c>
      <c r="P28" s="125" t="str">
        <f>Electives!C34</f>
        <v>Draw original picture outdoors</v>
      </c>
      <c r="Q28" s="107" t="str">
        <f>IF(Electives!F34&lt;&gt;"", Electives!F34, " ")</f>
        <v xml:space="preserve"> </v>
      </c>
      <c r="S28" s="410"/>
      <c r="T28" s="107">
        <f>Electives!B102</f>
        <v>3</v>
      </c>
      <c r="U28" s="125" t="str">
        <f>Electives!C102</f>
        <v>Explore fields of engineering</v>
      </c>
      <c r="V28" s="107" t="str">
        <f>IF(Electives!F102&lt;&gt;"", Electives!F102, " ")</f>
        <v xml:space="preserve"> </v>
      </c>
      <c r="X28" s="410"/>
      <c r="Y28" s="107">
        <f>Electives!B168</f>
        <v>5</v>
      </c>
      <c r="Z28" s="126" t="str">
        <f>Electives!C168</f>
        <v>List of household things made of wood</v>
      </c>
      <c r="AA28" s="107" t="str">
        <f>IF(Electives!F168&lt;&gt;"", Electives!F168,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IF(NOVA!F14&lt;&gt;"", NOVA!F14, "")</f>
        <v/>
      </c>
      <c r="AL28" s="216"/>
      <c r="AM28" s="162" t="str">
        <f>NOVA!B75</f>
        <v>4e5</v>
      </c>
      <c r="AN28" s="386" t="str">
        <f>NOVA!C75</f>
        <v>Identify visitors</v>
      </c>
      <c r="AO28" s="387"/>
      <c r="AP28" s="162" t="str">
        <f>IF(NOVA!F75&lt;&gt;"", NOVA!F75, "")</f>
        <v/>
      </c>
      <c r="AQ28" s="216"/>
      <c r="AR28" s="162" t="str">
        <f>NOVA!B140</f>
        <v>3a4</v>
      </c>
      <c r="AS28" s="386" t="str">
        <f>NOVA!C140</f>
        <v>Show the class of each lever</v>
      </c>
      <c r="AT28" s="387"/>
      <c r="AU28" s="162" t="str">
        <f>IF(NOVA!F140&lt;&gt;"", NOVA!F140, "")</f>
        <v/>
      </c>
    </row>
    <row r="29" spans="1:47" ht="12.75" customHeight="1">
      <c r="A29" s="209" t="s">
        <v>856</v>
      </c>
      <c r="B29" s="117" t="str">
        <f>IF(ISTEXT(ArrowOfLight!F12),"C"," ")</f>
        <v xml:space="preserve"> </v>
      </c>
      <c r="D29" s="402"/>
      <c r="E29" s="42" t="str">
        <f>AdventurePins!B33</f>
        <v>5g</v>
      </c>
      <c r="F29" s="159" t="str">
        <f>AdventurePins!C33</f>
        <v>Poisonous snakebite</v>
      </c>
      <c r="G29" s="42" t="str">
        <f>IF(AdventurePins!F33&lt;&gt;"", AdventurePins!F33, " ")</f>
        <v xml:space="preserve"> </v>
      </c>
      <c r="I29" s="402"/>
      <c r="J29" s="42">
        <f>AdventurePins!B90</f>
        <v>4</v>
      </c>
      <c r="K29" s="127" t="str">
        <f>AdventurePins!C90</f>
        <v>Tie,teach and say when to use a Bowline.</v>
      </c>
      <c r="L29" s="42" t="str">
        <f>IF(AdventurePins!F90&lt;&gt;"", AdventurePins!F90, " ")</f>
        <v xml:space="preserve"> </v>
      </c>
      <c r="N29" s="416"/>
      <c r="O29" s="107" t="str">
        <f>Electives!B35</f>
        <v>3b</v>
      </c>
      <c r="P29" s="125" t="str">
        <f>Electives!C35</f>
        <v>Clay sculpture</v>
      </c>
      <c r="Q29" s="107" t="str">
        <f>IF(Electives!F35&lt;&gt;"", Electives!F35, " ")</f>
        <v xml:space="preserve"> </v>
      </c>
      <c r="S29" s="410"/>
      <c r="T29" s="107">
        <f>Electives!B103</f>
        <v>4</v>
      </c>
      <c r="U29" s="125" t="str">
        <f>Electives!C103</f>
        <v>Do 2 projects using engieering skills</v>
      </c>
      <c r="V29" s="107" t="str">
        <f>IF(Electives!F103&lt;&gt;"", Electives!F103, " ")</f>
        <v xml:space="preserve"> </v>
      </c>
      <c r="X29" s="410"/>
      <c r="Y29" s="107">
        <f>Electives!B169</f>
        <v>6</v>
      </c>
      <c r="Z29" s="126" t="str">
        <f>Electives!C169</f>
        <v>Explain growth rings &amp; types of tree bark</v>
      </c>
      <c r="AA29" s="107" t="str">
        <f>IF(Electives!F169&lt;&gt;"", Electives!F169, " ")</f>
        <v xml:space="preserve"> </v>
      </c>
      <c r="AC29" s="164">
        <f>'Cub Awards'!B33</f>
        <v>1</v>
      </c>
      <c r="AD29" s="314" t="str">
        <f>'Cub Awards'!C33</f>
        <v>Complete Building a Better World</v>
      </c>
      <c r="AE29" s="314"/>
      <c r="AF29" s="164" t="str">
        <f>IF('Cub Awards'!F33&lt;&gt;"", 'Cub Awards'!F33, "")</f>
        <v/>
      </c>
      <c r="AG29" s="142"/>
      <c r="AH29" s="162" t="str">
        <f>NOVA!B15</f>
        <v>4b</v>
      </c>
      <c r="AI29" s="386" t="str">
        <f>NOVA!C15</f>
        <v>Discuss science done/used/explained</v>
      </c>
      <c r="AJ29" s="387"/>
      <c r="AK29" s="162" t="str">
        <f>IF(NOVA!F15&lt;&gt;"", NOVA!F15, "")</f>
        <v/>
      </c>
      <c r="AL29" s="142"/>
      <c r="AM29" s="162" t="str">
        <f>NOVA!B76</f>
        <v>4e6</v>
      </c>
      <c r="AN29" s="386" t="str">
        <f>NOVA!C76</f>
        <v>Discuss what you learned</v>
      </c>
      <c r="AO29" s="387"/>
      <c r="AP29" s="162" t="str">
        <f>IF(NOVA!F76&lt;&gt;"", NOVA!F76, "")</f>
        <v/>
      </c>
      <c r="AQ29" s="142"/>
      <c r="AR29" s="162" t="str">
        <f>NOVA!B141</f>
        <v>3a5</v>
      </c>
      <c r="AS29" s="386" t="str">
        <f>NOVA!C141</f>
        <v>Show why we use levers</v>
      </c>
      <c r="AT29" s="387"/>
      <c r="AU29" s="162" t="str">
        <f>IF(NOVA!F141&lt;&gt;"", NOVA!F141, "")</f>
        <v/>
      </c>
    </row>
    <row r="30" spans="1:47" ht="12.75" customHeight="1">
      <c r="A30" s="414" t="s">
        <v>463</v>
      </c>
      <c r="B30" s="414"/>
      <c r="D30" s="402"/>
      <c r="E30" s="42" t="str">
        <f>AdventurePins!B34</f>
        <v>5h</v>
      </c>
      <c r="F30" s="159" t="str">
        <f>AdventurePins!C34</f>
        <v>Nosebleed</v>
      </c>
      <c r="G30" s="42" t="str">
        <f>IF(AdventurePins!F34&lt;&gt;"", AdventurePins!F34, " ")</f>
        <v xml:space="preserve"> </v>
      </c>
      <c r="I30" s="402"/>
      <c r="J30" s="42">
        <f>AdventurePins!B91</f>
        <v>5</v>
      </c>
      <c r="K30" s="159" t="str">
        <f>AdventurePins!C91</f>
        <v>Outdoor Code / Leave No Trace</v>
      </c>
      <c r="L30" s="42" t="str">
        <f>IF(AdventurePins!F91&lt;&gt;"", AdventurePins!F91, " ")</f>
        <v xml:space="preserve"> </v>
      </c>
      <c r="N30" s="416"/>
      <c r="O30" s="107" t="str">
        <f>Electives!B36</f>
        <v>3c</v>
      </c>
      <c r="P30" s="125" t="str">
        <f>Electives!C36</f>
        <v>Clay object, fired / baked / dried</v>
      </c>
      <c r="Q30" s="107" t="str">
        <f>IF(Electives!F36&lt;&gt;"", Electives!F36, " ")</f>
        <v xml:space="preserve"> </v>
      </c>
      <c r="S30" s="399" t="str">
        <f>Electives!C106</f>
        <v>Fix It</v>
      </c>
      <c r="T30" s="399"/>
      <c r="U30" s="399"/>
      <c r="V30" s="399"/>
      <c r="X30" s="410"/>
      <c r="Y30" s="107">
        <f>Electives!B170</f>
        <v>7</v>
      </c>
      <c r="Z30" s="125" t="str">
        <f>Electives!C170</f>
        <v>Visit nature center</v>
      </c>
      <c r="AA30" s="107" t="str">
        <f>IF(Electives!F170&lt;&gt;"", Electives!F170, " ")</f>
        <v xml:space="preserve"> </v>
      </c>
      <c r="AC30" s="164">
        <f>'Cub Awards'!B34</f>
        <v>2</v>
      </c>
      <c r="AD30" s="314" t="str">
        <f>'Cub Awards'!C34</f>
        <v>Complete Into the Woods</v>
      </c>
      <c r="AE30" s="314"/>
      <c r="AF30" s="164" t="str">
        <f>IF('Cub Awards'!F34&lt;&gt;"", 'Cub Awards'!F34, "")</f>
        <v/>
      </c>
      <c r="AG30" s="142"/>
      <c r="AH30" s="162">
        <f>NOVA!B16</f>
        <v>5</v>
      </c>
      <c r="AI30" s="323" t="str">
        <f>NOVA!C16</f>
        <v>Discuss how science affects daily life</v>
      </c>
      <c r="AJ30" s="323"/>
      <c r="AK30" s="162" t="str">
        <f>IF(NOVA!F16&lt;&gt;"", NOVA!F16, "")</f>
        <v/>
      </c>
      <c r="AL30" s="142"/>
      <c r="AM30" s="162" t="str">
        <f>NOVA!B77</f>
        <v>4f</v>
      </c>
      <c r="AN30" s="386" t="str">
        <f>NOVA!C77</f>
        <v>Earn Outdoor Ethics or Conservation awards</v>
      </c>
      <c r="AO30" s="387"/>
      <c r="AP30" s="162" t="str">
        <f>IF(NOVA!F77&lt;&gt;"", NOVA!F77, "")</f>
        <v/>
      </c>
      <c r="AQ30" s="142"/>
      <c r="AR30" s="162" t="str">
        <f>NOVA!B142</f>
        <v>3b</v>
      </c>
      <c r="AS30" s="386" t="str">
        <f>NOVA!C142</f>
        <v>Design ONE of the following</v>
      </c>
      <c r="AT30" s="387"/>
      <c r="AU30" s="162" t="str">
        <f>IF(NOVA!F142&lt;&gt;"", NOVA!F142, "")</f>
        <v/>
      </c>
    </row>
    <row r="31" spans="1:47">
      <c r="A31" s="412"/>
      <c r="B31" s="412"/>
      <c r="D31" s="402"/>
      <c r="E31" s="42" t="str">
        <f>AdventurePins!B35</f>
        <v>5i</v>
      </c>
      <c r="F31" s="159" t="str">
        <f>AdventurePins!C35</f>
        <v>Frostbite</v>
      </c>
      <c r="G31" s="42" t="str">
        <f>IF(AdventurePins!F35&lt;&gt;"", AdventurePins!F35, " ")</f>
        <v xml:space="preserve"> </v>
      </c>
      <c r="I31" s="402"/>
      <c r="J31" s="424" t="str">
        <f>AdventurePins!C92</f>
        <v>Option B</v>
      </c>
      <c r="K31" s="425"/>
      <c r="L31" s="42" t="str">
        <f>IF(AdventurePins!F92&lt;&gt;"", AdventurePins!F92, " ")</f>
        <v xml:space="preserve"> </v>
      </c>
      <c r="N31" s="416"/>
      <c r="O31" s="107" t="str">
        <f>Electives!B37</f>
        <v>3d</v>
      </c>
      <c r="P31" s="125" t="str">
        <f>Electives!C37</f>
        <v>Freestanding sculpture</v>
      </c>
      <c r="Q31" s="107" t="str">
        <f>IF(Electives!F37&lt;&gt;"", Electives!F37, " ")</f>
        <v xml:space="preserve"> </v>
      </c>
      <c r="S31" s="415" t="str">
        <f>IF(Electives!$E106&lt;&gt;"", Electives!$E106, " ")</f>
        <v>(Do 1-3, eight of 4)</v>
      </c>
      <c r="T31" s="107">
        <f>Electives!B107</f>
        <v>1</v>
      </c>
      <c r="U31" s="127" t="str">
        <f>Electives!C107</f>
        <v>Put toolbox together; Show safety of 3 tools</v>
      </c>
      <c r="V31" s="107" t="str">
        <f>IF(Electives!F107&lt;&gt;"", Electives!F107, " ")</f>
        <v xml:space="preserve"> </v>
      </c>
      <c r="X31" s="399" t="str">
        <f>Electives!C173</f>
        <v>Looking Back, Looking Forward</v>
      </c>
      <c r="Y31" s="399"/>
      <c r="Z31" s="399"/>
      <c r="AA31" s="119"/>
      <c r="AC31" s="164">
        <f>'Cub Awards'!B35</f>
        <v>3</v>
      </c>
      <c r="AD31" s="314" t="str">
        <f>'Cub Awards'!C35</f>
        <v>Complete Into the Wild</v>
      </c>
      <c r="AE31" s="314"/>
      <c r="AF31" s="164" t="str">
        <f>IF('Cub Awards'!F35&lt;&gt;"", 'Cub Awards'!F35, "")</f>
        <v/>
      </c>
      <c r="AG31" s="216"/>
      <c r="AH31"/>
      <c r="AI31" s="388" t="str">
        <f>NOVA!C18</f>
        <v>NOVA Science: Down and Dirty</v>
      </c>
      <c r="AJ31" s="388"/>
      <c r="AK31"/>
      <c r="AL31" s="216"/>
      <c r="AM31" s="162">
        <f>NOVA!B78</f>
        <v>5</v>
      </c>
      <c r="AN31" s="386" t="str">
        <f>NOVA!C78</f>
        <v>Visit a place to observe wildlife</v>
      </c>
      <c r="AO31" s="387"/>
      <c r="AP31" s="162" t="str">
        <f>IF(NOVA!F78&lt;&gt;"", NOVA!F78, "")</f>
        <v/>
      </c>
      <c r="AQ31" s="216"/>
      <c r="AR31" s="162" t="str">
        <f>NOVA!B143</f>
        <v>3b1</v>
      </c>
      <c r="AS31" s="386" t="str">
        <f>NOVA!C143</f>
        <v>A playground fixture using a lever</v>
      </c>
      <c r="AT31" s="387"/>
      <c r="AU31" s="162" t="str">
        <f>IF(NOVA!F143&lt;&gt;"", NOVA!F143, "")</f>
        <v/>
      </c>
    </row>
    <row r="32" spans="1:47">
      <c r="A32" s="159" t="str">
        <f>D3</f>
        <v>Cast Iron Chef</v>
      </c>
      <c r="B32" s="151" t="str">
        <f>AdventurePins!F9</f>
        <v/>
      </c>
      <c r="D32" s="402"/>
      <c r="E32" s="42">
        <f>AdventurePins!B36</f>
        <v>6</v>
      </c>
      <c r="F32" s="159" t="str">
        <f>AdventurePins!C36</f>
        <v>Assemble home first aid kit</v>
      </c>
      <c r="G32" s="42" t="str">
        <f>IF(AdventurePins!F36&lt;&gt;"", AdventurePins!F36, " ")</f>
        <v xml:space="preserve"> </v>
      </c>
      <c r="I32" s="402"/>
      <c r="J32" s="42">
        <f>AdventurePins!B93</f>
        <v>1</v>
      </c>
      <c r="K32" s="159" t="str">
        <f>AdventurePins!C93</f>
        <v>Plan / conduct outdoor activity</v>
      </c>
      <c r="L32" s="42" t="str">
        <f>IF(AdventurePins!F93&lt;&gt;"", AdventurePins!F93, " ")</f>
        <v xml:space="preserve"> </v>
      </c>
      <c r="N32" s="416"/>
      <c r="O32" s="107" t="str">
        <f>Electives!B38</f>
        <v>3e</v>
      </c>
      <c r="P32" s="125" t="str">
        <f>Electives!C38</f>
        <v>Origami / Kirigami</v>
      </c>
      <c r="Q32" s="107" t="str">
        <f>IF(Electives!F38&lt;&gt;"", Electives!F38, " ")</f>
        <v xml:space="preserve"> </v>
      </c>
      <c r="S32" s="416"/>
      <c r="T32" s="107">
        <f>Electives!B108</f>
        <v>2</v>
      </c>
      <c r="U32" s="125" t="str">
        <f>Electives!C108</f>
        <v>Help adult with following:</v>
      </c>
      <c r="V32" s="107" t="str">
        <f>IF(Electives!F108&lt;&gt;"", Electives!F108, " ")</f>
        <v xml:space="preserve"> </v>
      </c>
      <c r="X32" s="410" t="str">
        <f>IF(Electives!$E173&lt;&gt;"", Electives!$E173, " ")</f>
        <v>(Do All)</v>
      </c>
      <c r="Y32" s="107">
        <f>Electives!B174</f>
        <v>1</v>
      </c>
      <c r="Z32" s="125" t="str">
        <f>Electives!C174</f>
        <v>Create history record of scouting</v>
      </c>
      <c r="AA32" s="107" t="str">
        <f>IF(Electives!F174&lt;&gt;"", Electives!F174, " ")</f>
        <v xml:space="preserve"> </v>
      </c>
      <c r="AC32" s="164">
        <f>'Cub Awards'!B36</f>
        <v>4</v>
      </c>
      <c r="AD32" s="314" t="str">
        <f>'Cub Awards'!C36</f>
        <v>Complete Earth Rocks!</v>
      </c>
      <c r="AE32" s="314"/>
      <c r="AF32" s="164" t="str">
        <f>IF('Cub Awards'!F36&lt;&gt;"", 'Cub Awards'!F36, "")</f>
        <v/>
      </c>
      <c r="AG32" s="216"/>
      <c r="AH32" s="162" t="str">
        <f>NOVA!B19</f>
        <v>1a</v>
      </c>
      <c r="AI32" s="323" t="str">
        <f>NOVA!C19</f>
        <v>Read or watch 1 hour of Earth science content</v>
      </c>
      <c r="AJ32" s="323"/>
      <c r="AK32" s="162" t="str">
        <f>IF(NOVA!F19&lt;&gt;"", NOVA!F19, "")</f>
        <v/>
      </c>
      <c r="AL32" s="216"/>
      <c r="AM32" s="162" t="str">
        <f>NOVA!B79</f>
        <v>5a1</v>
      </c>
      <c r="AN32" s="386" t="str">
        <f>NOVA!C79</f>
        <v>Talk about different species living there</v>
      </c>
      <c r="AO32" s="387"/>
      <c r="AP32" s="162" t="str">
        <f>IF(NOVA!F79&lt;&gt;"", NOVA!F79, "")</f>
        <v/>
      </c>
      <c r="AQ32" s="216"/>
      <c r="AR32" s="162" t="str">
        <f>NOVA!B144</f>
        <v>3b2</v>
      </c>
      <c r="AS32" s="386" t="str">
        <f>NOVA!C144</f>
        <v>A game / sport using a lever</v>
      </c>
      <c r="AT32" s="387"/>
      <c r="AU32" s="162" t="str">
        <f>IF(NOVA!F144&lt;&gt;"", NOVA!F144, "")</f>
        <v/>
      </c>
    </row>
    <row r="33" spans="1:47">
      <c r="A33" s="159" t="str">
        <f>D7</f>
        <v>Duty to God and You</v>
      </c>
      <c r="B33" s="151" t="str">
        <f>AdventurePins!F15</f>
        <v/>
      </c>
      <c r="D33" s="402"/>
      <c r="E33" s="42">
        <f>AdventurePins!B37</f>
        <v>7</v>
      </c>
      <c r="F33" s="159" t="str">
        <f>AdventurePins!C37</f>
        <v>Create / Practice emergency plan</v>
      </c>
      <c r="G33" s="42" t="str">
        <f>IF(AdventurePins!F37&lt;&gt;"", AdventurePins!F37, " ")</f>
        <v xml:space="preserve"> </v>
      </c>
      <c r="I33" s="402"/>
      <c r="J33" s="42">
        <f>AdventurePins!B94</f>
        <v>2</v>
      </c>
      <c r="K33" s="159" t="str">
        <f>AdventurePins!C94</f>
        <v>Discuss emergency actions for:</v>
      </c>
      <c r="L33" s="42" t="str">
        <f>IF(AdventurePins!F94&lt;&gt;"", AdventurePins!F94, " ")</f>
        <v xml:space="preserve"> </v>
      </c>
      <c r="N33" s="416"/>
      <c r="O33" s="107" t="str">
        <f>Electives!B39</f>
        <v>3f</v>
      </c>
      <c r="P33" s="125" t="str">
        <f>Electives!C39</f>
        <v>Computer illustration</v>
      </c>
      <c r="Q33" s="107" t="str">
        <f>IF(Electives!F39&lt;&gt;"", Electives!F39, " ")</f>
        <v xml:space="preserve"> </v>
      </c>
      <c r="S33" s="416"/>
      <c r="T33" s="107" t="str">
        <f>Electives!B109</f>
        <v>2a</v>
      </c>
      <c r="U33" s="127" t="str">
        <f>Electives!C109</f>
        <v>Locate electrical panel, fuses or breakers</v>
      </c>
      <c r="V33" s="107" t="str">
        <f>IF(Electives!F109&lt;&gt;"", Electives!F109, " ")</f>
        <v xml:space="preserve"> </v>
      </c>
      <c r="X33" s="410"/>
      <c r="Y33" s="107">
        <f>Electives!B175</f>
        <v>2</v>
      </c>
      <c r="Z33" s="127" t="str">
        <f>Electives!C175</f>
        <v>Virtual journey to the past &amp; make timeline</v>
      </c>
      <c r="AA33" s="107" t="str">
        <f>IF(Electives!F175&lt;&gt;"", Electives!F175, " ")</f>
        <v xml:space="preserve"> </v>
      </c>
      <c r="AC33" s="164">
        <f>'Cub Awards'!B37</f>
        <v>5</v>
      </c>
      <c r="AD33" s="314" t="str">
        <f>'Cub Awards'!C37</f>
        <v>Complete 1, 3a and 3b of Adv. In Science</v>
      </c>
      <c r="AE33" s="314"/>
      <c r="AF33" s="164" t="str">
        <f>IF('Cub Awards'!F37&lt;&gt;"", 'Cub Awards'!F37, "")</f>
        <v/>
      </c>
      <c r="AG33" s="216"/>
      <c r="AH33" s="162" t="str">
        <f>NOVA!B20</f>
        <v>1b</v>
      </c>
      <c r="AI33" s="386" t="str">
        <f>NOVA!C20</f>
        <v>List at least two questions or ideas</v>
      </c>
      <c r="AJ33" s="387"/>
      <c r="AK33" s="162" t="str">
        <f>IF(NOVA!F20&lt;&gt;"", NOVA!F20, "")</f>
        <v/>
      </c>
      <c r="AL33" s="216"/>
      <c r="AM33" s="162" t="str">
        <f>NOVA!B80</f>
        <v>5a2</v>
      </c>
      <c r="AN33" s="386" t="str">
        <f>NOVA!C80</f>
        <v>Ask expert about what they studied</v>
      </c>
      <c r="AO33" s="387"/>
      <c r="AP33" s="162" t="str">
        <f>IF(NOVA!F80&lt;&gt;"", NOVA!F80, "")</f>
        <v/>
      </c>
      <c r="AQ33" s="216"/>
      <c r="AR33" s="162" t="str">
        <f>NOVA!B145</f>
        <v>3b3</v>
      </c>
      <c r="AS33" s="386" t="str">
        <f>NOVA!C145</f>
        <v>An invention using a lever</v>
      </c>
      <c r="AT33" s="387"/>
      <c r="AU33" s="162" t="str">
        <f>IF(NOVA!F145&lt;&gt;"", NOVA!F145, "")</f>
        <v/>
      </c>
    </row>
    <row r="34" spans="1:47" ht="12.75" customHeight="1">
      <c r="A34" s="159" t="str">
        <f>D12</f>
        <v>First Responder</v>
      </c>
      <c r="B34" s="151" t="str">
        <f>AdventurePins!F39</f>
        <v/>
      </c>
      <c r="D34" s="402"/>
      <c r="E34" s="42">
        <f>AdventurePins!B38</f>
        <v>8</v>
      </c>
      <c r="F34" s="159" t="str">
        <f>AdventurePins!C38</f>
        <v>Visit first responder</v>
      </c>
      <c r="G34" s="42" t="str">
        <f>IF(AdventurePins!F38&lt;&gt;"", AdventurePins!F38, " ")</f>
        <v xml:space="preserve"> </v>
      </c>
      <c r="I34" s="402"/>
      <c r="J34" s="42" t="str">
        <f>AdventurePins!B95</f>
        <v>2a</v>
      </c>
      <c r="K34" s="159" t="str">
        <f>AdventurePins!C95</f>
        <v>Severe rainstorm causing flooding</v>
      </c>
      <c r="L34" s="42" t="str">
        <f>IF(AdventurePins!F95&lt;&gt;"", AdventurePins!F95, " ")</f>
        <v xml:space="preserve"> </v>
      </c>
      <c r="N34" s="417"/>
      <c r="O34" s="107" t="str">
        <f>Electives!B40</f>
        <v>3g</v>
      </c>
      <c r="P34" s="125" t="str">
        <f>Electives!C40</f>
        <v>Original logo / design on object</v>
      </c>
      <c r="Q34" s="107" t="str">
        <f>IF(Electives!F40&lt;&gt;"", Electives!F40, " ")</f>
        <v xml:space="preserve"> </v>
      </c>
      <c r="S34" s="416"/>
      <c r="T34" s="107" t="str">
        <f>Electives!B110</f>
        <v>2b</v>
      </c>
      <c r="U34" s="125" t="str">
        <f>Electives!C110</f>
        <v>Type of heat used in home</v>
      </c>
      <c r="V34" s="107" t="str">
        <f>IF(Electives!F110&lt;&gt;"", Electives!F110, " ")</f>
        <v xml:space="preserve"> </v>
      </c>
      <c r="X34" s="410"/>
      <c r="Y34" s="107">
        <f>Electives!B176</f>
        <v>3</v>
      </c>
      <c r="Z34" s="125" t="str">
        <f>Electives!C176</f>
        <v>Create a time capsule</v>
      </c>
      <c r="AA34" s="107" t="str">
        <f>IF(Electives!F176&lt;&gt;"", Electives!F176, " ")</f>
        <v xml:space="preserve"> </v>
      </c>
      <c r="AC34" s="164">
        <f>'Cub Awards'!B38</f>
        <v>6</v>
      </c>
      <c r="AD34" s="314" t="str">
        <f>'Cub Awards'!C38</f>
        <v>Participate in conservation project</v>
      </c>
      <c r="AE34" s="314"/>
      <c r="AF34" s="164" t="str">
        <f>IF('Cub Awards'!F38&lt;&gt;"", 'Cub Awards'!F38, "")</f>
        <v/>
      </c>
      <c r="AG34" s="142"/>
      <c r="AH34" s="162" t="str">
        <f>NOVA!B21</f>
        <v>1c</v>
      </c>
      <c r="AI34" s="386" t="str">
        <f>NOVA!C21</f>
        <v>Discuss two with your counselor</v>
      </c>
      <c r="AJ34" s="387"/>
      <c r="AK34" s="162" t="str">
        <f>IF(NOVA!F21&lt;&gt;"", NOVA!F21, "")</f>
        <v/>
      </c>
      <c r="AL34" s="142"/>
      <c r="AM34" s="162" t="str">
        <f>NOVA!B81</f>
        <v>5b</v>
      </c>
      <c r="AN34" s="386" t="str">
        <f>NOVA!C81</f>
        <v>Discuss with counselor your visit</v>
      </c>
      <c r="AO34" s="387"/>
      <c r="AP34" s="162" t="str">
        <f>IF(NOVA!F81&lt;&gt;"", NOVA!F81, "")</f>
        <v/>
      </c>
      <c r="AQ34" s="142"/>
      <c r="AR34" s="162" t="str">
        <f>NOVA!B146</f>
        <v>3c</v>
      </c>
      <c r="AS34" s="386" t="str">
        <f>NOVA!C146</f>
        <v>Discuss findings with counselor</v>
      </c>
      <c r="AT34" s="387"/>
      <c r="AU34" s="162" t="str">
        <f>IF(NOVA!F146&lt;&gt;"", NOVA!F146, "")</f>
        <v/>
      </c>
    </row>
    <row r="35" spans="1:47">
      <c r="A35" s="159" t="str">
        <f>D35</f>
        <v>Stronger, Faster, Higher</v>
      </c>
      <c r="B35" s="151" t="str">
        <f>AdventurePins!F52</f>
        <v/>
      </c>
      <c r="D35" s="399" t="str">
        <f>AdventurePins!C40</f>
        <v>Stronger, Faster, Higher</v>
      </c>
      <c r="E35" s="399"/>
      <c r="F35" s="399"/>
      <c r="G35" s="399"/>
      <c r="I35" s="402"/>
      <c r="J35" s="42" t="str">
        <f>AdventurePins!B96</f>
        <v>2b</v>
      </c>
      <c r="K35" s="127" t="str">
        <f>AdventurePins!C96</f>
        <v>Severe thunderstorm w/lightning or tornados</v>
      </c>
      <c r="L35" s="42" t="str">
        <f>IF(AdventurePins!F96&lt;&gt;"", AdventurePins!F96, " ")</f>
        <v xml:space="preserve"> </v>
      </c>
      <c r="N35" s="399" t="str">
        <f>Electives!C43</f>
        <v>Aware and Care</v>
      </c>
      <c r="O35" s="399"/>
      <c r="P35" s="399"/>
      <c r="Q35" s="399"/>
      <c r="S35" s="416"/>
      <c r="T35" s="107" t="str">
        <f>Electives!B111</f>
        <v>3c</v>
      </c>
      <c r="U35" s="127" t="str">
        <f>Electives!C111</f>
        <v>Learn how to shut off water sink, toilet, etc.</v>
      </c>
      <c r="V35" s="107" t="str">
        <f>IF(Electives!F111&lt;&gt;"", Electives!F111,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IF(NOVA!F22&lt;&gt;"", NOVA!F22, "")</f>
        <v/>
      </c>
      <c r="AL35" s="142"/>
      <c r="AM35" s="162" t="str">
        <f>NOVA!B82</f>
        <v>6a</v>
      </c>
      <c r="AN35" s="386" t="str">
        <f>NOVA!C82</f>
        <v>Discuss why wildlife is important</v>
      </c>
      <c r="AO35" s="387"/>
      <c r="AP35" s="162" t="str">
        <f>IF(NOVA!F82&lt;&gt;"", NOVA!F82, "")</f>
        <v/>
      </c>
      <c r="AQ35" s="142"/>
      <c r="AR35" s="162" t="str">
        <f>NOVA!B147</f>
        <v>4a</v>
      </c>
      <c r="AS35" s="386" t="str">
        <f>NOVA!C147</f>
        <v>Visit a place that uses levers</v>
      </c>
      <c r="AT35" s="387"/>
      <c r="AU35" s="162" t="str">
        <f>IF(NOVA!F147&lt;&gt;"", NOVA!F147, "")</f>
        <v/>
      </c>
    </row>
    <row r="36" spans="1:47" ht="12.75" customHeight="1">
      <c r="A36" s="159" t="str">
        <f>D47</f>
        <v>Webelos Walkabout</v>
      </c>
      <c r="B36" s="151" t="str">
        <f>AdventurePins!F60</f>
        <v/>
      </c>
      <c r="D36" s="402" t="str">
        <f>IF(AdventurePins!$E40&lt;&gt;"", AdventurePins!$E40, " ")</f>
        <v>(Do 1-3 and one other)</v>
      </c>
      <c r="E36" s="42">
        <f>AdventurePins!B41</f>
        <v>1</v>
      </c>
      <c r="F36" s="159" t="str">
        <f>AdventurePins!C41</f>
        <v>Warm up &amp; Cool Down</v>
      </c>
      <c r="G36" s="42" t="str">
        <f>IF(AdventurePins!F41&lt;&gt;"", AdventurePins!F41, " ")</f>
        <v xml:space="preserve"> </v>
      </c>
      <c r="I36" s="402"/>
      <c r="J36" s="42" t="str">
        <f>AdventurePins!B97</f>
        <v>2c</v>
      </c>
      <c r="K36" s="159" t="str">
        <f>AdventurePins!C97</f>
        <v>Fire/Earthquake/other evacuation</v>
      </c>
      <c r="L36" s="42" t="str">
        <f>IF(AdventurePins!F97&lt;&gt;"", AdventurePins!F97, " ")</f>
        <v xml:space="preserve"> </v>
      </c>
      <c r="N36" s="415" t="str">
        <f>IF(Electives!$E43&lt;&gt;"", Electives!$E43, " ")</f>
        <v>(Do 1-3, two of 4)</v>
      </c>
      <c r="O36" s="107">
        <f>Electives!B44</f>
        <v>1</v>
      </c>
      <c r="P36" s="125" t="str">
        <f>Electives!C44</f>
        <v>Participate in blindness activity</v>
      </c>
      <c r="Q36" s="107" t="str">
        <f>IF(Electives!F44&lt;&gt;"", Electives!F44, " ")</f>
        <v xml:space="preserve"> </v>
      </c>
      <c r="S36" s="416"/>
      <c r="T36" s="107">
        <f>Electives!B112</f>
        <v>3</v>
      </c>
      <c r="U36" s="125" t="str">
        <f>Electives!C112</f>
        <v>Describe fixing:</v>
      </c>
      <c r="V36" s="107" t="str">
        <f>IF(Electives!F112&lt;&gt;"", Electives!F112, " ")</f>
        <v xml:space="preserve"> </v>
      </c>
      <c r="X36" s="427" t="str">
        <f>IF(Electives!$E179&lt;&gt;"", Electives!$E179, " ")</f>
        <v>(Do One of 1, and two of 2)</v>
      </c>
      <c r="Y36" s="107" t="str">
        <f>Electives!B180</f>
        <v>1a</v>
      </c>
      <c r="Z36" s="125" t="str">
        <f>Electives!C180</f>
        <v>Attend live musical performance</v>
      </c>
      <c r="AA36" s="107" t="str">
        <f>IF(Electives!F180&lt;&gt;"", Electives!F180, " ")</f>
        <v xml:space="preserve"> </v>
      </c>
      <c r="AC36" s="224"/>
      <c r="AD36" s="225"/>
      <c r="AE36" s="225"/>
      <c r="AF36" s="224"/>
      <c r="AG36" s="216"/>
      <c r="AH36" s="162">
        <f>NOVA!B23</f>
        <v>3</v>
      </c>
      <c r="AI36" s="386" t="str">
        <f>NOVA!C23</f>
        <v>Investigate All of A, B, C, OR D</v>
      </c>
      <c r="AJ36" s="387"/>
      <c r="AK36" s="162" t="str">
        <f>IF(NOVA!F23&lt;&gt;"", NOVA!F23, "")</f>
        <v/>
      </c>
      <c r="AL36" s="216"/>
      <c r="AM36" s="162" t="str">
        <f>NOVA!B83</f>
        <v>6b</v>
      </c>
      <c r="AN36" s="386" t="str">
        <f>NOVA!C83</f>
        <v>Discuss why biodiversity is important</v>
      </c>
      <c r="AO36" s="387"/>
      <c r="AP36" s="162" t="str">
        <f>IF(NOVA!F83&lt;&gt;"", NOVA!F83, "")</f>
        <v/>
      </c>
      <c r="AQ36" s="216"/>
      <c r="AR36" s="162" t="str">
        <f>NOVA!B148</f>
        <v>4b</v>
      </c>
      <c r="AS36" s="386" t="str">
        <f>NOVA!C148</f>
        <v>Discuss the equipment using levers</v>
      </c>
      <c r="AT36" s="387"/>
      <c r="AU36" s="162" t="str">
        <f>IF(NOVA!F148&lt;&gt;"", NOVA!F148, "")</f>
        <v/>
      </c>
    </row>
    <row r="37" spans="1:47" ht="12.75" customHeight="1">
      <c r="A37" s="159" t="str">
        <f>I3</f>
        <v>Building a Better World</v>
      </c>
      <c r="B37" s="151" t="str">
        <f>AdventurePins!F73</f>
        <v/>
      </c>
      <c r="D37" s="402"/>
      <c r="E37" s="42" t="str">
        <f>AdventurePins!B42</f>
        <v>2a</v>
      </c>
      <c r="F37" s="159" t="str">
        <f>AdventurePins!C42</f>
        <v>20-yard dash</v>
      </c>
      <c r="G37" s="42" t="str">
        <f>IF(AdventurePins!F42&lt;&gt;"", AdventurePins!F42, " ")</f>
        <v xml:space="preserve"> </v>
      </c>
      <c r="I37" s="402"/>
      <c r="J37" s="42">
        <f>AdventurePins!B98</f>
        <v>3</v>
      </c>
      <c r="K37" s="127" t="str">
        <f>AdventurePins!C98</f>
        <v>Tie,teach and say when to use a Bowline.</v>
      </c>
      <c r="L37" s="42" t="str">
        <f>IF(AdventurePins!F98&lt;&gt;"", AdventurePins!F98, " ")</f>
        <v xml:space="preserve"> </v>
      </c>
      <c r="N37" s="416"/>
      <c r="O37" s="107">
        <f>Electives!B45</f>
        <v>2</v>
      </c>
      <c r="P37" s="125" t="str">
        <f>Electives!C45</f>
        <v>Simulates mobility impairment</v>
      </c>
      <c r="Q37" s="107" t="str">
        <f>IF(Electives!F45&lt;&gt;"", Electives!F45, " ")</f>
        <v xml:space="preserve"> </v>
      </c>
      <c r="S37" s="416"/>
      <c r="T37" s="107" t="str">
        <f>Electives!B113</f>
        <v>3a</v>
      </c>
      <c r="U37" s="125" t="str">
        <f>Electives!C113</f>
        <v>toilet overflowing</v>
      </c>
      <c r="V37" s="107" t="str">
        <f>IF(Electives!F113&lt;&gt;"", Electives!F113, " ")</f>
        <v xml:space="preserve"> </v>
      </c>
      <c r="X37" s="427"/>
      <c r="Y37" s="107" t="str">
        <f>Electives!B181</f>
        <v>1b</v>
      </c>
      <c r="Z37" s="126" t="str">
        <f>Electives!C181</f>
        <v>Visit facility with sound mixer, &amp; Learn it</v>
      </c>
      <c r="AA37" s="107" t="str">
        <f>IF(Electives!F181&lt;&gt;"", Electives!F181, " ")</f>
        <v xml:space="preserve"> </v>
      </c>
      <c r="AG37" s="216"/>
      <c r="AH37" s="162" t="str">
        <f>NOVA!B24</f>
        <v>3a1</v>
      </c>
      <c r="AI37" s="386" t="str">
        <f>NOVA!C24</f>
        <v>How are volcanoes are formed</v>
      </c>
      <c r="AJ37" s="387"/>
      <c r="AK37" s="162" t="str">
        <f>IF(NOVA!F24&lt;&gt;"", NOVA!F24, "")</f>
        <v/>
      </c>
      <c r="AL37" s="216"/>
      <c r="AM37" s="162" t="str">
        <f>NOVA!B84</f>
        <v>6c</v>
      </c>
      <c r="AN37" s="323" t="str">
        <f>NOVA!C84</f>
        <v>Discuss problems with invasive species</v>
      </c>
      <c r="AO37" s="323"/>
      <c r="AP37" s="162" t="str">
        <f>IF(NOVA!F84&lt;&gt;"", NOVA!F84, "")</f>
        <v/>
      </c>
      <c r="AQ37" s="216"/>
      <c r="AR37" s="162">
        <f>NOVA!B149</f>
        <v>5</v>
      </c>
      <c r="AS37" s="323" t="str">
        <f>NOVA!C149</f>
        <v>Discuss how simple machines affect life</v>
      </c>
      <c r="AT37" s="323"/>
      <c r="AU37" s="162" t="str">
        <f>IF(NOVA!F149&lt;&gt;"", NOVA!F149, "")</f>
        <v/>
      </c>
    </row>
    <row r="38" spans="1:47" ht="12.75" customHeight="1">
      <c r="A38" s="159" t="str">
        <f>I14</f>
        <v>Duty to God in Action</v>
      </c>
      <c r="B38" s="151" t="str">
        <f>AdventurePins!F81</f>
        <v/>
      </c>
      <c r="D38" s="402"/>
      <c r="E38" s="42" t="str">
        <f>AdventurePins!B43</f>
        <v>2b</v>
      </c>
      <c r="F38" s="159" t="str">
        <f>AdventurePins!C43</f>
        <v>Vertical jump</v>
      </c>
      <c r="G38" s="42" t="str">
        <f>IF(AdventurePins!F43&lt;&gt;"", AdventurePins!F43, " ")</f>
        <v xml:space="preserve"> </v>
      </c>
      <c r="I38" s="402"/>
      <c r="J38" s="42">
        <f>AdventurePins!B99</f>
        <v>4</v>
      </c>
      <c r="K38" s="159" t="str">
        <f>AdventurePins!C99</f>
        <v>Outdoor Code / Leave No Trace</v>
      </c>
      <c r="L38" s="42" t="str">
        <f>IF(AdventurePins!F99&lt;&gt;"", AdventurePins!F99, " ")</f>
        <v xml:space="preserve"> </v>
      </c>
      <c r="N38" s="416"/>
      <c r="O38" s="107">
        <f>Electives!B46</f>
        <v>3</v>
      </c>
      <c r="P38" s="125" t="str">
        <f>Electives!C46</f>
        <v>Activity to accept differences</v>
      </c>
      <c r="Q38" s="107" t="str">
        <f>IF(Electives!F46&lt;&gt;"", Electives!F46, " ")</f>
        <v xml:space="preserve"> </v>
      </c>
      <c r="S38" s="416"/>
      <c r="T38" s="107" t="str">
        <f>Electives!B114</f>
        <v>3b</v>
      </c>
      <c r="U38" s="125" t="str">
        <f>Electives!C114</f>
        <v>kitchen sink is clogged</v>
      </c>
      <c r="V38" s="107" t="str">
        <f>IF(Electives!F114&lt;&gt;"", Electives!F114, " ")</f>
        <v xml:space="preserve"> </v>
      </c>
      <c r="X38" s="427"/>
      <c r="Y38" s="107" t="str">
        <f>Electives!B182</f>
        <v>2a</v>
      </c>
      <c r="Z38" s="125" t="str">
        <f>Electives!C182</f>
        <v>Make musical instrument &amp; play it.</v>
      </c>
      <c r="AA38" s="107" t="str">
        <f>IF(Electives!F182&lt;&gt;"", Electives!F182, " ")</f>
        <v xml:space="preserve"> </v>
      </c>
      <c r="AC38" s="396" t="s">
        <v>861</v>
      </c>
      <c r="AD38" s="396"/>
      <c r="AE38" s="396"/>
      <c r="AF38" s="396"/>
      <c r="AG38" s="216"/>
      <c r="AH38" s="162" t="str">
        <f>NOVA!B25</f>
        <v>3a2</v>
      </c>
      <c r="AI38" s="386" t="str">
        <f>NOVA!C25</f>
        <v>Difference between lava and magma</v>
      </c>
      <c r="AJ38" s="387"/>
      <c r="AK38" s="162" t="str">
        <f>IF(NOVA!F25&lt;&gt;"", NOVA!F25,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AdventurePins!F100</f>
        <v/>
      </c>
      <c r="D39" s="402"/>
      <c r="E39" s="42" t="str">
        <f>AdventurePins!B44</f>
        <v>2c</v>
      </c>
      <c r="F39" s="159" t="str">
        <f>AdventurePins!C44</f>
        <v>Lift 5-lb weight</v>
      </c>
      <c r="G39" s="42" t="str">
        <f>IF(AdventurePins!F44&lt;&gt;"", AdventurePins!F44,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IF(Electives!F47&lt;&gt;"", Electives!F47, " ")</f>
        <v xml:space="preserve"> </v>
      </c>
      <c r="S39" s="416"/>
      <c r="T39" s="107" t="str">
        <f>Electives!B115</f>
        <v>3c</v>
      </c>
      <c r="U39" s="125" t="str">
        <f>Electives!C115</f>
        <v>some lights go out</v>
      </c>
      <c r="V39" s="107" t="str">
        <f>IF(Electives!F115&lt;&gt;"", Electives!F115, " ")</f>
        <v xml:space="preserve"> </v>
      </c>
      <c r="X39" s="427"/>
      <c r="Y39" s="107" t="str">
        <f>Electives!B183</f>
        <v>2b</v>
      </c>
      <c r="Z39" s="127" t="str">
        <f>Electives!C183</f>
        <v>Form a "band" with each home-instrument</v>
      </c>
      <c r="AA39" s="107" t="str">
        <f>IF(Electives!F183&lt;&gt;"", Electives!F183, " ")</f>
        <v xml:space="preserve"> </v>
      </c>
      <c r="AC39" s="396"/>
      <c r="AD39" s="396"/>
      <c r="AE39" s="396"/>
      <c r="AF39" s="396"/>
      <c r="AG39" s="216"/>
      <c r="AH39" s="162" t="str">
        <f>NOVA!B26</f>
        <v>3a3</v>
      </c>
      <c r="AI39" s="386" t="str">
        <f>NOVA!C26</f>
        <v>How a volcano builds and destroys land</v>
      </c>
      <c r="AJ39" s="387"/>
      <c r="AK39" s="162" t="str">
        <f>IF(NOVA!F26&lt;&gt;"", NOVA!F26, "")</f>
        <v/>
      </c>
      <c r="AL39" s="216"/>
      <c r="AM39" s="162" t="str">
        <f>NOVA!B87</f>
        <v>1a</v>
      </c>
      <c r="AN39" s="389" t="str">
        <f>NOVA!C87</f>
        <v>Read or watch 1 hour of space content</v>
      </c>
      <c r="AO39" s="390"/>
      <c r="AP39" s="162" t="str">
        <f>IF(NOVA!F87&lt;&gt;"", NOVA!F87, "")</f>
        <v/>
      </c>
      <c r="AQ39" s="216"/>
      <c r="AR39" s="162" t="str">
        <f>NOVA!B152</f>
        <v>1a</v>
      </c>
      <c r="AS39" s="323" t="str">
        <f>NOVA!C152</f>
        <v>Read or watch 1 hour of Math content</v>
      </c>
      <c r="AT39" s="323"/>
      <c r="AU39" s="162" t="str">
        <f>IF(NOVA!F152&lt;&gt;"", NOVA!F152, "")</f>
        <v/>
      </c>
    </row>
    <row r="40" spans="1:47" ht="12.75" customHeight="1">
      <c r="A40" s="159" t="str">
        <f>I39</f>
        <v>Scouting Adventure</v>
      </c>
      <c r="B40" s="151" t="str">
        <f>AdventurePins!F119</f>
        <v/>
      </c>
      <c r="D40" s="402"/>
      <c r="E40" s="42" t="str">
        <f>AdventurePins!B45</f>
        <v>2d</v>
      </c>
      <c r="F40" s="159" t="str">
        <f>AdventurePins!C45</f>
        <v>Push-ups</v>
      </c>
      <c r="G40" s="42" t="str">
        <f>IF(AdventurePins!F45&lt;&gt;"", AdventurePins!F45, " ")</f>
        <v xml:space="preserve"> </v>
      </c>
      <c r="I40" s="402" t="str">
        <f>IF(AdventurePins!$E101&lt;&gt;"", AdventurePins!$E101, " ")</f>
        <v>(Do 1A-C and 2-6)</v>
      </c>
      <c r="J40" s="42" t="str">
        <f>AdventurePins!B102</f>
        <v>1a</v>
      </c>
      <c r="K40" s="159" t="str">
        <f>AdventurePins!C102</f>
        <v>Repeat Oath, Law, Motto, &amp; Slogan</v>
      </c>
      <c r="L40" s="42" t="str">
        <f>IF(AdventurePins!F102&lt;&gt;"", AdventurePins!F102, " ")</f>
        <v xml:space="preserve"> </v>
      </c>
      <c r="N40" s="416"/>
      <c r="O40" s="107" t="str">
        <f>Electives!B48</f>
        <v>4b</v>
      </c>
      <c r="P40" s="125" t="str">
        <f>Electives!C48</f>
        <v>Disabled visitor &amp; discuss</v>
      </c>
      <c r="Q40" s="107" t="str">
        <f>IF(Electives!F48&lt;&gt;"", Electives!F48, " ")</f>
        <v xml:space="preserve"> </v>
      </c>
      <c r="S40" s="416"/>
      <c r="T40" s="107" t="str">
        <f>Electives!B116</f>
        <v>4a</v>
      </c>
      <c r="U40" s="125" t="str">
        <f>Electives!C116</f>
        <v>Change light &amp; dispose bulb</v>
      </c>
      <c r="V40" s="107" t="str">
        <f>IF(Electives!F116&lt;&gt;"", Electives!F116, " ")</f>
        <v xml:space="preserve"> </v>
      </c>
      <c r="X40" s="427"/>
      <c r="Y40" s="107" t="str">
        <f>Electives!B184</f>
        <v>2c</v>
      </c>
      <c r="Z40" s="126" t="str">
        <f>Electives!C184</f>
        <v>Play 2 tunes on any band instrument</v>
      </c>
      <c r="AA40" s="107" t="str">
        <f>IF(Electives!F184&lt;&gt;"", Electives!F184, " ")</f>
        <v xml:space="preserve"> </v>
      </c>
      <c r="AC40" s="17"/>
      <c r="AD40" s="218" t="str">
        <f>'Shooting Sports'!C5</f>
        <v>BB Gun: Level 1</v>
      </c>
      <c r="AE40" s="17"/>
      <c r="AF40" s="17"/>
      <c r="AG40" s="216"/>
      <c r="AH40" s="162" t="str">
        <f>NOVA!B27</f>
        <v>3a4</v>
      </c>
      <c r="AI40" s="386" t="str">
        <f>NOVA!C27</f>
        <v>Build or draw a volcano model</v>
      </c>
      <c r="AJ40" s="387"/>
      <c r="AK40" s="162" t="str">
        <f>IF(NOVA!F27&lt;&gt;"", NOVA!F27, "")</f>
        <v/>
      </c>
      <c r="AL40" s="216"/>
      <c r="AM40" s="162" t="str">
        <f>NOVA!B88</f>
        <v>1b</v>
      </c>
      <c r="AN40" s="386" t="str">
        <f>NOVA!C88</f>
        <v>List at least two questions or ideas</v>
      </c>
      <c r="AO40" s="387"/>
      <c r="AP40" s="162" t="str">
        <f>IF(NOVA!F88&lt;&gt;"", NOVA!F88, "")</f>
        <v/>
      </c>
      <c r="AQ40" s="216"/>
      <c r="AR40" s="162" t="str">
        <f>NOVA!B153</f>
        <v>1b</v>
      </c>
      <c r="AS40" s="386" t="str">
        <f>NOVA!C153</f>
        <v>List at least two questions or ideas</v>
      </c>
      <c r="AT40" s="387"/>
      <c r="AU40" s="162" t="str">
        <f>IF(NOVA!F153&lt;&gt;"", NOVA!F153, "")</f>
        <v/>
      </c>
    </row>
    <row r="41" spans="1:47" ht="12.75" customHeight="1">
      <c r="A41" s="414" t="s">
        <v>464</v>
      </c>
      <c r="B41" s="414"/>
      <c r="D41" s="402"/>
      <c r="E41" s="42" t="str">
        <f>AdventurePins!B46</f>
        <v>2e</v>
      </c>
      <c r="F41" s="159" t="str">
        <f>AdventurePins!C46</f>
        <v>Curls</v>
      </c>
      <c r="G41" s="42" t="str">
        <f>IF(AdventurePins!F46&lt;&gt;"", AdventurePins!F46, " ")</f>
        <v xml:space="preserve"> </v>
      </c>
      <c r="I41" s="402"/>
      <c r="J41" s="42" t="str">
        <f>AdventurePins!B103</f>
        <v>1b</v>
      </c>
      <c r="K41" s="159" t="str">
        <f>AdventurePins!C103</f>
        <v>Explain Scout Spirit</v>
      </c>
      <c r="L41" s="42" t="str">
        <f>IF(AdventurePins!F103&lt;&gt;"", AdventurePins!F103, " ")</f>
        <v xml:space="preserve"> </v>
      </c>
      <c r="N41" s="416"/>
      <c r="O41" s="107" t="str">
        <f>Electives!B49</f>
        <v>4c</v>
      </c>
      <c r="P41" s="125" t="str">
        <f>Electives!C49</f>
        <v>Special Olympics or similar</v>
      </c>
      <c r="Q41" s="107" t="str">
        <f>IF(Electives!F49&lt;&gt;"", Electives!F49, " ")</f>
        <v xml:space="preserve"> </v>
      </c>
      <c r="S41" s="416"/>
      <c r="T41" s="107" t="str">
        <f>Electives!B117</f>
        <v>4b</v>
      </c>
      <c r="U41" s="125" t="str">
        <f>Electives!C117</f>
        <v>Fix squeaky door or cabinet hinge</v>
      </c>
      <c r="V41" s="107" t="str">
        <f>IF(Electives!F117&lt;&gt;"", Electives!F117, " ")</f>
        <v xml:space="preserve"> </v>
      </c>
      <c r="X41" s="427"/>
      <c r="Y41" s="107" t="str">
        <f>Electives!B185</f>
        <v>2d</v>
      </c>
      <c r="Z41" s="127" t="str">
        <f>Electives!C185</f>
        <v>Teach den words to song &amp; perform w/den</v>
      </c>
      <c r="AA41" s="107" t="str">
        <f>IF(Electives!F185&lt;&gt;"", Electives!F185, " ")</f>
        <v xml:space="preserve"> </v>
      </c>
      <c r="AC41" s="219">
        <f>'Shooting Sports'!B6</f>
        <v>1</v>
      </c>
      <c r="AD41" s="392" t="str">
        <f>'Shooting Sports'!C6</f>
        <v>Explain what to do if you find gun</v>
      </c>
      <c r="AE41" s="393"/>
      <c r="AF41" s="219" t="str">
        <f>IF('Shooting Sports'!F6&lt;&gt;"", 'Shooting Sports'!F6, "")</f>
        <v/>
      </c>
      <c r="AG41" s="142"/>
      <c r="AH41" s="162" t="str">
        <f>NOVA!B28</f>
        <v>3a5</v>
      </c>
      <c r="AI41" s="386" t="str">
        <f>NOVA!C28</f>
        <v>Share model and what you learned</v>
      </c>
      <c r="AJ41" s="387"/>
      <c r="AK41" s="162" t="str">
        <f>IF(NOVA!F28&lt;&gt;"", NOVA!F28, "")</f>
        <v/>
      </c>
      <c r="AL41" s="142"/>
      <c r="AM41" s="162" t="str">
        <f>NOVA!B89</f>
        <v>1c</v>
      </c>
      <c r="AN41" s="386" t="str">
        <f>NOVA!C89</f>
        <v>Discuss two with your counselor</v>
      </c>
      <c r="AO41" s="387"/>
      <c r="AP41" s="162" t="str">
        <f>IF(NOVA!F89&lt;&gt;"", NOVA!F89, "")</f>
        <v/>
      </c>
      <c r="AQ41" s="142"/>
      <c r="AR41" s="162" t="str">
        <f>NOVA!B154</f>
        <v>1c</v>
      </c>
      <c r="AS41" s="386" t="str">
        <f>NOVA!C154</f>
        <v>Discuss two with your counselor</v>
      </c>
      <c r="AT41" s="387"/>
      <c r="AU41" s="162" t="str">
        <f>IF(NOVA!F154&lt;&gt;"", NOVA!F154, "")</f>
        <v/>
      </c>
    </row>
    <row r="42" spans="1:47" ht="12.75" customHeight="1">
      <c r="A42" s="412"/>
      <c r="B42" s="412"/>
      <c r="D42" s="402"/>
      <c r="E42" s="42" t="str">
        <f>AdventurePins!B47</f>
        <v>2f</v>
      </c>
      <c r="F42" s="159" t="str">
        <f>AdventurePins!C47</f>
        <v>Jump Rope</v>
      </c>
      <c r="G42" s="42" t="str">
        <f>IF(AdventurePins!F47&lt;&gt;"", AdventurePins!F47, " ")</f>
        <v xml:space="preserve"> </v>
      </c>
      <c r="I42" s="402"/>
      <c r="J42" s="42" t="str">
        <f>AdventurePins!B104</f>
        <v>1c</v>
      </c>
      <c r="K42" s="159" t="str">
        <f>AdventurePins!C104</f>
        <v>Demonstrate sign, salue, handshake</v>
      </c>
      <c r="L42" s="42" t="str">
        <f>IF(AdventurePins!F104&lt;&gt;"", AdventurePins!F104, " ")</f>
        <v xml:space="preserve"> </v>
      </c>
      <c r="N42" s="416"/>
      <c r="O42" s="107" t="str">
        <f>Electives!B50</f>
        <v>4d</v>
      </c>
      <c r="P42" s="125" t="str">
        <f>Electives!C50</f>
        <v>Talk with disabilities worker</v>
      </c>
      <c r="Q42" s="107" t="str">
        <f>IF(Electives!F50&lt;&gt;"", Electives!F50, " ")</f>
        <v xml:space="preserve"> </v>
      </c>
      <c r="S42" s="416"/>
      <c r="T42" s="107" t="str">
        <f>Electives!B118</f>
        <v>4c</v>
      </c>
      <c r="U42" s="125" t="str">
        <f>Electives!C118</f>
        <v>Tighten loose handle/knob</v>
      </c>
      <c r="V42" s="107" t="str">
        <f>IF(Electives!F118&lt;&gt;"", Electives!F118, " ")</f>
        <v xml:space="preserve"> </v>
      </c>
      <c r="X42" s="427"/>
      <c r="Y42" s="107" t="str">
        <f>Electives!B186</f>
        <v>2e</v>
      </c>
      <c r="Z42" s="127" t="str">
        <f>Electives!C186</f>
        <v>Create original words for song &amp; perform</v>
      </c>
      <c r="AA42" s="107" t="str">
        <f>IF(Electives!F186&lt;&gt;"", Electives!F186, " ")</f>
        <v xml:space="preserve"> </v>
      </c>
      <c r="AC42" s="219">
        <f>'Shooting Sports'!B7</f>
        <v>2</v>
      </c>
      <c r="AD42" s="392" t="str">
        <f>'Shooting Sports'!C7</f>
        <v>Load, fire, secure gun and safety mech.</v>
      </c>
      <c r="AE42" s="393"/>
      <c r="AF42" s="219" t="str">
        <f>IF('Shooting Sports'!F7&lt;&gt;"", 'Shooting Sports'!F7, "")</f>
        <v/>
      </c>
      <c r="AG42" s="72"/>
      <c r="AH42" s="162" t="str">
        <f>NOVA!B29</f>
        <v>3b1</v>
      </c>
      <c r="AI42" s="386" t="str">
        <f>NOVA!C29</f>
        <v>Collect 3 to 5 common minerals</v>
      </c>
      <c r="AJ42" s="387"/>
      <c r="AK42" s="162" t="str">
        <f>IF(NOVA!F29&lt;&gt;"", NOVA!F29, "")</f>
        <v/>
      </c>
      <c r="AL42" s="72"/>
      <c r="AM42" s="162">
        <f>NOVA!B90</f>
        <v>2</v>
      </c>
      <c r="AN42" s="386" t="str">
        <f>NOVA!C90</f>
        <v>Complete an elective listed in comment</v>
      </c>
      <c r="AO42" s="387"/>
      <c r="AP42" s="162" t="str">
        <f>IF(NOVA!F90&lt;&gt;"", NOVA!F90, "")</f>
        <v/>
      </c>
      <c r="AQ42" s="72"/>
      <c r="AR42" s="162">
        <f>NOVA!B155</f>
        <v>2</v>
      </c>
      <c r="AS42" s="386" t="str">
        <f>NOVA!C155</f>
        <v>Complete the Game Design adventure</v>
      </c>
      <c r="AT42" s="387"/>
      <c r="AU42" s="162" t="str">
        <f>IF(NOVA!F155&lt;&gt;"", NOVA!F155, "")</f>
        <v/>
      </c>
    </row>
    <row r="43" spans="1:47" ht="12.75" customHeight="1">
      <c r="A43" s="159" t="str">
        <f>N3</f>
        <v>Adventures in Science</v>
      </c>
      <c r="B43" s="151" t="str">
        <f>Electives!F17</f>
        <v/>
      </c>
      <c r="D43" s="402"/>
      <c r="E43" s="42">
        <f>AdventurePins!B48</f>
        <v>3</v>
      </c>
      <c r="F43" s="159" t="str">
        <f>AdventurePins!C48</f>
        <v>Exercise plan (3 activities; 30 days)</v>
      </c>
      <c r="G43" s="42" t="str">
        <f>IF(AdventurePins!F48&lt;&gt;"", AdventurePins!F48, " ")</f>
        <v xml:space="preserve"> </v>
      </c>
      <c r="I43" s="402"/>
      <c r="J43" s="42" t="str">
        <f>AdventurePins!B105</f>
        <v>1d</v>
      </c>
      <c r="K43" s="127" t="str">
        <f>AdventurePins!C105</f>
        <v>Describe 1st Class badge &amp; significance</v>
      </c>
      <c r="L43" s="42" t="str">
        <f>IF(AdventurePins!F105&lt;&gt;"", AdventurePins!F105, " ")</f>
        <v xml:space="preserve"> </v>
      </c>
      <c r="N43" s="416"/>
      <c r="O43" s="107" t="str">
        <f>Electives!B51</f>
        <v>4e</v>
      </c>
      <c r="P43" s="125" t="str">
        <f>Electives!C51</f>
        <v>Scout Oath in Sign Language</v>
      </c>
      <c r="Q43" s="107" t="str">
        <f>IF(Electives!F51&lt;&gt;"", Electives!F51, " ")</f>
        <v xml:space="preserve"> </v>
      </c>
      <c r="S43" s="416"/>
      <c r="T43" s="107" t="str">
        <f>Electives!B119</f>
        <v>4d</v>
      </c>
      <c r="U43" s="126" t="str">
        <f>Electives!C119</f>
        <v>Demonstrate stopping a running toilet</v>
      </c>
      <c r="V43" s="107" t="str">
        <f>IF(Electives!F119&lt;&gt;"", Electives!F119, " ")</f>
        <v xml:space="preserve"> </v>
      </c>
      <c r="X43" s="427"/>
      <c r="Y43" s="107" t="str">
        <f>Electives!B187</f>
        <v>2f</v>
      </c>
      <c r="Z43" s="126" t="str">
        <f>Electives!C187</f>
        <v>Compose den theme song &amp; perform</v>
      </c>
      <c r="AA43" s="107" t="str">
        <f>IF(Electives!F187&lt;&gt;"", Electives!F187, " ")</f>
        <v xml:space="preserve"> </v>
      </c>
      <c r="AC43" s="219">
        <f>'Shooting Sports'!B8</f>
        <v>3</v>
      </c>
      <c r="AD43" s="392" t="str">
        <f>'Shooting Sports'!C8</f>
        <v>Demonstrate good shooting techniques</v>
      </c>
      <c r="AE43" s="393"/>
      <c r="AF43" s="219" t="str">
        <f>IF('Shooting Sports'!F8&lt;&gt;"", 'Shooting Sports'!F8, "")</f>
        <v/>
      </c>
      <c r="AG43" s="215"/>
      <c r="AH43" s="162" t="str">
        <f>NOVA!B30</f>
        <v>3b2</v>
      </c>
      <c r="AI43" s="386" t="str">
        <f>NOVA!C30</f>
        <v>Types of rock these minerals found in</v>
      </c>
      <c r="AJ43" s="387"/>
      <c r="AK43" s="162" t="str">
        <f>IF(NOVA!F30&lt;&gt;"", NOVA!F30, "")</f>
        <v/>
      </c>
      <c r="AL43" s="215"/>
      <c r="AM43" s="162">
        <f>NOVA!B91</f>
        <v>3</v>
      </c>
      <c r="AN43" s="386" t="str">
        <f>NOVA!C91</f>
        <v>Do TWO from A-F</v>
      </c>
      <c r="AO43" s="387"/>
      <c r="AP43" s="162" t="str">
        <f>IF(NOVA!F91&lt;&gt;"", NOVA!F91, "")</f>
        <v/>
      </c>
      <c r="AQ43" s="215"/>
      <c r="AR43" s="162">
        <f>NOVA!B156</f>
        <v>3</v>
      </c>
      <c r="AS43" s="386" t="str">
        <f>NOVA!C156</f>
        <v>Do TWO of A, B or C</v>
      </c>
      <c r="AT43" s="387"/>
      <c r="AU43" s="162" t="str">
        <f>IF(NOVA!F156&lt;&gt;"", NOVA!F156, "")</f>
        <v/>
      </c>
    </row>
    <row r="44" spans="1:47" ht="12.75" customHeight="1">
      <c r="A44" s="159" t="str">
        <f>N15</f>
        <v>Aquanaut</v>
      </c>
      <c r="B44" s="151" t="str">
        <f>Electives!F29</f>
        <v/>
      </c>
      <c r="D44" s="402"/>
      <c r="E44" s="42">
        <f>AdventurePins!B49</f>
        <v>4</v>
      </c>
      <c r="F44" s="159" t="str">
        <f>AdventurePins!C49</f>
        <v>Try new sport</v>
      </c>
      <c r="G44" s="42" t="str">
        <f>IF(AdventurePins!F49&lt;&gt;"", AdventurePins!F49, " ")</f>
        <v xml:space="preserve"> </v>
      </c>
      <c r="I44" s="402"/>
      <c r="J44" s="42" t="str">
        <f>AdventurePins!B106</f>
        <v>1e</v>
      </c>
      <c r="K44" s="126" t="str">
        <f>AdventurePins!C106</f>
        <v>Repeat Pledge of Allegance &amp; explain</v>
      </c>
      <c r="L44" s="42" t="str">
        <f>IF(AdventurePins!F106&lt;&gt;"", AdventurePins!F106, " ")</f>
        <v xml:space="preserve"> </v>
      </c>
      <c r="N44" s="416"/>
      <c r="O44" s="107" t="str">
        <f>Electives!B52</f>
        <v>4f</v>
      </c>
      <c r="P44" s="125" t="str">
        <f>Electives!C52</f>
        <v>Learn service dog process</v>
      </c>
      <c r="Q44" s="107" t="str">
        <f>IF(Electives!F52&lt;&gt;"", Electives!F52, " ")</f>
        <v xml:space="preserve"> </v>
      </c>
      <c r="S44" s="416"/>
      <c r="T44" s="107" t="str">
        <f>Electives!B120</f>
        <v>4e</v>
      </c>
      <c r="U44" s="125" t="str">
        <f>Electives!C120</f>
        <v>Replace furnace filter</v>
      </c>
      <c r="V44" s="107" t="str">
        <f>IF(Electives!F120&lt;&gt;"", Electives!F120, " ")</f>
        <v xml:space="preserve"> </v>
      </c>
      <c r="X44" s="427"/>
      <c r="Y44" s="107" t="str">
        <f>Electives!B188</f>
        <v>2g</v>
      </c>
      <c r="Z44" s="127" t="str">
        <f>Electives!C188</f>
        <v>Write/Compose song about issue &amp; perform</v>
      </c>
      <c r="AA44" s="107" t="str">
        <f>IF(Electives!F188&lt;&gt;"", Electives!F188, " ")</f>
        <v xml:space="preserve"> </v>
      </c>
      <c r="AC44" s="219">
        <f>'Shooting Sports'!B9</f>
        <v>4</v>
      </c>
      <c r="AD44" s="392" t="str">
        <f>'Shooting Sports'!C9</f>
        <v>Show how to put away and store gun</v>
      </c>
      <c r="AE44" s="393"/>
      <c r="AF44" s="219" t="str">
        <f>IF('Shooting Sports'!F9&lt;&gt;"", 'Shooting Sports'!F9, "")</f>
        <v/>
      </c>
      <c r="AG44" s="215"/>
      <c r="AH44" s="162" t="str">
        <f>NOVA!B31</f>
        <v>3b3</v>
      </c>
      <c r="AI44" s="386" t="str">
        <f>NOVA!C31</f>
        <v>Explain difference of rock types</v>
      </c>
      <c r="AJ44" s="387"/>
      <c r="AK44" s="162" t="str">
        <f>IF(NOVA!F31&lt;&gt;"", NOVA!F31, "")</f>
        <v/>
      </c>
      <c r="AL44" s="215"/>
      <c r="AM44" s="162" t="str">
        <f>NOVA!B92</f>
        <v>3a1</v>
      </c>
      <c r="AN44" s="386" t="str">
        <f>NOVA!C92</f>
        <v>Watch the stars</v>
      </c>
      <c r="AO44" s="387"/>
      <c r="AP44" s="162" t="str">
        <f>IF(NOVA!F92&lt;&gt;"", NOVA!F92, "")</f>
        <v/>
      </c>
      <c r="AQ44" s="215"/>
      <c r="AR44" s="162" t="str">
        <f>NOVA!B157</f>
        <v>3a</v>
      </c>
      <c r="AS44" s="386" t="str">
        <f>NOVA!C157</f>
        <v>Choose 2 and calculate your weight there</v>
      </c>
      <c r="AT44" s="387"/>
      <c r="AU44" s="162" t="str">
        <f>IF(NOVA!F157&lt;&gt;"", NOVA!F157, "")</f>
        <v/>
      </c>
    </row>
    <row r="45" spans="1:47">
      <c r="A45" s="159" t="str">
        <f>N25</f>
        <v>Art Explosion</v>
      </c>
      <c r="B45" s="151" t="str">
        <f>Electives!F41</f>
        <v/>
      </c>
      <c r="D45" s="402"/>
      <c r="E45" s="42">
        <f>AdventurePins!B50</f>
        <v>5</v>
      </c>
      <c r="F45" s="159" t="str">
        <f>AdventurePins!C50</f>
        <v>Time obstacle course, 2 weeks</v>
      </c>
      <c r="G45" s="42" t="str">
        <f>IF(AdventurePins!F50&lt;&gt;"", AdventurePins!F50, " ")</f>
        <v xml:space="preserve"> </v>
      </c>
      <c r="I45" s="402"/>
      <c r="J45" s="42" t="str">
        <f>AdventurePins!B107</f>
        <v>2a</v>
      </c>
      <c r="K45" s="159" t="str">
        <f>AdventurePins!C107</f>
        <v>Describe troop leadership</v>
      </c>
      <c r="L45" s="42" t="str">
        <f>IF(AdventurePins!F107&lt;&gt;"", AdventurePins!F107, " ")</f>
        <v xml:space="preserve"> </v>
      </c>
      <c r="N45" s="416"/>
      <c r="O45" s="107" t="str">
        <f>Electives!B53</f>
        <v>4g</v>
      </c>
      <c r="P45" s="125" t="str">
        <f>Electives!C53</f>
        <v>Service project for a disability</v>
      </c>
      <c r="Q45" s="107" t="str">
        <f>IF(Electives!F53&lt;&gt;"", Electives!F53, " ")</f>
        <v xml:space="preserve"> </v>
      </c>
      <c r="S45" s="416"/>
      <c r="T45" s="107" t="str">
        <f>Electives!B121</f>
        <v>4f</v>
      </c>
      <c r="U45" s="125" t="str">
        <f>Electives!C121</f>
        <v>Wash a car</v>
      </c>
      <c r="V45" s="107" t="str">
        <f>IF(Electives!F121&lt;&gt;"", Electives!F121, " ")</f>
        <v xml:space="preserve"> </v>
      </c>
      <c r="X45" s="427"/>
      <c r="Y45" s="107" t="str">
        <f>Electives!B189</f>
        <v>2h</v>
      </c>
      <c r="Z45" s="125" t="str">
        <f>Electives!C189</f>
        <v>Perform a musical number.</v>
      </c>
      <c r="AA45" s="107" t="str">
        <f>IF(Electives!F189&lt;&gt;"", Electives!F189, " ")</f>
        <v xml:space="preserve"> </v>
      </c>
      <c r="AC45"/>
      <c r="AD45" s="218" t="str">
        <f>'Shooting Sports'!C11</f>
        <v>BB Gun: Level 2</v>
      </c>
      <c r="AE45" s="218"/>
      <c r="AF45"/>
      <c r="AG45" s="215"/>
      <c r="AH45" s="162" t="str">
        <f>NOVA!B32</f>
        <v>3b4</v>
      </c>
      <c r="AI45" s="386" t="str">
        <f>NOVA!C32</f>
        <v>Share collection and what you learned</v>
      </c>
      <c r="AJ45" s="387"/>
      <c r="AK45" s="162" t="str">
        <f>IF(NOVA!F32&lt;&gt;"", NOVA!F32, "")</f>
        <v/>
      </c>
      <c r="AL45" s="215"/>
      <c r="AM45" s="162" t="str">
        <f>NOVA!B93</f>
        <v>3a2</v>
      </c>
      <c r="AN45" s="386" t="str">
        <f>NOVA!C93</f>
        <v>Find and draw 5 constellations</v>
      </c>
      <c r="AO45" s="387"/>
      <c r="AP45" s="162" t="str">
        <f>IF(NOVA!F93&lt;&gt;"", NOVA!F93, "")</f>
        <v/>
      </c>
      <c r="AQ45" s="215"/>
      <c r="AR45" s="162" t="str">
        <f>NOVA!B158</f>
        <v>3a1</v>
      </c>
      <c r="AS45" s="386" t="str">
        <f>NOVA!C158</f>
        <v>On the sun or moon</v>
      </c>
      <c r="AT45" s="387"/>
      <c r="AU45" s="162" t="str">
        <f>IF(NOVA!F158&lt;&gt;"", NOVA!F158, "")</f>
        <v/>
      </c>
    </row>
    <row r="46" spans="1:47">
      <c r="A46" s="159" t="str">
        <f>N35</f>
        <v>Aware and Care</v>
      </c>
      <c r="B46" s="151" t="str">
        <f>Electives!F55</f>
        <v/>
      </c>
      <c r="D46" s="402"/>
      <c r="E46" s="42">
        <f>AdventurePins!B51</f>
        <v>6</v>
      </c>
      <c r="F46" s="159" t="str">
        <f>AdventurePins!C51</f>
        <v>Lead fitness game</v>
      </c>
      <c r="G46" s="42" t="str">
        <f>IF(AdventurePins!F51&lt;&gt;"", AdventurePins!F51, " ")</f>
        <v xml:space="preserve"> </v>
      </c>
      <c r="I46" s="402"/>
      <c r="J46" s="42" t="str">
        <f>AdventurePins!B108</f>
        <v>2b</v>
      </c>
      <c r="K46" s="159" t="str">
        <f>AdventurePins!C108</f>
        <v>Describe 4 steps of advancement</v>
      </c>
      <c r="L46" s="42" t="str">
        <f>IF(AdventurePins!F108&lt;&gt;"", AdventurePins!F108, " ")</f>
        <v xml:space="preserve"> </v>
      </c>
      <c r="N46" s="417"/>
      <c r="O46" s="107" t="str">
        <f>Electives!B54</f>
        <v>4h</v>
      </c>
      <c r="P46" s="127" t="str">
        <f>Electives!C54</f>
        <v>Activity w/disabled members organization</v>
      </c>
      <c r="Q46" s="107" t="str">
        <f>IF(Electives!F54&lt;&gt;"", Electives!F54, " ")</f>
        <v xml:space="preserve"> </v>
      </c>
      <c r="S46" s="416"/>
      <c r="T46" s="107" t="str">
        <f>Electives!B122</f>
        <v>4g</v>
      </c>
      <c r="U46" s="125" t="str">
        <f>Electives!C122</f>
        <v>Check oil level &amp; tire pressure in car</v>
      </c>
      <c r="V46" s="107" t="str">
        <f>IF(Electives!F122&lt;&gt;"", Electives!F122,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Sports'!F12&lt;&gt;"", 'Shooting Sports'!F12, "")</f>
        <v/>
      </c>
      <c r="AG46" s="215"/>
      <c r="AH46" s="162" t="str">
        <f>NOVA!B33</f>
        <v>3c1</v>
      </c>
      <c r="AI46" s="386" t="str">
        <f>NOVA!C33</f>
        <v>Use 4 ways to monitor / predict weather</v>
      </c>
      <c r="AJ46" s="387"/>
      <c r="AK46" s="162" t="str">
        <f>IF(NOVA!F33&lt;&gt;"", NOVA!F33, "")</f>
        <v/>
      </c>
      <c r="AL46" s="215"/>
      <c r="AM46" s="162" t="str">
        <f>NOVA!B94</f>
        <v>3a3</v>
      </c>
      <c r="AN46" s="386" t="str">
        <f>NOVA!C94</f>
        <v>Discuss with counselor</v>
      </c>
      <c r="AO46" s="387"/>
      <c r="AP46" s="162" t="str">
        <f>IF(NOVA!F94&lt;&gt;"", NOVA!F94, "")</f>
        <v/>
      </c>
      <c r="AQ46" s="215"/>
      <c r="AR46" s="162" t="str">
        <f>NOVA!B159</f>
        <v>3a2</v>
      </c>
      <c r="AS46" s="386" t="str">
        <f>NOVA!C159</f>
        <v>On Jupiter or Pluto</v>
      </c>
      <c r="AT46" s="387"/>
      <c r="AU46" s="162" t="str">
        <f>IF(NOVA!F159&lt;&gt;"", NOVA!F159, "")</f>
        <v/>
      </c>
    </row>
    <row r="47" spans="1:47">
      <c r="A47" s="159" t="str">
        <f>N47</f>
        <v>Build It</v>
      </c>
      <c r="B47" s="151" t="str">
        <f>Electives!F62</f>
        <v/>
      </c>
      <c r="D47" s="399" t="str">
        <f>AdventurePins!C53</f>
        <v>Webelos Walkabout</v>
      </c>
      <c r="E47" s="399"/>
      <c r="F47" s="399"/>
      <c r="G47" s="399"/>
      <c r="I47" s="402"/>
      <c r="J47" s="42" t="str">
        <f>AdventurePins!B109</f>
        <v>2c</v>
      </c>
      <c r="K47" s="159" t="str">
        <f>AdventurePins!C109</f>
        <v>Describe ranks in Boy Scouts</v>
      </c>
      <c r="L47" s="42" t="str">
        <f>IF(AdventurePins!F109&lt;&gt;"", AdventurePins!F109, " ")</f>
        <v xml:space="preserve"> </v>
      </c>
      <c r="N47" s="399" t="str">
        <f>Electives!C57</f>
        <v>Build It</v>
      </c>
      <c r="O47" s="399"/>
      <c r="P47" s="399"/>
      <c r="Q47" s="399"/>
      <c r="S47" s="416"/>
      <c r="T47" s="107" t="str">
        <f>Electives!B123</f>
        <v>4h</v>
      </c>
      <c r="U47" s="125" t="str">
        <f>Electives!C123</f>
        <v>Replace a bulb in a car</v>
      </c>
      <c r="V47" s="107" t="str">
        <f>IF(Electives!F123&lt;&gt;"", Electives!F123, " ")</f>
        <v xml:space="preserve"> </v>
      </c>
      <c r="X47" s="410" t="str">
        <f>IF(Electives!$E192&lt;&gt;"", Electives!$E192, " ")</f>
        <v>(Do All)</v>
      </c>
      <c r="Y47" s="107">
        <f>Electives!B193</f>
        <v>1</v>
      </c>
      <c r="Z47" s="126" t="str">
        <f>Electives!C193</f>
        <v>Write story outline. Create storyboard.</v>
      </c>
      <c r="AA47" s="107" t="str">
        <f>IF(Electives!F193&lt;&gt;"", Electives!F193, " ")</f>
        <v xml:space="preserve"> </v>
      </c>
      <c r="AC47" s="219" t="str">
        <f>'Shooting Sports'!B13</f>
        <v>S1</v>
      </c>
      <c r="AD47" s="392" t="str">
        <f>'Shooting Sports'!C13</f>
        <v>Demonstrate one shooting position</v>
      </c>
      <c r="AE47" s="393"/>
      <c r="AF47" s="219" t="str">
        <f>IF('Shooting Sports'!F13&lt;&gt;"", 'Shooting Sports'!F13, "")</f>
        <v/>
      </c>
      <c r="AG47" s="215"/>
      <c r="AH47" s="162" t="str">
        <f>NOVA!B34</f>
        <v>3c2</v>
      </c>
      <c r="AI47" s="386" t="str">
        <f>NOVA!C34</f>
        <v>Analyze predictions for a week</v>
      </c>
      <c r="AJ47" s="387"/>
      <c r="AK47" s="162" t="str">
        <f>IF(NOVA!F34&lt;&gt;"", NOVA!F34, "")</f>
        <v/>
      </c>
      <c r="AL47" s="215"/>
      <c r="AM47" s="162" t="str">
        <f>NOVA!B95</f>
        <v>3b1</v>
      </c>
      <c r="AN47" s="386" t="str">
        <f>NOVA!C95</f>
        <v>Explain revolution, orbit and rotation</v>
      </c>
      <c r="AO47" s="387"/>
      <c r="AP47" s="162" t="str">
        <f>IF(NOVA!F95&lt;&gt;"", NOVA!F95, "")</f>
        <v/>
      </c>
      <c r="AQ47" s="215"/>
      <c r="AR47" s="162" t="str">
        <f>NOVA!B160</f>
        <v>3a3</v>
      </c>
      <c r="AS47" s="386" t="str">
        <f>NOVA!C160</f>
        <v>On a planet of your choice</v>
      </c>
      <c r="AT47" s="387"/>
      <c r="AU47" s="162" t="str">
        <f>IF(NOVA!F160&lt;&gt;"", NOVA!F160, "")</f>
        <v/>
      </c>
    </row>
    <row r="48" spans="1:47" ht="12.75" customHeight="1">
      <c r="A48" s="159" t="str">
        <f>N52</f>
        <v>Build My Own Hero</v>
      </c>
      <c r="B48" s="151" t="str">
        <f>Electives!F71</f>
        <v/>
      </c>
      <c r="D48" s="403" t="str">
        <f>IF(AdventurePins!$E53&lt;&gt;"", AdventurePins!$E53, " ")</f>
        <v>(Do 1-4 and one other)</v>
      </c>
      <c r="E48" s="42">
        <f>AdventurePins!B54</f>
        <v>1</v>
      </c>
      <c r="F48" s="159" t="str">
        <f>AdventurePins!C54</f>
        <v>Create a hike plan</v>
      </c>
      <c r="G48" s="42" t="str">
        <f>IF(AdventurePins!F54&lt;&gt;"", AdventurePins!F54, " ")</f>
        <v xml:space="preserve"> </v>
      </c>
      <c r="I48" s="402"/>
      <c r="J48" s="42" t="str">
        <f>AdventurePins!B110</f>
        <v>2d</v>
      </c>
      <c r="K48" s="159" t="str">
        <f>AdventurePins!C110</f>
        <v>Describe merit badge program</v>
      </c>
      <c r="L48" s="42" t="str">
        <f>IF(AdventurePins!F110&lt;&gt;"", AdventurePins!F110, " ")</f>
        <v xml:space="preserve"> </v>
      </c>
      <c r="N48" s="410" t="str">
        <f>IF(Electives!$E57&lt;&gt;"", Electives!$E57, " ")</f>
        <v>(Do All)</v>
      </c>
      <c r="O48" s="107">
        <f>Electives!B58</f>
        <v>1</v>
      </c>
      <c r="P48" s="125" t="str">
        <f>Electives!C58</f>
        <v>Learn basic tools &amp; safety</v>
      </c>
      <c r="Q48" s="107" t="str">
        <f>IF(Electives!F58&lt;&gt;"", Electives!F58, " ")</f>
        <v xml:space="preserve"> </v>
      </c>
      <c r="S48" s="416"/>
      <c r="T48" s="107" t="str">
        <f>Electives!B124</f>
        <v>4i</v>
      </c>
      <c r="U48" s="125" t="str">
        <f>Electives!C124</f>
        <v>Change a car tire</v>
      </c>
      <c r="V48" s="107" t="str">
        <f>IF(Electives!F124&lt;&gt;"", Electives!F124, " ")</f>
        <v xml:space="preserve"> </v>
      </c>
      <c r="X48" s="410"/>
      <c r="Y48" s="107">
        <f>Electives!B194</f>
        <v>2</v>
      </c>
      <c r="Z48" s="125" t="str">
        <f>Electives!C194</f>
        <v>Create movie w/Oath &amp; Law</v>
      </c>
      <c r="AA48" s="107" t="str">
        <f>IF(Electives!F194&lt;&gt;"", Electives!F194, " ")</f>
        <v xml:space="preserve"> </v>
      </c>
      <c r="AC48" s="219" t="str">
        <f>'Shooting Sports'!B14</f>
        <v>S2</v>
      </c>
      <c r="AD48" s="392" t="str">
        <f>'Shooting Sports'!C14</f>
        <v>Fire 5 BBs in 3 volleys at the Cub target</v>
      </c>
      <c r="AE48" s="393"/>
      <c r="AF48" s="219" t="str">
        <f>IF('Shooting Sports'!F14&lt;&gt;"", 'Shooting Sports'!F14, "")</f>
        <v/>
      </c>
      <c r="AG48" s="215"/>
      <c r="AH48" s="162" t="str">
        <f>NOVA!B35</f>
        <v>3c3</v>
      </c>
      <c r="AI48" s="386" t="str">
        <f>NOVA!C35</f>
        <v>Discuss work with counselor</v>
      </c>
      <c r="AJ48" s="387"/>
      <c r="AK48" s="162" t="str">
        <f>IF(NOVA!F35&lt;&gt;"", NOVA!F35, "")</f>
        <v/>
      </c>
      <c r="AL48" s="215"/>
      <c r="AM48" s="162" t="str">
        <f>NOVA!B96</f>
        <v>3b2</v>
      </c>
      <c r="AN48" s="386" t="str">
        <f>NOVA!C96</f>
        <v>Compare 3 planets to the Earth</v>
      </c>
      <c r="AO48" s="387"/>
      <c r="AP48" s="162" t="str">
        <f>IF(NOVA!F96&lt;&gt;"", NOVA!F96, "")</f>
        <v/>
      </c>
      <c r="AQ48" s="215"/>
      <c r="AR48" s="162" t="str">
        <f>NOVA!B161</f>
        <v>3b</v>
      </c>
      <c r="AS48" s="386" t="str">
        <f>NOVA!C161</f>
        <v>Choose one and calculate its height</v>
      </c>
      <c r="AT48" s="387"/>
      <c r="AU48" s="162" t="str">
        <f>IF(NOVA!F161&lt;&gt;"", NOVA!F161, "")</f>
        <v/>
      </c>
    </row>
    <row r="49" spans="1:47" ht="12.75" customHeight="1">
      <c r="A49" s="159" t="str">
        <f>S3</f>
        <v>Castaway</v>
      </c>
      <c r="B49" s="151" t="str">
        <f>Electives!F81</f>
        <v/>
      </c>
      <c r="D49" s="404"/>
      <c r="E49" s="42">
        <f>AdventurePins!B55</f>
        <v>2</v>
      </c>
      <c r="F49" s="159" t="str">
        <f>AdventurePins!C55</f>
        <v>Assemble a hiking first-aid kit</v>
      </c>
      <c r="G49" s="42" t="str">
        <f>IF(AdventurePins!F55&lt;&gt;"", AdventurePins!F55, " ")</f>
        <v xml:space="preserve"> </v>
      </c>
      <c r="I49" s="402"/>
      <c r="J49" s="42" t="str">
        <f>AdventurePins!B111</f>
        <v>3a</v>
      </c>
      <c r="K49" s="159" t="str">
        <f>AdventurePins!C111</f>
        <v>Explain patrol method &amp; types</v>
      </c>
      <c r="L49" s="42" t="str">
        <f>IF(AdventurePins!F111&lt;&gt;"", AdventurePins!F111, " ")</f>
        <v xml:space="preserve"> </v>
      </c>
      <c r="N49" s="410"/>
      <c r="O49" s="107">
        <f>Electives!B59</f>
        <v>2</v>
      </c>
      <c r="P49" s="125" t="str">
        <f>Electives!C59</f>
        <v>Build carpentry project</v>
      </c>
      <c r="Q49" s="107" t="str">
        <f>IF(Electives!F59&lt;&gt;"", Electives!F59, " ")</f>
        <v xml:space="preserve"> </v>
      </c>
      <c r="S49" s="416"/>
      <c r="T49" s="107" t="str">
        <f>Electives!B125</f>
        <v>4j</v>
      </c>
      <c r="U49" s="125" t="str">
        <f>Electives!C125</f>
        <v>Repair bicycle, chain, tires, flat, etc</v>
      </c>
      <c r="V49" s="107" t="str">
        <f>IF(Electives!F125&lt;&gt;"", Electives!F125, " ")</f>
        <v xml:space="preserve"> </v>
      </c>
      <c r="X49" s="410"/>
      <c r="Y49" s="107">
        <f>Electives!B195</f>
        <v>3</v>
      </c>
      <c r="Z49" s="125" t="str">
        <f>Electives!C195</f>
        <v>Share movie with family/pack/den.</v>
      </c>
      <c r="AA49" s="107" t="str">
        <f>IF(Electives!F195&lt;&gt;"", Electives!F195, " ")</f>
        <v xml:space="preserve"> </v>
      </c>
      <c r="AC49" s="219" t="str">
        <f>'Shooting Sports'!B15</f>
        <v>S3</v>
      </c>
      <c r="AD49" s="392" t="str">
        <f>'Shooting Sports'!C15</f>
        <v>Demonstrate/Explain range commands</v>
      </c>
      <c r="AE49" s="393"/>
      <c r="AF49" s="219" t="str">
        <f>IF('Shooting Sports'!F15&lt;&gt;"", 'Shooting Sports'!F15, "")</f>
        <v/>
      </c>
      <c r="AG49" s="215"/>
      <c r="AH49" s="162" t="str">
        <f>NOVA!B36</f>
        <v>3d</v>
      </c>
      <c r="AI49" s="386" t="str">
        <f>NOVA!C36</f>
        <v>Choose 2 habitats and complete activity</v>
      </c>
      <c r="AJ49" s="387"/>
      <c r="AK49" s="162" t="str">
        <f>IF(NOVA!F36&lt;&gt;"", NOVA!F36, "")</f>
        <v/>
      </c>
      <c r="AL49" s="215"/>
      <c r="AM49" s="162" t="str">
        <f>NOVA!B97</f>
        <v>3b3</v>
      </c>
      <c r="AN49" s="386" t="str">
        <f>NOVA!C97</f>
        <v>Discuss with counselor</v>
      </c>
      <c r="AO49" s="387"/>
      <c r="AP49" s="162" t="str">
        <f>IF(NOVA!F97&lt;&gt;"", NOVA!F97, "")</f>
        <v/>
      </c>
      <c r="AQ49" s="215"/>
      <c r="AR49" s="162" t="str">
        <f>NOVA!B162</f>
        <v>3b1</v>
      </c>
      <c r="AS49" s="386" t="str">
        <f>NOVA!C162</f>
        <v>A tree</v>
      </c>
      <c r="AT49" s="387"/>
      <c r="AU49" s="162" t="str">
        <f>IF(NOVA!F162&lt;&gt;"", NOVA!F162, "")</f>
        <v/>
      </c>
    </row>
    <row r="50" spans="1:47">
      <c r="A50" s="159" t="str">
        <f>S11</f>
        <v>Earth Rocks!</v>
      </c>
      <c r="B50" s="151" t="str">
        <f>Electives!F95</f>
        <v/>
      </c>
      <c r="D50" s="404"/>
      <c r="E50" s="42">
        <f>AdventurePins!B56</f>
        <v>3</v>
      </c>
      <c r="F50" s="159" t="str">
        <f>AdventurePins!C56</f>
        <v>Outdoor Code / Leave No Trace</v>
      </c>
      <c r="G50" s="42" t="str">
        <f>IF(AdventurePins!F56&lt;&gt;"", AdventurePins!F56, " ")</f>
        <v xml:space="preserve"> </v>
      </c>
      <c r="I50" s="402"/>
      <c r="J50" s="42" t="str">
        <f>AdventurePins!B112</f>
        <v>3b</v>
      </c>
      <c r="K50" s="127" t="str">
        <f>AdventurePins!C112</f>
        <v>Hold an election to choose patrol leader</v>
      </c>
      <c r="L50" s="42" t="str">
        <f>IF(AdventurePins!F112&lt;&gt;"", AdventurePins!F112, " ")</f>
        <v xml:space="preserve"> </v>
      </c>
      <c r="N50" s="410"/>
      <c r="O50" s="107">
        <f>Electives!B60</f>
        <v>3</v>
      </c>
      <c r="P50" s="125" t="str">
        <f>Electives!C60</f>
        <v>List tools / materials for #2</v>
      </c>
      <c r="Q50" s="107" t="str">
        <f>IF(Electives!F60&lt;&gt;"", Electives!F60, " ")</f>
        <v xml:space="preserve"> </v>
      </c>
      <c r="S50" s="416"/>
      <c r="T50" s="107" t="str">
        <f>Electives!B126</f>
        <v>4k</v>
      </c>
      <c r="U50" s="127" t="str">
        <f>Electives!C126</f>
        <v>Replace wheels on skateboard, scooter, or skates</v>
      </c>
      <c r="V50" s="107" t="str">
        <f>IF(Electives!F126&lt;&gt;"", Electives!F126,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Sports'!F16&lt;&gt;"", 'Shooting Sports'!F16, "")</f>
        <v/>
      </c>
      <c r="AG50" s="142"/>
      <c r="AH50" s="162" t="str">
        <f>NOVA!B37</f>
        <v>3d1</v>
      </c>
      <c r="AI50" s="386" t="str">
        <f>NOVA!C37</f>
        <v>Prairie</v>
      </c>
      <c r="AJ50" s="387"/>
      <c r="AK50" s="162" t="str">
        <f>IF(NOVA!F37&lt;&gt;"", NOVA!F37, "")</f>
        <v/>
      </c>
      <c r="AL50" s="142"/>
      <c r="AM50" s="162" t="str">
        <f>NOVA!B98</f>
        <v>3c1</v>
      </c>
      <c r="AN50" s="386" t="str">
        <f>NOVA!C98</f>
        <v>Design a rover and tell what it collects</v>
      </c>
      <c r="AO50" s="387"/>
      <c r="AP50" s="162" t="str">
        <f>IF(NOVA!F98&lt;&gt;"", NOVA!F98, "")</f>
        <v/>
      </c>
      <c r="AQ50" s="142"/>
      <c r="AR50" s="162" t="str">
        <f>NOVA!B163</f>
        <v>3b2</v>
      </c>
      <c r="AS50" s="386" t="str">
        <f>NOVA!C163</f>
        <v>Your house</v>
      </c>
      <c r="AT50" s="387"/>
      <c r="AU50" s="162" t="str">
        <f>IF(NOVA!F163&lt;&gt;"", NOVA!F163, "")</f>
        <v/>
      </c>
    </row>
    <row r="51" spans="1:47" ht="12.75" customHeight="1">
      <c r="A51" s="159" t="str">
        <f>S23</f>
        <v>Engineer</v>
      </c>
      <c r="B51" s="151" t="str">
        <f>Electives!F104</f>
        <v/>
      </c>
      <c r="D51" s="404"/>
      <c r="E51" s="42">
        <f>AdventurePins!B57</f>
        <v>4</v>
      </c>
      <c r="F51" s="159" t="str">
        <f>AdventurePins!C57</f>
        <v>Hike 3 miles and plan lunch</v>
      </c>
      <c r="G51" s="42" t="str">
        <f>IF(AdventurePins!F57&lt;&gt;"", AdventurePins!F57, " ")</f>
        <v xml:space="preserve"> </v>
      </c>
      <c r="I51" s="402"/>
      <c r="J51" s="42" t="str">
        <f>AdventurePins!B113</f>
        <v>3c</v>
      </c>
      <c r="K51" s="127" t="str">
        <f>AdventurePins!C113</f>
        <v>Develop patrol name, emblem, flag, &amp; yell</v>
      </c>
      <c r="L51" s="42" t="str">
        <f>IF(AdventurePins!F113&lt;&gt;"", AdventurePins!F113, " ")</f>
        <v xml:space="preserve"> </v>
      </c>
      <c r="N51" s="410"/>
      <c r="O51" s="107">
        <f>Electives!B61</f>
        <v>4</v>
      </c>
      <c r="P51" s="127" t="str">
        <f>Electives!C61</f>
        <v>Visit / interview construction worker @ site</v>
      </c>
      <c r="Q51" s="107" t="str">
        <f>IF(Electives!F61&lt;&gt;"", Electives!F61, " ")</f>
        <v xml:space="preserve"> </v>
      </c>
      <c r="S51" s="416"/>
      <c r="T51" s="107" t="str">
        <f>Electives!B127</f>
        <v>4l</v>
      </c>
      <c r="U51" s="125" t="str">
        <f>Electives!C127</f>
        <v>Help prepare and paint a room</v>
      </c>
      <c r="V51" s="107" t="str">
        <f>IF(Electives!F127&lt;&gt;"", Electives!F127, " ")</f>
        <v xml:space="preserve"> </v>
      </c>
      <c r="X51" s="410" t="str">
        <f>IF(Electives!$E198&lt;&gt;"", Electives!$E198, " ")</f>
        <v>(Do 1, one of 2, all 3 thru 5, and one of 6)</v>
      </c>
      <c r="Y51" s="107">
        <f>Electives!B199</f>
        <v>1</v>
      </c>
      <c r="Z51" s="127" t="str">
        <f>Electives!C199</f>
        <v>Interview grandparent about childhood life</v>
      </c>
      <c r="AA51" s="107" t="str">
        <f>IF(Electives!F199&lt;&gt;"", Electives!F199, " ")</f>
        <v xml:space="preserve"> </v>
      </c>
      <c r="AC51"/>
      <c r="AD51" s="218" t="str">
        <f>'Shooting Sports'!C18</f>
        <v>Archery: Level 1</v>
      </c>
      <c r="AE51" s="218"/>
      <c r="AF51"/>
      <c r="AG51" s="72"/>
      <c r="AH51" s="162" t="str">
        <f>NOVA!B38</f>
        <v>3d2</v>
      </c>
      <c r="AI51" s="386" t="str">
        <f>NOVA!C38</f>
        <v>Temperate forest</v>
      </c>
      <c r="AJ51" s="387"/>
      <c r="AK51" s="162" t="str">
        <f>IF(NOVA!F38&lt;&gt;"", NOVA!F38, "")</f>
        <v/>
      </c>
      <c r="AL51" s="72"/>
      <c r="AM51" s="162" t="str">
        <f>NOVA!B99</f>
        <v>3c2</v>
      </c>
      <c r="AN51" s="386" t="str">
        <f>NOVA!C99</f>
        <v>How would rover work</v>
      </c>
      <c r="AO51" s="387"/>
      <c r="AP51" s="162" t="str">
        <f>IF(NOVA!F99&lt;&gt;"", NOVA!F99, "")</f>
        <v/>
      </c>
      <c r="AQ51" s="72"/>
      <c r="AR51" s="162" t="str">
        <f>NOVA!B164</f>
        <v>3b3</v>
      </c>
      <c r="AS51" s="386" t="str">
        <f>NOVA!C164</f>
        <v>A building of your choice</v>
      </c>
      <c r="AT51" s="387"/>
      <c r="AU51" s="162" t="str">
        <f>IF(NOVA!F164&lt;&gt;"", NOVA!F164, "")</f>
        <v/>
      </c>
    </row>
    <row r="52" spans="1:47">
      <c r="A52" s="159" t="str">
        <f>S30</f>
        <v>Fix It</v>
      </c>
      <c r="B52" s="151" t="str">
        <f>Electives!F137</f>
        <v/>
      </c>
      <c r="D52" s="404"/>
      <c r="E52" s="42">
        <f>AdventurePins!B58</f>
        <v>5</v>
      </c>
      <c r="F52" s="127" t="str">
        <f>AdventurePins!C58</f>
        <v>Identify poisonous plants/animals/insects</v>
      </c>
      <c r="G52" s="42" t="str">
        <f>IF(AdventurePins!F58&lt;&gt;"", AdventurePins!F58, " ")</f>
        <v xml:space="preserve"> </v>
      </c>
      <c r="I52" s="402"/>
      <c r="J52" s="42" t="str">
        <f>AdventurePins!B114</f>
        <v>3d</v>
      </c>
      <c r="K52" s="127" t="str">
        <f>AdventurePins!C114</f>
        <v>Participate in Boy Scout campout/activity</v>
      </c>
      <c r="L52" s="42" t="str">
        <f>IF(AdventurePins!F114&lt;&gt;"", AdventurePins!F114, " ")</f>
        <v xml:space="preserve"> </v>
      </c>
      <c r="N52" s="399" t="str">
        <f>Electives!C64</f>
        <v>Build My Own Hero</v>
      </c>
      <c r="O52" s="399"/>
      <c r="P52" s="399"/>
      <c r="Q52" s="399"/>
      <c r="S52" s="416"/>
      <c r="T52" s="107" t="str">
        <f>Electives!B128</f>
        <v>4m</v>
      </c>
      <c r="U52" s="125" t="str">
        <f>Electives!C128</f>
        <v>Help replace wall or floor tile</v>
      </c>
      <c r="V52" s="107" t="str">
        <f>IF(Electives!F128&lt;&gt;"", Electives!F128, " ")</f>
        <v xml:space="preserve"> </v>
      </c>
      <c r="X52" s="410"/>
      <c r="Y52" s="107" t="str">
        <f>Electives!B200</f>
        <v>2a</v>
      </c>
      <c r="Z52" s="127" t="str">
        <f>Electives!C200</f>
        <v>Family tree of three generations</v>
      </c>
      <c r="AA52" s="107" t="str">
        <f>IF(Electives!F200&lt;&gt;"", Electives!F200, " ")</f>
        <v xml:space="preserve"> </v>
      </c>
      <c r="AC52" s="219">
        <f>'Shooting Sports'!B19</f>
        <v>1</v>
      </c>
      <c r="AD52" s="428" t="str">
        <f>'Shooting Sports'!C19</f>
        <v>Follow archery range rules and whistles</v>
      </c>
      <c r="AE52" s="429"/>
      <c r="AF52" s="219" t="str">
        <f>IF('Shooting Sports'!F19&lt;&gt;"", 'Shooting Sports'!F19, "")</f>
        <v/>
      </c>
      <c r="AG52" s="220"/>
      <c r="AH52" s="162" t="str">
        <f>NOVA!B39</f>
        <v>3d3</v>
      </c>
      <c r="AI52" s="386" t="str">
        <f>NOVA!C39</f>
        <v>Aquatic ecosystem</v>
      </c>
      <c r="AJ52" s="387"/>
      <c r="AK52" s="162" t="str">
        <f>IF(NOVA!F39&lt;&gt;"", NOVA!F39, "")</f>
        <v/>
      </c>
      <c r="AL52" s="220"/>
      <c r="AM52" s="162" t="str">
        <f>NOVA!B100</f>
        <v>3c3</v>
      </c>
      <c r="AN52" s="386" t="str">
        <f>NOVA!C100</f>
        <v>How would rover transmit data</v>
      </c>
      <c r="AO52" s="387"/>
      <c r="AP52" s="162" t="str">
        <f>IF(NOVA!F100&lt;&gt;"", NOVA!F100, "")</f>
        <v/>
      </c>
      <c r="AQ52" s="220"/>
      <c r="AR52" s="162" t="str">
        <f>NOVA!B165</f>
        <v>3c</v>
      </c>
      <c r="AS52" s="386" t="str">
        <f>NOVA!C165</f>
        <v>Calculate the volume of air in your room</v>
      </c>
      <c r="AT52" s="387"/>
      <c r="AU52" s="162" t="str">
        <f>IF(NOVA!F165&lt;&gt;"", NOVA!F165, "")</f>
        <v/>
      </c>
    </row>
    <row r="53" spans="1:47" ht="12.75" customHeight="1">
      <c r="A53" s="159" t="str">
        <f>X3</f>
        <v>Game Design</v>
      </c>
      <c r="B53" s="151" t="str">
        <f>Electives!F144</f>
        <v/>
      </c>
      <c r="D53" s="405"/>
      <c r="E53" s="42">
        <f>AdventurePins!B59</f>
        <v>6</v>
      </c>
      <c r="F53" s="127" t="str">
        <f>AdventurePins!C59</f>
        <v>Leader role: Trail/First-aid/Lunch/Service</v>
      </c>
      <c r="G53" s="42" t="str">
        <f>IF(AdventurePins!F59&lt;&gt;"", AdventurePins!F59, " ")</f>
        <v xml:space="preserve"> </v>
      </c>
      <c r="I53" s="402"/>
      <c r="J53" s="42">
        <f>AdventurePins!B115</f>
        <v>4</v>
      </c>
      <c r="K53" s="126" t="str">
        <f>AdventurePins!C115</f>
        <v>Use patrol method on Boy Scout activity</v>
      </c>
      <c r="L53" s="42" t="str">
        <f>IF(AdventurePins!F115&lt;&gt;"", AdventurePins!F115, " ")</f>
        <v xml:space="preserve"> </v>
      </c>
      <c r="N53" s="410" t="str">
        <f>IF(Electives!$E64&lt;&gt;"", Electives!$E64, " ")</f>
        <v>(Do 1-3 and one other)</v>
      </c>
      <c r="O53" s="107">
        <f>Electives!B65</f>
        <v>1</v>
      </c>
      <c r="P53" s="125" t="str">
        <f>Electives!C65</f>
        <v>What is Hero; Invite local hero.</v>
      </c>
      <c r="Q53" s="107" t="str">
        <f>IF(Electives!F65&lt;&gt;"", Electives!F65, " ")</f>
        <v xml:space="preserve"> </v>
      </c>
      <c r="S53" s="416"/>
      <c r="T53" s="107" t="str">
        <f>Electives!B129</f>
        <v>4n</v>
      </c>
      <c r="U53" s="125" t="str">
        <f>Electives!C129</f>
        <v>Help repair window/door lock</v>
      </c>
      <c r="V53" s="107" t="str">
        <f>IF(Electives!F129&lt;&gt;"", Electives!F129, " ")</f>
        <v xml:space="preserve"> </v>
      </c>
      <c r="X53" s="410"/>
      <c r="Y53" s="107" t="str">
        <f>Electives!B201</f>
        <v>2b</v>
      </c>
      <c r="Z53" s="127" t="str">
        <f>Electives!C201</f>
        <v>Make a display showing family orign</v>
      </c>
      <c r="AA53" s="107" t="str">
        <f>IF(Electives!F201&lt;&gt;"", Electives!F201, " ")</f>
        <v xml:space="preserve"> </v>
      </c>
      <c r="AC53" s="219">
        <f>'Shooting Sports'!B20</f>
        <v>2</v>
      </c>
      <c r="AD53" s="392" t="str">
        <f>'Shooting Sports'!C20</f>
        <v>Identify recurve and compound bow</v>
      </c>
      <c r="AE53" s="393"/>
      <c r="AF53" s="219" t="str">
        <f>IF('Shooting Sports'!F20&lt;&gt;"", 'Shooting Sports'!F20, "")</f>
        <v/>
      </c>
      <c r="AG53" s="221"/>
      <c r="AH53" s="162" t="str">
        <f>NOVA!B40</f>
        <v>3d4</v>
      </c>
      <c r="AI53" s="386" t="str">
        <f>NOVA!C40</f>
        <v>Temperate / Subtropical rain forest</v>
      </c>
      <c r="AJ53" s="387"/>
      <c r="AK53" s="162" t="str">
        <f>IF(NOVA!F40&lt;&gt;"", NOVA!F40, "")</f>
        <v/>
      </c>
      <c r="AL53" s="221"/>
      <c r="AM53" s="162" t="str">
        <f>NOVA!B101</f>
        <v>3c4</v>
      </c>
      <c r="AN53" s="386" t="str">
        <f>NOVA!C101</f>
        <v>Why rovers are needed</v>
      </c>
      <c r="AO53" s="387"/>
      <c r="AP53" s="162" t="str">
        <f>IF(NOVA!F101&lt;&gt;"", NOVA!F101, "")</f>
        <v/>
      </c>
      <c r="AQ53" s="221"/>
      <c r="AR53" s="162" t="str">
        <f>NOVA!B166</f>
        <v>4a1</v>
      </c>
      <c r="AS53" s="386" t="str">
        <f>NOVA!C166</f>
        <v>Look up and discuss cryptography</v>
      </c>
      <c r="AT53" s="387"/>
      <c r="AU53" s="162" t="str">
        <f>IF(NOVA!F166&lt;&gt;"", NOVA!F166, "")</f>
        <v/>
      </c>
    </row>
    <row r="54" spans="1:47" ht="12.75" customHeight="1">
      <c r="A54" s="159" t="str">
        <f>X8</f>
        <v>Into the Wild</v>
      </c>
      <c r="B54" s="151" t="str">
        <f>Electives!F161</f>
        <v/>
      </c>
      <c r="I54" s="402"/>
      <c r="J54" s="42" t="str">
        <f>AdventurePins!B116</f>
        <v>5a</v>
      </c>
      <c r="K54" s="127" t="str">
        <f>AdventurePins!C116</f>
        <v>Tie knots: square, 2-half hitches, taut-line</v>
      </c>
      <c r="L54" s="42" t="str">
        <f>IF(AdventurePins!F116&lt;&gt;"", AdventurePins!F116, " ")</f>
        <v xml:space="preserve"> </v>
      </c>
      <c r="N54" s="410"/>
      <c r="O54" s="107">
        <f>Electives!B66</f>
        <v>2</v>
      </c>
      <c r="P54" s="126" t="str">
        <f>Electives!C66</f>
        <v>Identify how citizens can be local heros.</v>
      </c>
      <c r="Q54" s="107" t="str">
        <f>IF(Electives!F66&lt;&gt;"", Electives!F66, " ")</f>
        <v xml:space="preserve"> </v>
      </c>
      <c r="S54" s="416"/>
      <c r="T54" s="107" t="str">
        <f>Electives!B130</f>
        <v>4o</v>
      </c>
      <c r="U54" s="125" t="str">
        <f>Electives!C130</f>
        <v>Help fix slow or clogged sink</v>
      </c>
      <c r="V54" s="107" t="str">
        <f>IF(Electives!F130&lt;&gt;"", Electives!F130, " ")</f>
        <v xml:space="preserve"> </v>
      </c>
      <c r="X54" s="410"/>
      <c r="Y54" s="107" t="str">
        <f>Electives!B202</f>
        <v>2c</v>
      </c>
      <c r="Z54" s="127" t="str">
        <f>Electives!C202</f>
        <v>Create display of family celebration</v>
      </c>
      <c r="AA54" s="107" t="str">
        <f>IF(Electives!F202&lt;&gt;"", Electives!F202, " ")</f>
        <v xml:space="preserve"> </v>
      </c>
      <c r="AC54" s="219">
        <f>'Shooting Sports'!B21</f>
        <v>3</v>
      </c>
      <c r="AD54" s="392" t="str">
        <f>'Shooting Sports'!C21</f>
        <v>Demonstrate arm/finger guards &amp; quiver</v>
      </c>
      <c r="AE54" s="393"/>
      <c r="AF54" s="219" t="str">
        <f>IF('Shooting Sports'!F21&lt;&gt;"", 'Shooting Sports'!F21, "")</f>
        <v/>
      </c>
      <c r="AG54" s="221"/>
      <c r="AH54" s="162" t="str">
        <f>NOVA!B41</f>
        <v>3d5</v>
      </c>
      <c r="AI54" s="386" t="str">
        <f>NOVA!C41</f>
        <v>Desert</v>
      </c>
      <c r="AJ54" s="387"/>
      <c r="AK54" s="162" t="str">
        <f>IF(NOVA!F41&lt;&gt;"", NOVA!F41, "")</f>
        <v/>
      </c>
      <c r="AL54" s="221"/>
      <c r="AM54" s="162" t="str">
        <f>NOVA!B102</f>
        <v>3d1</v>
      </c>
      <c r="AN54" s="386" t="str">
        <f>NOVA!C102</f>
        <v>Design a space colony</v>
      </c>
      <c r="AO54" s="387"/>
      <c r="AP54" s="162" t="str">
        <f>IF(NOVA!F102&lt;&gt;"", NOVA!F102, "")</f>
        <v/>
      </c>
      <c r="AQ54" s="221"/>
      <c r="AR54" s="162" t="str">
        <f>NOVA!B167</f>
        <v>4a2</v>
      </c>
      <c r="AS54" s="386" t="str">
        <f>NOVA!C167</f>
        <v>Discuss 3 ways codes are made</v>
      </c>
      <c r="AT54" s="387"/>
      <c r="AU54" s="162" t="str">
        <f>IF(NOVA!F167&lt;&gt;"", NOVA!F167, "")</f>
        <v/>
      </c>
    </row>
    <row r="55" spans="1:47">
      <c r="A55" s="159" t="str">
        <f>X23</f>
        <v>Into the Woods</v>
      </c>
      <c r="B55" s="151" t="str">
        <f>Electives!F171</f>
        <v/>
      </c>
      <c r="I55" s="402"/>
      <c r="J55" s="42" t="str">
        <f>AdventurePins!B117</f>
        <v>5b</v>
      </c>
      <c r="K55" s="127" t="str">
        <f>AdventurePins!C117</f>
        <v>Show whip &amp; fuse ends of different ropes</v>
      </c>
      <c r="L55" s="42" t="str">
        <f>IF(AdventurePins!F117&lt;&gt;"", AdventurePins!F117, " ")</f>
        <v xml:space="preserve"> </v>
      </c>
      <c r="N55" s="410"/>
      <c r="O55" s="107">
        <f>Electives!B67</f>
        <v>3</v>
      </c>
      <c r="P55" s="125" t="str">
        <f>Electives!C67</f>
        <v>Recognize community Hero</v>
      </c>
      <c r="Q55" s="107" t="str">
        <f>IF(Electives!F67&lt;&gt;"", Electives!F67, " ")</f>
        <v xml:space="preserve"> </v>
      </c>
      <c r="S55" s="416"/>
      <c r="T55" s="107" t="str">
        <f>Electives!B131</f>
        <v>4p</v>
      </c>
      <c r="U55" s="125" t="str">
        <f>Electives!C131</f>
        <v>Help repair a mailbox</v>
      </c>
      <c r="V55" s="107" t="str">
        <f>IF(Electives!F131&lt;&gt;"", Electives!F131, " ")</f>
        <v xml:space="preserve"> </v>
      </c>
      <c r="X55" s="410"/>
      <c r="Y55" s="107">
        <f>Electives!B203</f>
        <v>3</v>
      </c>
      <c r="Z55" s="127" t="str">
        <f>Electives!C203</f>
        <v>Chart chores for 2 weeks</v>
      </c>
      <c r="AA55" s="107" t="str">
        <f>IF(Electives!F203&lt;&gt;"", Electives!F203, " ")</f>
        <v xml:space="preserve"> </v>
      </c>
      <c r="AC55" s="219">
        <f>'Shooting Sports'!B22</f>
        <v>4</v>
      </c>
      <c r="AD55" s="392" t="str">
        <f>'Shooting Sports'!C22</f>
        <v>Properly shoot a bow</v>
      </c>
      <c r="AE55" s="393"/>
      <c r="AF55" s="219" t="str">
        <f>IF('Shooting Sports'!F22&lt;&gt;"", 'Shooting Sports'!F22, "")</f>
        <v/>
      </c>
      <c r="AG55" s="221"/>
      <c r="AH55" s="162" t="str">
        <f>NOVA!B42</f>
        <v>3d6</v>
      </c>
      <c r="AI55" s="386" t="str">
        <f>NOVA!C42</f>
        <v>Polar ice</v>
      </c>
      <c r="AJ55" s="387"/>
      <c r="AK55" s="162" t="str">
        <f>IF(NOVA!F42&lt;&gt;"", NOVA!F42, "")</f>
        <v/>
      </c>
      <c r="AL55" s="221"/>
      <c r="AM55" s="162" t="str">
        <f>NOVA!B103</f>
        <v>3d2</v>
      </c>
      <c r="AN55" s="386" t="str">
        <f>NOVA!C103</f>
        <v>Discuss survival needs</v>
      </c>
      <c r="AO55" s="387"/>
      <c r="AP55" s="162" t="str">
        <f>IF(NOVA!F103&lt;&gt;"", NOVA!F103, "")</f>
        <v/>
      </c>
      <c r="AQ55" s="221"/>
      <c r="AR55" s="162" t="str">
        <f>NOVA!B168</f>
        <v>4a3</v>
      </c>
      <c r="AS55" s="386" t="str">
        <f>NOVA!C168</f>
        <v>Discuss how codes relate to math</v>
      </c>
      <c r="AT55" s="387"/>
      <c r="AU55" s="162" t="str">
        <f>IF(NOVA!F168&lt;&gt;"", NOVA!F168, "")</f>
        <v/>
      </c>
    </row>
    <row r="56" spans="1:47" ht="12.75" customHeight="1">
      <c r="A56" s="159" t="str">
        <f>X31</f>
        <v>Looking Back, Looking Forward</v>
      </c>
      <c r="B56" s="151" t="str">
        <f>Electives!F177</f>
        <v/>
      </c>
      <c r="I56" s="402"/>
      <c r="J56" s="42">
        <f>AdventurePins!B118</f>
        <v>6</v>
      </c>
      <c r="K56" s="159" t="str">
        <f>AdventurePins!C118</f>
        <v>Demonstrate pocketknife safety</v>
      </c>
      <c r="L56" s="42" t="str">
        <f>IF(AdventurePins!F118&lt;&gt;"", AdventurePins!F118, " ")</f>
        <v xml:space="preserve"> </v>
      </c>
      <c r="N56" s="410"/>
      <c r="O56" s="107">
        <f>Electives!B68</f>
        <v>4</v>
      </c>
      <c r="P56" s="125" t="str">
        <f>Electives!C68</f>
        <v>Learn about a foreign hero</v>
      </c>
      <c r="Q56" s="107" t="str">
        <f>IF(Electives!F68&lt;&gt;"", Electives!F68, " ")</f>
        <v xml:space="preserve"> </v>
      </c>
      <c r="S56" s="416"/>
      <c r="T56" s="107" t="str">
        <f>Electives!B132</f>
        <v>4q</v>
      </c>
      <c r="U56" s="127" t="str">
        <f>Electives!C132</f>
        <v>Change battery in smoke or CO2 detector</v>
      </c>
      <c r="V56" s="107" t="str">
        <f>IF(Electives!F132&lt;&gt;"", Electives!F132, " ")</f>
        <v xml:space="preserve"> </v>
      </c>
      <c r="X56" s="410"/>
      <c r="Y56" s="107">
        <f>Electives!B204</f>
        <v>4</v>
      </c>
      <c r="Z56" s="127" t="str">
        <f>Electives!C204</f>
        <v>Help a family member complete a job</v>
      </c>
      <c r="AA56" s="107" t="str">
        <f>IF(Electives!F204&lt;&gt;"", Electives!F204, " ")</f>
        <v xml:space="preserve"> </v>
      </c>
      <c r="AC56" s="219">
        <f>'Shooting Sports'!B23</f>
        <v>5</v>
      </c>
      <c r="AD56" s="394" t="str">
        <f>'Shooting Sports'!C23</f>
        <v>Safely retrieve arrows</v>
      </c>
      <c r="AE56" s="394"/>
      <c r="AF56" s="219" t="str">
        <f>IF('Shooting Sports'!F23&lt;&gt;"", 'Shooting Sports'!F23, "")</f>
        <v/>
      </c>
      <c r="AG56" s="221"/>
      <c r="AH56" s="162" t="str">
        <f>NOVA!B43</f>
        <v>3d7</v>
      </c>
      <c r="AI56" s="386" t="str">
        <f>NOVA!C43</f>
        <v>Tide pools</v>
      </c>
      <c r="AJ56" s="387"/>
      <c r="AK56" s="162" t="str">
        <f>IF(NOVA!F43&lt;&gt;"", NOVA!F43, "")</f>
        <v/>
      </c>
      <c r="AL56" s="221"/>
      <c r="AM56" s="162" t="str">
        <f>NOVA!B104</f>
        <v>3e</v>
      </c>
      <c r="AN56" s="386" t="str">
        <f>NOVA!C104</f>
        <v>Map an asteroid</v>
      </c>
      <c r="AO56" s="387"/>
      <c r="AP56" s="162" t="str">
        <f>IF(NOVA!F104&lt;&gt;"", NOVA!F104, "")</f>
        <v/>
      </c>
      <c r="AQ56" s="221"/>
      <c r="AR56" s="162" t="str">
        <f>NOVA!B169</f>
        <v>4b1</v>
      </c>
      <c r="AS56" s="386" t="str">
        <f>NOVA!C169</f>
        <v>Design a code and write a message</v>
      </c>
      <c r="AT56" s="387"/>
      <c r="AU56" s="162" t="str">
        <f>IF(NOVA!F169&lt;&gt;"", NOVA!F169, "")</f>
        <v/>
      </c>
    </row>
    <row r="57" spans="1:47" ht="12.75" customHeight="1">
      <c r="A57" s="159" t="str">
        <f>X35</f>
        <v>Maestro!</v>
      </c>
      <c r="B57" s="151" t="str">
        <f>Electives!F190</f>
        <v/>
      </c>
      <c r="N57" s="410"/>
      <c r="O57" s="107">
        <f>Electives!B69</f>
        <v>5</v>
      </c>
      <c r="P57" s="125" t="str">
        <f>Electives!C69</f>
        <v>Learn about a Scout hero</v>
      </c>
      <c r="Q57" s="107" t="str">
        <f>IF(Electives!F69&lt;&gt;"", Electives!F69, " ")</f>
        <v xml:space="preserve"> </v>
      </c>
      <c r="S57" s="416"/>
      <c r="T57" s="107" t="str">
        <f>Electives!B133</f>
        <v>4r</v>
      </c>
      <c r="U57" s="125" t="str">
        <f>Electives!C133</f>
        <v>Help fix leaky faucet</v>
      </c>
      <c r="V57" s="107" t="str">
        <f>IF(Electives!F133&lt;&gt;"", Electives!F133, " ")</f>
        <v xml:space="preserve"> </v>
      </c>
      <c r="X57" s="410"/>
      <c r="Y57" s="107">
        <f>Electives!B205</f>
        <v>5</v>
      </c>
      <c r="Z57" s="127" t="str">
        <f>Electives!C205</f>
        <v>Home Inspection</v>
      </c>
      <c r="AA57" s="107" t="str">
        <f>IF(Electives!F205&lt;&gt;"", Electives!F205, " ")</f>
        <v xml:space="preserve"> </v>
      </c>
      <c r="AC57"/>
      <c r="AD57" s="218" t="str">
        <f>'Shooting Sports'!C25</f>
        <v>Archery: Level 2</v>
      </c>
      <c r="AE57" s="218"/>
      <c r="AF57"/>
      <c r="AG57" s="221"/>
      <c r="AH57" s="162">
        <f>NOVA!B44</f>
        <v>4</v>
      </c>
      <c r="AI57" s="386" t="str">
        <f>NOVA!C44</f>
        <v>Do A or B</v>
      </c>
      <c r="AJ57" s="387"/>
      <c r="AK57" s="162" t="str">
        <f>IF(NOVA!F44&lt;&gt;"", NOVA!F44, "")</f>
        <v/>
      </c>
      <c r="AL57" s="221"/>
      <c r="AM57" s="162" t="str">
        <f>NOVA!B105</f>
        <v>3f1</v>
      </c>
      <c r="AN57" s="386" t="str">
        <f>NOVA!C105</f>
        <v>Model solar and lunar eclipse</v>
      </c>
      <c r="AO57" s="387"/>
      <c r="AP57" s="162" t="str">
        <f>IF(NOVA!F105&lt;&gt;"", NOVA!F105, "")</f>
        <v/>
      </c>
      <c r="AQ57" s="221"/>
      <c r="AR57" s="162" t="str">
        <f>NOVA!B170</f>
        <v>4b2</v>
      </c>
      <c r="AS57" s="386" t="str">
        <f>NOVA!C170</f>
        <v>Share your code with your counselor</v>
      </c>
      <c r="AT57" s="387"/>
      <c r="AU57" s="162" t="str">
        <f>IF(NOVA!F170&lt;&gt;"", NOVA!F170, "")</f>
        <v/>
      </c>
    </row>
    <row r="58" spans="1:47" ht="12.75" customHeight="1">
      <c r="A58" s="159" t="str">
        <f>X46</f>
        <v>Moviemaking</v>
      </c>
      <c r="B58" s="151" t="str">
        <f>Electives!F196</f>
        <v/>
      </c>
      <c r="N58" s="410"/>
      <c r="O58" s="107">
        <f>Electives!B70</f>
        <v>6</v>
      </c>
      <c r="P58" s="125" t="str">
        <f>Electives!C70</f>
        <v>Create your own superhero</v>
      </c>
      <c r="Q58" s="107" t="str">
        <f>IF(Electives!F70&lt;&gt;"", Electives!F70, " ")</f>
        <v xml:space="preserve"> </v>
      </c>
      <c r="S58" s="416"/>
      <c r="T58" s="107" t="str">
        <f>Electives!B134</f>
        <v>4s</v>
      </c>
      <c r="U58" s="125" t="str">
        <f>Electives!C134</f>
        <v>Find wall studs &amp; hang curtain rod</v>
      </c>
      <c r="V58" s="107" t="str">
        <f>IF(Electives!F134&lt;&gt;"", Electives!F134, " ")</f>
        <v xml:space="preserve"> </v>
      </c>
      <c r="X58" s="410"/>
      <c r="Y58" s="107" t="str">
        <f>Electives!B206</f>
        <v>6a</v>
      </c>
      <c r="Z58" s="127" t="str">
        <f>Electives!C206</f>
        <v>Hold a family meeting to plan an activity</v>
      </c>
      <c r="AA58" s="107" t="str">
        <f>IF(Electives!F206&lt;&gt;"", Electives!F206, " ")</f>
        <v xml:space="preserve"> </v>
      </c>
      <c r="AC58" s="219">
        <f>'Shooting Sports'!B26</f>
        <v>1</v>
      </c>
      <c r="AD58" s="391" t="str">
        <f>'Shooting Sports'!C26</f>
        <v>Earn the Level 1 Emblem for Archery</v>
      </c>
      <c r="AE58" s="391"/>
      <c r="AF58" s="219" t="str">
        <f>IF('Shooting Sports'!F26&lt;&gt;"", 'Shooting Sports'!F26, "")</f>
        <v/>
      </c>
      <c r="AG58" s="221"/>
      <c r="AH58" s="162" t="str">
        <f>NOVA!B45</f>
        <v>4a</v>
      </c>
      <c r="AI58" s="386" t="str">
        <f>NOVA!C45</f>
        <v>Visit a place where earth science is done</v>
      </c>
      <c r="AJ58" s="387"/>
      <c r="AK58" s="162" t="str">
        <f>IF(NOVA!F45&lt;&gt;"", NOVA!F45, "")</f>
        <v/>
      </c>
      <c r="AL58" s="221"/>
      <c r="AM58" s="162" t="str">
        <f>NOVA!B106</f>
        <v>3f2</v>
      </c>
      <c r="AN58" s="386" t="str">
        <f>NOVA!C106</f>
        <v>Use your model to discuss</v>
      </c>
      <c r="AO58" s="387"/>
      <c r="AP58" s="162" t="str">
        <f>IF(NOVA!F106&lt;&gt;"", NOVA!F106, "")</f>
        <v/>
      </c>
      <c r="AQ58" s="221"/>
      <c r="AR58" s="162">
        <f>NOVA!B171</f>
        <v>5</v>
      </c>
      <c r="AS58" s="323" t="str">
        <f>NOVA!C171</f>
        <v>Discuss how math affects your life</v>
      </c>
      <c r="AT58" s="323"/>
      <c r="AU58" s="162" t="str">
        <f>IF(NOVA!F171&lt;&gt;"", NOVA!F171, "")</f>
        <v/>
      </c>
    </row>
    <row r="59" spans="1:47">
      <c r="A59" s="159" t="str">
        <f>X50</f>
        <v>Project Family</v>
      </c>
      <c r="B59" s="151" t="str">
        <f>Electives!F208</f>
        <v/>
      </c>
      <c r="S59" s="416"/>
      <c r="T59" s="107" t="str">
        <f>Electives!B135</f>
        <v>4t</v>
      </c>
      <c r="U59" s="125" t="str">
        <f>Electives!C135</f>
        <v>Rebuild/refinish old furniture/toy</v>
      </c>
      <c r="V59" s="107" t="str">
        <f>IF(Electives!F135&lt;&gt;"", Electives!F135, " ")</f>
        <v xml:space="preserve"> </v>
      </c>
      <c r="X59" s="410"/>
      <c r="Y59" s="107" t="str">
        <f>Electives!B207</f>
        <v>6b</v>
      </c>
      <c r="Z59" s="127" t="str">
        <f>Electives!C207</f>
        <v>Community/conservation service project</v>
      </c>
      <c r="AA59" s="107" t="str">
        <f>IF(Electives!F207&lt;&gt;"", Electives!F207, " ")</f>
        <v xml:space="preserve"> </v>
      </c>
      <c r="AC59" s="219" t="str">
        <f>'Shooting Sports'!B27</f>
        <v>S1</v>
      </c>
      <c r="AD59" s="391" t="str">
        <f>'Shooting Sports'!C27</f>
        <v>Identify 5 arrow and 6 bow parts</v>
      </c>
      <c r="AE59" s="391"/>
      <c r="AF59" s="219" t="str">
        <f>IF('Shooting Sports'!F27&lt;&gt;"", 'Shooting Sports'!F27, "")</f>
        <v/>
      </c>
      <c r="AG59" s="222"/>
      <c r="AH59" s="162" t="str">
        <f>NOVA!B46</f>
        <v>4a1</v>
      </c>
      <c r="AI59" s="386" t="str">
        <f>NOVA!C46</f>
        <v>Talk with someone how science is used</v>
      </c>
      <c r="AJ59" s="387"/>
      <c r="AK59" s="162" t="str">
        <f>IF(NOVA!F46&lt;&gt;"", NOVA!F46, "")</f>
        <v/>
      </c>
      <c r="AL59" s="222"/>
      <c r="AM59" s="162">
        <f>NOVA!B107</f>
        <v>4</v>
      </c>
      <c r="AN59" s="386" t="str">
        <f>NOVA!C107</f>
        <v>Do A or B</v>
      </c>
      <c r="AO59" s="387"/>
      <c r="AP59" s="162" t="str">
        <f>IF(NOVA!F107&lt;&gt;"", NOVA!F107, "")</f>
        <v/>
      </c>
      <c r="AQ59" s="222"/>
    </row>
    <row r="60" spans="1:47">
      <c r="A60" s="159" t="str">
        <f>X60</f>
        <v>Sportsman</v>
      </c>
      <c r="B60" s="151" t="str">
        <f>Electives!F216</f>
        <v/>
      </c>
      <c r="S60" s="417"/>
      <c r="T60" s="107" t="str">
        <f>Electives!B136</f>
        <v>4u</v>
      </c>
      <c r="U60" s="125" t="str">
        <f>Electives!C136</f>
        <v>Do project agreed upon with parent</v>
      </c>
      <c r="V60" s="107" t="str">
        <f>IF(Electives!F136&lt;&gt;"", Electives!F136,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Sports'!F28&lt;&gt;"", 'Shooting Sports'!F28, "")</f>
        <v/>
      </c>
      <c r="AG60" s="160"/>
      <c r="AH60" s="162" t="str">
        <f>NOVA!B47</f>
        <v>4a2</v>
      </c>
      <c r="AI60" s="386" t="str">
        <f>NOVA!C47</f>
        <v>Discuss with counselor your visit</v>
      </c>
      <c r="AJ60" s="387"/>
      <c r="AK60" s="162" t="str">
        <f>IF(NOVA!F47&lt;&gt;"", NOVA!F47, "")</f>
        <v/>
      </c>
      <c r="AL60" s="160"/>
      <c r="AM60" s="162" t="str">
        <f>NOVA!B108</f>
        <v>4a</v>
      </c>
      <c r="AN60" s="386" t="str">
        <f>NOVA!C108</f>
        <v>Visit a place with space science</v>
      </c>
      <c r="AO60" s="387"/>
      <c r="AP60" s="162" t="str">
        <f>IF(NOVA!F108&lt;&gt;"", NOVA!F108, "")</f>
        <v/>
      </c>
      <c r="AQ60" s="160"/>
    </row>
    <row r="61" spans="1:47" ht="12.75" customHeight="1">
      <c r="X61" s="415" t="str">
        <f>IF(Electives!$E210&lt;&gt;"", Electives!$E210, " ")</f>
        <v>(Do All)</v>
      </c>
      <c r="Y61" s="107">
        <f>Electives!B211</f>
        <v>1</v>
      </c>
      <c r="Z61" s="125" t="str">
        <f>Electives!C211</f>
        <v>Signals used by officials</v>
      </c>
      <c r="AA61" s="107" t="str">
        <f>IF(Electives!F211&lt;&gt;"", Electives!F211, " ")</f>
        <v xml:space="preserve"> </v>
      </c>
      <c r="AC61" s="219" t="str">
        <f>'Shooting Sports'!B29</f>
        <v>S3</v>
      </c>
      <c r="AD61" s="391" t="str">
        <f>'Shooting Sports'!C29</f>
        <v>Demonstrate/Explain range commands</v>
      </c>
      <c r="AE61" s="391"/>
      <c r="AF61" s="219" t="str">
        <f>IF('Shooting Sports'!F29&lt;&gt;"", 'Shooting Sports'!F29, "")</f>
        <v/>
      </c>
      <c r="AG61" s="221"/>
      <c r="AH61" s="162" t="str">
        <f>NOVA!B48</f>
        <v>4b</v>
      </c>
      <c r="AI61" s="323" t="str">
        <f>NOVA!C48</f>
        <v>Explore a career with earth science</v>
      </c>
      <c r="AJ61" s="323"/>
      <c r="AK61" s="162" t="str">
        <f>IF(NOVA!F48&lt;&gt;"", NOVA!F48, "")</f>
        <v/>
      </c>
      <c r="AL61" s="221"/>
      <c r="AM61" s="162" t="str">
        <f>NOVA!B109</f>
        <v>4a1</v>
      </c>
      <c r="AN61" s="386" t="str">
        <f>NOVA!C109</f>
        <v>Talk to someone in charge about science</v>
      </c>
      <c r="AO61" s="387"/>
      <c r="AP61" s="162" t="str">
        <f>IF(NOVA!F109&lt;&gt;"", NOVA!F109, "")</f>
        <v/>
      </c>
      <c r="AQ61" s="221"/>
    </row>
    <row r="62" spans="1:47">
      <c r="A62" s="118" t="s">
        <v>70</v>
      </c>
      <c r="X62" s="416"/>
      <c r="Y62" s="107">
        <f>Electives!B212</f>
        <v>2</v>
      </c>
      <c r="Z62" s="125" t="str">
        <f>Electives!C212</f>
        <v>Participate 2 sports</v>
      </c>
      <c r="AA62" s="107" t="str">
        <f>IF(Electives!F212&lt;&gt;"", Electives!F212, " ")</f>
        <v xml:space="preserve"> </v>
      </c>
      <c r="AC62" s="219" t="str">
        <f>'Shooting Sports'!B30</f>
        <v>S4</v>
      </c>
      <c r="AD62" s="391" t="str">
        <f>'Shooting Sports'!C30</f>
        <v>5 facts about archery in history/lit</v>
      </c>
      <c r="AE62" s="391"/>
      <c r="AF62" s="219" t="str">
        <f>IF('Shooting Sports'!F30&lt;&gt;"", 'Shooting Sports'!F30, "")</f>
        <v/>
      </c>
      <c r="AG62" s="223"/>
      <c r="AL62" s="223"/>
      <c r="AM62" s="162" t="str">
        <f>NOVA!B110</f>
        <v>4a2</v>
      </c>
      <c r="AN62" s="386" t="str">
        <f>NOVA!C110</f>
        <v>Discuss with counselor</v>
      </c>
      <c r="AO62" s="387"/>
      <c r="AP62" s="162" t="str">
        <f>IF(NOVA!F110&lt;&gt;"", NOVA!F110, "")</f>
        <v/>
      </c>
      <c r="AQ62" s="223"/>
    </row>
    <row r="63" spans="1:47" ht="12.75" customHeight="1">
      <c r="A63" s="408" t="s">
        <v>71</v>
      </c>
      <c r="B63" s="409"/>
      <c r="X63" s="416"/>
      <c r="Y63" s="107" t="str">
        <f>Electives!B213</f>
        <v>3a</v>
      </c>
      <c r="Z63" s="125" t="str">
        <f>Electives!C213</f>
        <v>Explain good sportsmanship</v>
      </c>
      <c r="AA63" s="107" t="str">
        <f>IF(Electives!F213&lt;&gt;"", Electives!F213,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IF(NOVA!F111&lt;&gt;"", NOVA!F111, "")</f>
        <v/>
      </c>
      <c r="AQ63" s="221"/>
    </row>
    <row r="64" spans="1:47" ht="12.75" customHeight="1">
      <c r="A64" s="397" t="s">
        <v>33</v>
      </c>
      <c r="B64" s="398"/>
      <c r="X64" s="416"/>
      <c r="Y64" s="107" t="str">
        <f>Electives!B214</f>
        <v>3b</v>
      </c>
      <c r="Z64" s="125" t="str">
        <f>Electives!C214</f>
        <v>Role-play situation of good sportmanship</v>
      </c>
      <c r="AA64" s="107" t="str">
        <f>IF(Electives!F214&lt;&gt;"", Electives!F214, " ")</f>
        <v xml:space="preserve"> </v>
      </c>
      <c r="AC64" s="219">
        <f>'Shooting Sports'!B33</f>
        <v>1</v>
      </c>
      <c r="AD64" s="391" t="str">
        <f>'Shooting Sports'!C33</f>
        <v>Demonstrate good shooting techniques</v>
      </c>
      <c r="AE64" s="391"/>
      <c r="AF64" s="219" t="str">
        <f>IF('Shooting Sports'!F33&lt;&gt;"", 'Shooting Sports'!F33, "")</f>
        <v/>
      </c>
      <c r="AG64" s="221"/>
      <c r="AL64" s="221"/>
      <c r="AM64" s="162">
        <f>NOVA!B112</f>
        <v>5</v>
      </c>
      <c r="AN64" s="323" t="str">
        <f>NOVA!C112</f>
        <v>Discuss your findings with counselor</v>
      </c>
      <c r="AO64" s="323"/>
      <c r="AP64" s="162" t="str">
        <f>IF(NOVA!F112&lt;&gt;"", NOVA!F112, "")</f>
        <v/>
      </c>
      <c r="AQ64" s="221"/>
    </row>
    <row r="65" spans="1:43">
      <c r="A65" s="400" t="s">
        <v>72</v>
      </c>
      <c r="B65" s="401"/>
      <c r="X65" s="417"/>
      <c r="Y65" s="107" t="str">
        <f>Electives!B215</f>
        <v>3c</v>
      </c>
      <c r="Z65" s="125" t="str">
        <f>Electives!C215</f>
        <v>Give example of good sportsmanship</v>
      </c>
      <c r="AA65" s="107" t="str">
        <f>IF(Electives!F215&lt;&gt;"", Electives!F215, " ")</f>
        <v xml:space="preserve"> </v>
      </c>
      <c r="AC65" s="219">
        <f>'Shooting Sports'!B34</f>
        <v>2</v>
      </c>
      <c r="AD65" s="391" t="str">
        <f>'Shooting Sports'!C34</f>
        <v>Explain parts of slingshot</v>
      </c>
      <c r="AE65" s="391"/>
      <c r="AF65" s="219" t="str">
        <f>IF('Shooting Sports'!F34&lt;&gt;"", 'Shooting Sports'!F34, "")</f>
        <v/>
      </c>
      <c r="AG65" s="221"/>
      <c r="AL65" s="221"/>
      <c r="AQ65" s="221"/>
    </row>
    <row r="66" spans="1:43" ht="12.75" customHeight="1">
      <c r="A66" s="406" t="s">
        <v>462</v>
      </c>
      <c r="B66" s="407"/>
      <c r="AC66" s="219">
        <f>'Shooting Sports'!B35</f>
        <v>3</v>
      </c>
      <c r="AD66" s="391" t="str">
        <f>'Shooting Sports'!C35</f>
        <v>Explain types of ammo</v>
      </c>
      <c r="AE66" s="391"/>
      <c r="AF66" s="219" t="str">
        <f>IF('Shooting Sports'!F35&lt;&gt;"", 'Shooting Sports'!F35, "")</f>
        <v/>
      </c>
      <c r="AG66" s="221"/>
      <c r="AL66" s="221"/>
      <c r="AQ66" s="221"/>
    </row>
    <row r="67" spans="1:43">
      <c r="AC67" s="219">
        <f>'Shooting Sports'!B36</f>
        <v>4</v>
      </c>
      <c r="AD67" s="391" t="str">
        <f>'Shooting Sports'!C36</f>
        <v>Explain types of targets</v>
      </c>
      <c r="AE67" s="391"/>
      <c r="AF67" s="219" t="str">
        <f>IF('Shooting Sports'!F36&lt;&gt;"", 'Shooting Sports'!F36,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Sports'!F39&lt;&gt;"", 'Shooting Sports'!F39, "")</f>
        <v/>
      </c>
      <c r="AG69" s="221"/>
      <c r="AL69" s="221"/>
      <c r="AQ69" s="221"/>
    </row>
    <row r="70" spans="1:43" ht="12.75" customHeight="1">
      <c r="AC70" s="219" t="str">
        <f>'Shooting Sports'!B40</f>
        <v>S1</v>
      </c>
      <c r="AD70" s="391" t="str">
        <f>'Shooting Sports'!C40</f>
        <v>Fire 5 shots in 3 volleys at a target</v>
      </c>
      <c r="AE70" s="391"/>
      <c r="AF70" s="219" t="str">
        <f>IF('Shooting Sports'!F40&lt;&gt;"", 'Shooting Sports'!F40, "")</f>
        <v/>
      </c>
    </row>
    <row r="71" spans="1:43" ht="12.75" customHeight="1">
      <c r="AC71" s="219" t="str">
        <f>'Shooting Sports'!B41</f>
        <v>S2</v>
      </c>
      <c r="AD71" s="391" t="str">
        <f>'Shooting Sports'!C41</f>
        <v>Demonstrate/Explain range commands</v>
      </c>
      <c r="AE71" s="391"/>
      <c r="AF71" s="219" t="str">
        <f>IF('Shooting Sports'!F41&lt;&gt;"", 'Shooting Sports'!F41, "")</f>
        <v/>
      </c>
      <c r="AG71" s="221"/>
      <c r="AL71" s="221"/>
      <c r="AQ71" s="221"/>
    </row>
    <row r="72" spans="1:43" ht="12.75" customHeight="1">
      <c r="AC72" s="219" t="str">
        <f>'Shooting Sports'!B42</f>
        <v>S3</v>
      </c>
      <c r="AD72" s="391" t="str">
        <f>'Shooting Sports'!C42</f>
        <v>Shoot with your off hand</v>
      </c>
      <c r="AE72" s="391"/>
      <c r="AF72" s="219" t="str">
        <f>IF('Shooting Sports'!F42&lt;&gt;"", 'Shooting Sports'!F42,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Xfs9OSkxcyAaQx7bUg4OO84oIthJYXyorbOnzwaJ/h/+d52/3Ngny2OLQXgsUr5Lnp4NMuNWfBjTJviLn+jug==" saltValue="Zl9Ae0oO8iFo2ATC3mnqoA=="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3</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IF(AdventurePins!G6&lt;&gt;"", AdventurePins!G6, " ")</f>
        <v xml:space="preserve"> </v>
      </c>
      <c r="I4" s="403" t="str">
        <f>IF(AdventurePins!$E62&lt;&gt;"", AdventurePins!$E62, " ")</f>
        <v>(Do 1-5 and one of 6)</v>
      </c>
      <c r="J4" s="42">
        <f>AdventurePins!B63</f>
        <v>1</v>
      </c>
      <c r="K4" s="159" t="str">
        <f>AdventurePins!C63</f>
        <v>Flag History/Display/Ceremony</v>
      </c>
      <c r="L4" s="42" t="str">
        <f>IF(AdventurePins!G63&lt;&gt;"", AdventurePins!G63, " ")</f>
        <v xml:space="preserve"> </v>
      </c>
      <c r="N4" s="410" t="str">
        <f>Electives!$E5</f>
        <v>(Do All and only four of 3)</v>
      </c>
      <c r="O4" s="107">
        <f>Electives!B6</f>
        <v>1</v>
      </c>
      <c r="P4" s="125" t="str">
        <f>Electives!C6</f>
        <v>Draw picture of "Fair Test" of fertilizer</v>
      </c>
      <c r="Q4" s="107" t="str">
        <f>IF(Electives!G6&lt;&gt;"", Electives!G6, " ")</f>
        <v xml:space="preserve"> </v>
      </c>
      <c r="S4" s="415" t="str">
        <f>IF(Electives!$E73&lt;&gt;"", Electives!$E73, " ")</f>
        <v>(Do 1a and one other and all of 2)</v>
      </c>
      <c r="T4" s="107" t="str">
        <f>Electives!B74</f>
        <v>1a</v>
      </c>
      <c r="U4" s="126" t="str">
        <f>Electives!C74</f>
        <v>Cook 2 different recipes w/o pots &amp; pans</v>
      </c>
      <c r="V4" s="107" t="str">
        <f>IF(Electives!G74&lt;&gt;"", Electives!G74, " ")</f>
        <v xml:space="preserve"> </v>
      </c>
      <c r="X4" s="410" t="str">
        <f>IF(Electives!$E139&lt;&gt;"", Electives!$E139, " ")</f>
        <v>(Do All)</v>
      </c>
      <c r="Y4" s="107">
        <f>Electives!B140</f>
        <v>1</v>
      </c>
      <c r="Z4" s="125" t="str">
        <f>Electives!C140</f>
        <v>Decide on elements of game</v>
      </c>
      <c r="AA4" s="107" t="str">
        <f>IF(Electives!G140&lt;&gt;"", Electives!G140, " ")</f>
        <v xml:space="preserve"> </v>
      </c>
      <c r="AC4" s="164">
        <f>'Cub Awards'!B6</f>
        <v>1</v>
      </c>
      <c r="AD4" s="314" t="str">
        <f>'Cub Awards'!C6</f>
        <v>Learn rescue techniques</v>
      </c>
      <c r="AE4" s="314"/>
      <c r="AF4" s="164" t="str">
        <f>IF('Cub Awards'!G6&lt;&gt;"", 'Cub Awards'!G6, "")</f>
        <v/>
      </c>
      <c r="AG4" s="213"/>
      <c r="AH4" s="162" t="str">
        <f>NOVA!B174</f>
        <v>1a</v>
      </c>
      <c r="AI4" s="323" t="str">
        <f>NOVA!C174</f>
        <v>Complete Adventures in Science</v>
      </c>
      <c r="AJ4" s="323"/>
      <c r="AK4" s="162" t="str">
        <f>IF(NOVA!G174&lt;&gt;"", NOVA!G174, "")</f>
        <v/>
      </c>
      <c r="AL4" s="213"/>
      <c r="AM4" s="162" t="str">
        <f>NOVA!B51</f>
        <v>1a</v>
      </c>
      <c r="AN4" s="323" t="str">
        <f>NOVA!C51</f>
        <v>Read or watch 1 hour of wildlife content</v>
      </c>
      <c r="AO4" s="323"/>
      <c r="AP4" s="162" t="str">
        <f>IF(NOVA!G51&lt;&gt;"", NOVA!G51, "")</f>
        <v/>
      </c>
      <c r="AQ4" s="213"/>
      <c r="AR4" s="162" t="str">
        <f>NOVA!B115</f>
        <v>1a</v>
      </c>
      <c r="AS4" s="323" t="str">
        <f>NOVA!C115</f>
        <v>Read or watch 1 hour of tech content</v>
      </c>
      <c r="AT4" s="323"/>
      <c r="AU4" s="162" t="str">
        <f>IF(NOVA!G115&lt;&gt;"", NOVA!G115, "")</f>
        <v/>
      </c>
    </row>
    <row r="5" spans="1:47" ht="12.75" customHeight="1">
      <c r="A5" s="206" t="s">
        <v>854</v>
      </c>
      <c r="B5" s="42" t="str">
        <f>Bobcat!G13</f>
        <v xml:space="preserve"> </v>
      </c>
      <c r="D5" s="419"/>
      <c r="E5" s="42">
        <f>AdventurePins!B7</f>
        <v>2</v>
      </c>
      <c r="F5" s="108" t="str">
        <f>AdventurePins!C7</f>
        <v>Prepare a balanced meal for family</v>
      </c>
      <c r="G5" s="42" t="str">
        <f>IF(AdventurePins!G7&lt;&gt;"", AdventurePins!G7, " ")</f>
        <v xml:space="preserve"> </v>
      </c>
      <c r="I5" s="404"/>
      <c r="J5" s="42">
        <f>AdventurePins!B64</f>
        <v>2</v>
      </c>
      <c r="K5" s="159" t="str">
        <f>AdventurePins!C64</f>
        <v>Citizen rights and duties</v>
      </c>
      <c r="L5" s="42" t="str">
        <f>IF(AdventurePins!G64&lt;&gt;"", AdventurePins!G64, " ")</f>
        <v xml:space="preserve"> </v>
      </c>
      <c r="N5" s="410"/>
      <c r="O5" s="107">
        <f>Electives!B7</f>
        <v>2</v>
      </c>
      <c r="P5" s="127" t="str">
        <f>Electives!C7</f>
        <v>Visit museum, discuss 3 questions w/scientist</v>
      </c>
      <c r="Q5" s="107" t="str">
        <f>IF(Electives!G7&lt;&gt;"", Electives!G7, " ")</f>
        <v xml:space="preserve"> </v>
      </c>
      <c r="S5" s="416"/>
      <c r="T5" s="107" t="str">
        <f>Electives!B75</f>
        <v>1b</v>
      </c>
      <c r="U5" s="126" t="str">
        <f>Electives!C75</f>
        <v>Show one way to light fire w/o matches</v>
      </c>
      <c r="V5" s="107" t="str">
        <f>IF(Electives!G75&lt;&gt;"", Electives!G75, " ")</f>
        <v xml:space="preserve"> </v>
      </c>
      <c r="X5" s="410"/>
      <c r="Y5" s="107">
        <f>Electives!B141</f>
        <v>2</v>
      </c>
      <c r="Z5" s="125" t="str">
        <f>Electives!C141</f>
        <v>List 5 of onlnie safety rules</v>
      </c>
      <c r="AA5" s="107" t="str">
        <f>IF(Electives!G141&lt;&gt;"", Electives!G141, " ")</f>
        <v xml:space="preserve"> </v>
      </c>
      <c r="AC5" s="164">
        <f>'Cub Awards'!B7</f>
        <v>2</v>
      </c>
      <c r="AD5" s="314" t="str">
        <f>'Cub Awards'!C7</f>
        <v>Build a family emergency kit</v>
      </c>
      <c r="AE5" s="314"/>
      <c r="AF5" s="164" t="str">
        <f>IF('Cub Awards'!G7&lt;&gt;"", 'Cub Awards'!G7, "")</f>
        <v/>
      </c>
      <c r="AG5" s="142"/>
      <c r="AH5" s="162" t="str">
        <f>NOVA!B175</f>
        <v>1b</v>
      </c>
      <c r="AI5" s="386" t="str">
        <f>NOVA!C175</f>
        <v>Complete Engineer</v>
      </c>
      <c r="AJ5" s="387"/>
      <c r="AK5" s="162" t="str">
        <f>IF(NOVA!G175&lt;&gt;"", NOVA!G175, "")</f>
        <v/>
      </c>
      <c r="AL5" s="142"/>
      <c r="AM5" s="162" t="str">
        <f>NOVA!B52</f>
        <v>1b</v>
      </c>
      <c r="AN5" s="386" t="str">
        <f>NOVA!C52</f>
        <v>List at least two questions or ideas</v>
      </c>
      <c r="AO5" s="387"/>
      <c r="AP5" s="162" t="str">
        <f>IF(NOVA!G52&lt;&gt;"", NOVA!G52, "")</f>
        <v/>
      </c>
      <c r="AQ5" s="142"/>
      <c r="AR5" s="162" t="str">
        <f>NOVA!B116</f>
        <v>1b</v>
      </c>
      <c r="AS5" s="386" t="str">
        <f>NOVA!C116</f>
        <v>List at least two questions or ideas</v>
      </c>
      <c r="AT5" s="387"/>
      <c r="AU5" s="162" t="str">
        <f>IF(NOVA!G116&lt;&gt;"", NOVA!G116, "")</f>
        <v/>
      </c>
    </row>
    <row r="6" spans="1:47">
      <c r="A6" s="108" t="s">
        <v>37</v>
      </c>
      <c r="B6" s="42" t="str">
        <f>WebelosBadge!G14</f>
        <v/>
      </c>
      <c r="D6" s="420"/>
      <c r="E6" s="42">
        <f>AdventurePins!B8</f>
        <v>3</v>
      </c>
      <c r="F6" s="108" t="str">
        <f>AdventurePins!C8</f>
        <v>Build / Light / Extinguish fire</v>
      </c>
      <c r="G6" s="42" t="str">
        <f>IF(AdventurePins!G8&lt;&gt;"", AdventurePins!G8, " ")</f>
        <v xml:space="preserve"> </v>
      </c>
      <c r="I6" s="404"/>
      <c r="J6" s="42">
        <f>AdventurePins!B65</f>
        <v>3</v>
      </c>
      <c r="K6" s="159" t="str">
        <f>AdventurePins!C65</f>
        <v>Discuss "rule of law"</v>
      </c>
      <c r="L6" s="42" t="str">
        <f>IF(AdventurePins!G65&lt;&gt;"", AdventurePins!G65, " ")</f>
        <v xml:space="preserve"> </v>
      </c>
      <c r="N6" s="410"/>
      <c r="O6" s="107" t="str">
        <f>Electives!B8</f>
        <v>3a</v>
      </c>
      <c r="P6" s="125" t="str">
        <f>Electives!C8</f>
        <v>Do experiment of #1 &amp; report</v>
      </c>
      <c r="Q6" s="107" t="str">
        <f>IF(Electives!G8&lt;&gt;"", Electives!G8, " ")</f>
        <v xml:space="preserve"> </v>
      </c>
      <c r="S6" s="416"/>
      <c r="T6" s="107" t="str">
        <f>Electives!B76</f>
        <v>1c</v>
      </c>
      <c r="U6" s="126" t="str">
        <f>Electives!C76</f>
        <v>Use tree limbs &amp; build overnight shelter</v>
      </c>
      <c r="V6" s="107" t="str">
        <f>IF(Electives!G76&lt;&gt;"", Electives!G76, " ")</f>
        <v xml:space="preserve"> </v>
      </c>
      <c r="X6" s="410"/>
      <c r="Y6" s="107">
        <f>Electives!B142</f>
        <v>3</v>
      </c>
      <c r="Z6" s="125" t="str">
        <f>Electives!C142</f>
        <v>Create game</v>
      </c>
      <c r="AA6" s="107" t="str">
        <f>IF(Electives!G142&lt;&gt;"", Electives!G142, " ")</f>
        <v xml:space="preserve"> </v>
      </c>
      <c r="AC6" s="164">
        <f>'Cub Awards'!B8</f>
        <v>3</v>
      </c>
      <c r="AD6" s="314" t="str">
        <f>'Cub Awards'!C8</f>
        <v>Take a first-aid course</v>
      </c>
      <c r="AE6" s="314"/>
      <c r="AF6" s="164" t="str">
        <f>IF('Cub Awards'!G8&lt;&gt;"", 'Cub Awards'!G8, "")</f>
        <v/>
      </c>
      <c r="AG6" s="215"/>
      <c r="AH6" s="162" t="str">
        <f>NOVA!B176</f>
        <v>1c</v>
      </c>
      <c r="AI6" s="386" t="str">
        <f>NOVA!C176</f>
        <v>Complete Scouting Adventure</v>
      </c>
      <c r="AJ6" s="387"/>
      <c r="AK6" s="162" t="str">
        <f>IF(NOVA!G176&lt;&gt;"", NOVA!G176, "")</f>
        <v/>
      </c>
      <c r="AL6" s="215"/>
      <c r="AM6" s="162" t="str">
        <f>NOVA!B53</f>
        <v>1c</v>
      </c>
      <c r="AN6" s="386" t="str">
        <f>NOVA!C53</f>
        <v>Discuss two with your counselor</v>
      </c>
      <c r="AO6" s="387"/>
      <c r="AP6" s="162" t="str">
        <f>IF(NOVA!G53&lt;&gt;"", NOVA!G53, "")</f>
        <v/>
      </c>
      <c r="AQ6" s="215"/>
      <c r="AR6" s="162" t="str">
        <f>NOVA!B117</f>
        <v>1c</v>
      </c>
      <c r="AS6" s="386" t="str">
        <f>NOVA!C117</f>
        <v>Discuss two with your counselor</v>
      </c>
      <c r="AT6" s="387"/>
      <c r="AU6" s="162" t="str">
        <f>IF(NOVA!G117&lt;&gt;"", NOVA!G117, "")</f>
        <v/>
      </c>
    </row>
    <row r="7" spans="1:47">
      <c r="A7" s="108" t="s">
        <v>29</v>
      </c>
      <c r="B7" s="42" t="str">
        <f>ArrowOfLight!G13</f>
        <v xml:space="preserve"> </v>
      </c>
      <c r="D7" s="399" t="str">
        <f>AdventurePins!C10</f>
        <v>Duty to God and You</v>
      </c>
      <c r="E7" s="399"/>
      <c r="F7" s="399"/>
      <c r="G7" s="399"/>
      <c r="I7" s="404"/>
      <c r="J7" s="42">
        <f>AdventurePins!B66</f>
        <v>4</v>
      </c>
      <c r="K7" s="159" t="str">
        <f>AdventurePins!C66</f>
        <v>Meet government leader</v>
      </c>
      <c r="L7" s="42" t="str">
        <f>IF(AdventurePins!G66&lt;&gt;"", AdventurePins!G66, " ")</f>
        <v xml:space="preserve"> </v>
      </c>
      <c r="N7" s="410"/>
      <c r="O7" s="107" t="str">
        <f>Electives!B9</f>
        <v>3b</v>
      </c>
      <c r="P7" s="125" t="str">
        <f>Electives!C9</f>
        <v>Do experiment #1 &amp; change ind. var</v>
      </c>
      <c r="Q7" s="107" t="str">
        <f>IF(Electives!G9&lt;&gt;"", Electives!G9, " ")</f>
        <v xml:space="preserve"> </v>
      </c>
      <c r="S7" s="416"/>
      <c r="T7" s="107" t="str">
        <f>Electives!B77</f>
        <v>2a</v>
      </c>
      <c r="U7" s="126" t="str">
        <f>Electives!C77</f>
        <v>Assemble survival kit</v>
      </c>
      <c r="V7" s="107" t="str">
        <f>IF(Electives!G77&lt;&gt;"", Electives!G77, " ")</f>
        <v xml:space="preserve"> </v>
      </c>
      <c r="X7" s="410"/>
      <c r="Y7" s="107">
        <f>Electives!B143</f>
        <v>4</v>
      </c>
      <c r="Z7" s="125" t="str">
        <f>Electives!C143</f>
        <v>Teach someone else how to play</v>
      </c>
      <c r="AA7" s="107" t="str">
        <f>IF(Electives!G143&lt;&gt;"", Electives!G143, " ")</f>
        <v xml:space="preserve"> </v>
      </c>
      <c r="AC7" s="164">
        <f>'Cub Awards'!B9</f>
        <v>4</v>
      </c>
      <c r="AD7" s="314" t="str">
        <f>'Cub Awards'!C9</f>
        <v>Learn to survive extreme weather</v>
      </c>
      <c r="AE7" s="314"/>
      <c r="AF7" s="164" t="str">
        <f>IF('Cub Awards'!G9&lt;&gt;"", 'Cub Awards'!G9, "")</f>
        <v/>
      </c>
      <c r="AG7" s="215"/>
      <c r="AH7" s="162">
        <f>NOVA!B177</f>
        <v>2</v>
      </c>
      <c r="AI7" s="386" t="str">
        <f>NOVA!C177</f>
        <v>Complete 3 adventures listed in comment</v>
      </c>
      <c r="AJ7" s="387"/>
      <c r="AK7" s="162" t="str">
        <f>IF(NOVA!G177&lt;&gt;"", NOVA!G177, "")</f>
        <v/>
      </c>
      <c r="AL7" s="215"/>
      <c r="AM7" s="162">
        <f>NOVA!B54</f>
        <v>2</v>
      </c>
      <c r="AN7" s="386" t="str">
        <f>NOVA!C54</f>
        <v>Complete an elective listed in comment</v>
      </c>
      <c r="AO7" s="387"/>
      <c r="AP7" s="162" t="str">
        <f>IF(NOVA!G54&lt;&gt;"", NOVA!G54, "")</f>
        <v/>
      </c>
      <c r="AQ7" s="215"/>
      <c r="AR7" s="162">
        <f>NOVA!B118</f>
        <v>2</v>
      </c>
      <c r="AS7" s="386" t="str">
        <f>NOVA!C118</f>
        <v>Complete an elective listed in comment</v>
      </c>
      <c r="AT7" s="387"/>
      <c r="AU7" s="162" t="str">
        <f>IF(NOVA!G118&lt;&gt;"", NOVA!G118, "")</f>
        <v/>
      </c>
    </row>
    <row r="8" spans="1:47" ht="12.75" customHeight="1">
      <c r="D8" s="421" t="str">
        <f>IF(AdventurePins!$E10&lt;&gt;"", AdventurePins!$E10, " ")</f>
        <v>(Do 1 and two others)</v>
      </c>
      <c r="E8" s="42">
        <f>AdventurePins!B11</f>
        <v>1</v>
      </c>
      <c r="F8" s="108" t="str">
        <f>AdventurePins!C11</f>
        <v>Discuss duty to God</v>
      </c>
      <c r="G8" s="42" t="str">
        <f>IF(AdventurePins!G11&lt;&gt;"", AdventurePins!G11, " ")</f>
        <v xml:space="preserve"> </v>
      </c>
      <c r="I8" s="404"/>
      <c r="J8" s="42">
        <f>AdventurePins!B67</f>
        <v>5</v>
      </c>
      <c r="K8" s="159" t="str">
        <f>AdventurePins!C67</f>
        <v>Plan activity</v>
      </c>
      <c r="L8" s="42" t="str">
        <f>IF(AdventurePins!G67&lt;&gt;"", AdventurePins!G67, " ")</f>
        <v xml:space="preserve"> </v>
      </c>
      <c r="N8" s="410"/>
      <c r="O8" s="107" t="str">
        <f>Electives!B10</f>
        <v>3c</v>
      </c>
      <c r="P8" s="125" t="str">
        <f>Electives!C10</f>
        <v>Build scale model of solar system</v>
      </c>
      <c r="Q8" s="107" t="str">
        <f>IF(Electives!G10&lt;&gt;"", Electives!G10, " ")</f>
        <v xml:space="preserve"> </v>
      </c>
      <c r="S8" s="416"/>
      <c r="T8" s="107" t="str">
        <f>Electives!B78</f>
        <v>2b</v>
      </c>
      <c r="U8" s="126" t="str">
        <f>Electives!C78</f>
        <v>Demonstrate 2 ways to purify water</v>
      </c>
      <c r="V8" s="107" t="str">
        <f>IF(Electives!G78&lt;&gt;"", Electives!G78, " ")</f>
        <v xml:space="preserve"> </v>
      </c>
      <c r="X8" s="399" t="str">
        <f>Electives!C146</f>
        <v>Into the Wild</v>
      </c>
      <c r="Y8" s="399"/>
      <c r="Z8" s="399"/>
      <c r="AA8" s="399"/>
      <c r="AC8" s="164">
        <f>'Cub Awards'!B10</f>
        <v>5</v>
      </c>
      <c r="AD8" s="314" t="str">
        <f>'Cub Awards'!C10</f>
        <v>Learn about personal safety</v>
      </c>
      <c r="AE8" s="314"/>
      <c r="AF8" s="164" t="str">
        <f>IF('Cub Awards'!G10&lt;&gt;"", 'Cub Awards'!G10, "")</f>
        <v/>
      </c>
      <c r="AG8" s="215"/>
      <c r="AH8" s="162">
        <f>NOVA!B178</f>
        <v>3</v>
      </c>
      <c r="AI8" s="386" t="str">
        <f>NOVA!C178</f>
        <v>Discuss facts about Dr. Townes</v>
      </c>
      <c r="AJ8" s="387"/>
      <c r="AK8" s="162" t="str">
        <f>IF(NOVA!G178&lt;&gt;"", NOVA!G178, "")</f>
        <v/>
      </c>
      <c r="AL8" s="215"/>
      <c r="AM8" s="162" t="str">
        <f>NOVA!B55</f>
        <v>3a</v>
      </c>
      <c r="AN8" s="386" t="str">
        <f>NOVA!C55</f>
        <v>Explore what is wildlife</v>
      </c>
      <c r="AO8" s="387"/>
      <c r="AP8" s="162" t="str">
        <f>IF(NOVA!G55&lt;&gt;"", NOVA!G55, "")</f>
        <v/>
      </c>
      <c r="AQ8" s="215"/>
      <c r="AR8" s="162" t="str">
        <f>NOVA!B119</f>
        <v>3a</v>
      </c>
      <c r="AS8" s="386" t="str">
        <f>NOVA!C119</f>
        <v>Look up definition of Technology</v>
      </c>
      <c r="AT8" s="387"/>
      <c r="AU8" s="162" t="str">
        <f>IF(NOVA!G119&lt;&gt;"", NOVA!G119, "")</f>
        <v/>
      </c>
    </row>
    <row r="9" spans="1:47" ht="12.75" customHeight="1">
      <c r="A9" s="413" t="s">
        <v>28</v>
      </c>
      <c r="B9" s="413"/>
      <c r="D9" s="422"/>
      <c r="E9" s="42">
        <f>AdventurePins!B12</f>
        <v>2</v>
      </c>
      <c r="F9" s="108" t="str">
        <f>AdventurePins!C12</f>
        <v>Earn religious emblem of faith</v>
      </c>
      <c r="G9" s="42" t="str">
        <f>IF(AdventurePins!G12&lt;&gt;"", AdventurePins!G12, " ")</f>
        <v xml:space="preserve"> </v>
      </c>
      <c r="I9" s="404"/>
      <c r="J9" s="42" t="str">
        <f>AdventurePins!B68</f>
        <v>6a</v>
      </c>
      <c r="K9" s="159" t="str">
        <f>AdventurePins!C68</f>
        <v>Scouting in another country</v>
      </c>
      <c r="L9" s="42" t="str">
        <f>IF(AdventurePins!G68&lt;&gt;"", AdventurePins!G68, " ")</f>
        <v xml:space="preserve"> </v>
      </c>
      <c r="N9" s="410"/>
      <c r="O9" s="107" t="str">
        <f>Electives!B11</f>
        <v>3d</v>
      </c>
      <c r="P9" s="125" t="str">
        <f>Electives!C11</f>
        <v>Build, launch rocket; design "fair test"</v>
      </c>
      <c r="Q9" s="107" t="str">
        <f>IF(Electives!G11&lt;&gt;"", Electives!G11, " ")</f>
        <v xml:space="preserve"> </v>
      </c>
      <c r="S9" s="416"/>
      <c r="T9" s="107" t="str">
        <f>Electives!B79</f>
        <v>2c</v>
      </c>
      <c r="U9" s="126" t="str">
        <f>Electives!C79</f>
        <v>Explain S-T-O-P, universal emerg signs</v>
      </c>
      <c r="V9" s="107" t="str">
        <f>IF(Electives!G79&lt;&gt;"", Electives!G79, " ")</f>
        <v xml:space="preserve"> </v>
      </c>
      <c r="X9" s="410" t="str">
        <f>IF(Electives!$E146&lt;&gt;"", Electives!$E146, " ")</f>
        <v>(Do Six)</v>
      </c>
      <c r="Y9" s="107">
        <f>Electives!B147</f>
        <v>1</v>
      </c>
      <c r="Z9" s="125" t="str">
        <f>Electives!C147</f>
        <v>Care for insect/etc and tell</v>
      </c>
      <c r="AA9" s="107" t="str">
        <f>IF(Electives!G147&lt;&gt;"", Electives!G147, " ")</f>
        <v xml:space="preserve"> </v>
      </c>
      <c r="AC9" s="164">
        <f>'Cub Awards'!B11</f>
        <v>6</v>
      </c>
      <c r="AD9" s="314" t="str">
        <f>'Cub Awards'!C11</f>
        <v>Give presentation on emergency prep</v>
      </c>
      <c r="AE9" s="314"/>
      <c r="AF9" s="164" t="str">
        <f>IF('Cub Awards'!G11&lt;&gt;"", 'Cub Awards'!G11, "")</f>
        <v/>
      </c>
      <c r="AG9" s="215"/>
      <c r="AH9" s="162">
        <f>NOVA!B179</f>
        <v>4</v>
      </c>
      <c r="AI9" s="386" t="str">
        <f>NOVA!C179</f>
        <v>Research 5 famous STEM professionals</v>
      </c>
      <c r="AJ9" s="387"/>
      <c r="AK9" s="162" t="str">
        <f>IF(NOVA!G179&lt;&gt;"", NOVA!G179, "")</f>
        <v/>
      </c>
      <c r="AL9" s="215"/>
      <c r="AM9" s="162" t="str">
        <f>NOVA!B56</f>
        <v>3b</v>
      </c>
      <c r="AN9" s="386" t="str">
        <f>NOVA!C56</f>
        <v>Explain relationships within food chain</v>
      </c>
      <c r="AO9" s="387"/>
      <c r="AP9" s="162" t="str">
        <f>IF(NOVA!G56&lt;&gt;"", NOVA!G56, "")</f>
        <v/>
      </c>
      <c r="AQ9" s="215"/>
      <c r="AR9" s="162" t="str">
        <f>NOVA!B120</f>
        <v>3b1</v>
      </c>
      <c r="AS9" s="386" t="str">
        <f>NOVA!C120</f>
        <v>How is tech used in communication</v>
      </c>
      <c r="AT9" s="387"/>
      <c r="AU9" s="162" t="str">
        <f>IF(NOVA!G120&lt;&gt;"", NOVA!G120, "")</f>
        <v/>
      </c>
    </row>
    <row r="10" spans="1:47">
      <c r="A10" s="412"/>
      <c r="B10" s="412"/>
      <c r="D10" s="422"/>
      <c r="E10" s="42">
        <f>AdventurePins!B13</f>
        <v>3</v>
      </c>
      <c r="F10" s="207" t="str">
        <f>AdventurePins!C13</f>
        <v>Discuss how worship helps duty to God</v>
      </c>
      <c r="G10" s="42" t="str">
        <f>IF(AdventurePins!G13&lt;&gt;"", AdventurePins!G13, " ")</f>
        <v xml:space="preserve"> </v>
      </c>
      <c r="I10" s="404"/>
      <c r="J10" s="42" t="str">
        <f>AdventurePins!B69</f>
        <v>6b</v>
      </c>
      <c r="K10" s="159" t="str">
        <f>AdventurePins!C69</f>
        <v>World Friendship Fund</v>
      </c>
      <c r="L10" s="42" t="str">
        <f>IF(AdventurePins!G69&lt;&gt;"", AdventurePins!G69, " ")</f>
        <v xml:space="preserve"> </v>
      </c>
      <c r="N10" s="410"/>
      <c r="O10" s="107" t="str">
        <f>Electives!B12</f>
        <v>3e</v>
      </c>
      <c r="P10" s="125" t="str">
        <f>Electives!C12</f>
        <v>Two circuits; 3 lights &amp; battery</v>
      </c>
      <c r="Q10" s="107" t="str">
        <f>IF(Electives!G12&lt;&gt;"", Electives!G12, " ")</f>
        <v xml:space="preserve"> </v>
      </c>
      <c r="S10" s="417"/>
      <c r="T10" s="107" t="str">
        <f>Electives!B80</f>
        <v>2d</v>
      </c>
      <c r="U10" s="126" t="str">
        <f>Electives!C80</f>
        <v>4 Leader qualities &amp; act out 2.</v>
      </c>
      <c r="V10" s="107" t="str">
        <f>IF(Electives!G80&lt;&gt;"", Electives!G80, " ")</f>
        <v xml:space="preserve"> </v>
      </c>
      <c r="X10" s="410"/>
      <c r="Y10" s="107">
        <f>Electives!B148</f>
        <v>2</v>
      </c>
      <c r="Z10" s="127" t="str">
        <f>Electives!C148</f>
        <v>Setup aquarium (30 days); share experience</v>
      </c>
      <c r="AA10" s="107" t="str">
        <f>IF(Electives!G148&lt;&gt;"", Electives!G148, " ")</f>
        <v xml:space="preserve"> </v>
      </c>
      <c r="AC10"/>
      <c r="AD10" s="395" t="str">
        <f>'Cub Awards'!C13</f>
        <v>Outdoor Activity Award</v>
      </c>
      <c r="AE10" s="395"/>
      <c r="AF10"/>
      <c r="AG10" s="142"/>
      <c r="AH10" s="162">
        <f>NOVA!B180</f>
        <v>5</v>
      </c>
      <c r="AI10" s="386" t="str">
        <f>NOVA!C180</f>
        <v>Discuss importance of STEM education</v>
      </c>
      <c r="AJ10" s="387"/>
      <c r="AK10" s="162" t="str">
        <f>IF(NOVA!G180&lt;&gt;"", NOVA!G180, "")</f>
        <v/>
      </c>
      <c r="AL10" s="142"/>
      <c r="AM10" s="162" t="str">
        <f>NOVA!B57</f>
        <v>3c</v>
      </c>
      <c r="AN10" s="386" t="str">
        <f>NOVA!C57</f>
        <v>Explain your favorite plant / wildlife</v>
      </c>
      <c r="AO10" s="387"/>
      <c r="AP10" s="162" t="str">
        <f>IF(NOVA!G57&lt;&gt;"", NOVA!G57, "")</f>
        <v/>
      </c>
      <c r="AQ10" s="142"/>
      <c r="AR10" s="162" t="str">
        <f>NOVA!B121</f>
        <v>3b2</v>
      </c>
      <c r="AS10" s="386" t="str">
        <f>NOVA!C121</f>
        <v>How is tech used in business</v>
      </c>
      <c r="AT10" s="387"/>
      <c r="AU10" s="162" t="str">
        <f>IF(NOVA!G121&lt;&gt;"", NOVA!G121, "")</f>
        <v/>
      </c>
    </row>
    <row r="11" spans="1:47">
      <c r="A11" s="109" t="s">
        <v>433</v>
      </c>
      <c r="B11" s="110" t="str">
        <f>IF(ISTEXT(WebelosBadge!G5),"C"," ")</f>
        <v xml:space="preserve"> </v>
      </c>
      <c r="D11" s="423"/>
      <c r="E11" s="42">
        <f>AdventurePins!B14</f>
        <v>4</v>
      </c>
      <c r="F11" s="208" t="str">
        <f>AdventurePins!C14</f>
        <v>Do one thing to be closer to God for 1 month</v>
      </c>
      <c r="G11" s="42" t="str">
        <f>IF(AdventurePins!G14&lt;&gt;"", AdventurePins!G14, " ")</f>
        <v xml:space="preserve"> </v>
      </c>
      <c r="I11" s="404"/>
      <c r="J11" s="42" t="str">
        <f>AdventurePins!B70</f>
        <v>6c</v>
      </c>
      <c r="K11" s="159" t="str">
        <f>AdventurePins!C70</f>
        <v>Brother den in another country</v>
      </c>
      <c r="L11" s="42" t="str">
        <f>IF(AdventurePins!G70&lt;&gt;"", AdventurePins!G70, " ")</f>
        <v xml:space="preserve"> </v>
      </c>
      <c r="N11" s="410"/>
      <c r="O11" s="107" t="str">
        <f>Electives!B13</f>
        <v>3f</v>
      </c>
      <c r="P11" s="125" t="str">
        <f>Electives!C13</f>
        <v>Study night sky. Observe over 6 hrs</v>
      </c>
      <c r="Q11" s="107" t="str">
        <f>IF(Electives!G13&lt;&gt;"", Electives!G13, " ")</f>
        <v xml:space="preserve"> </v>
      </c>
      <c r="S11" s="399" t="str">
        <f>Electives!C83</f>
        <v>Earth Rocks!</v>
      </c>
      <c r="T11" s="399"/>
      <c r="U11" s="399"/>
      <c r="V11" s="399"/>
      <c r="X11" s="410"/>
      <c r="Y11" s="107">
        <f>Electives!B149</f>
        <v>3</v>
      </c>
      <c r="Z11" s="125" t="str">
        <f>Electives!C149</f>
        <v>Watch birds (1 wk) and record</v>
      </c>
      <c r="AA11" s="107" t="str">
        <f>IF(Electives!G149&lt;&gt;"", Electives!G149, " ")</f>
        <v xml:space="preserve"> </v>
      </c>
      <c r="AC11" s="164">
        <f>'Cub Awards'!B14</f>
        <v>1</v>
      </c>
      <c r="AD11" s="329" t="str">
        <f>'Cub Awards'!C14</f>
        <v>Attend either summer Day or Resident camp</v>
      </c>
      <c r="AE11" s="329"/>
      <c r="AF11" s="164" t="str">
        <f>IF('Cub Awards'!G14&lt;&gt;"", 'Cub Awards'!G14, "")</f>
        <v/>
      </c>
      <c r="AG11" s="142"/>
      <c r="AH11" s="162">
        <f>NOVA!B181</f>
        <v>6</v>
      </c>
      <c r="AI11" s="386" t="str">
        <f>NOVA!C181</f>
        <v>Participate in a science project</v>
      </c>
      <c r="AJ11" s="387"/>
      <c r="AK11" s="162" t="str">
        <f>IF(NOVA!G181&lt;&gt;"", NOVA!G181, "")</f>
        <v/>
      </c>
      <c r="AL11" s="142"/>
      <c r="AM11" s="162" t="str">
        <f>NOVA!B58</f>
        <v>3d</v>
      </c>
      <c r="AN11" s="386" t="str">
        <f>NOVA!C58</f>
        <v>Discuss what you've learned</v>
      </c>
      <c r="AO11" s="387"/>
      <c r="AP11" s="162" t="str">
        <f>IF(NOVA!G58&lt;&gt;"", NOVA!G58, "")</f>
        <v/>
      </c>
      <c r="AQ11" s="142"/>
      <c r="AR11" s="162" t="str">
        <f>NOVA!B122</f>
        <v>3b3</v>
      </c>
      <c r="AS11" s="386" t="str">
        <f>NOVA!C122</f>
        <v>How is tech used in construction</v>
      </c>
      <c r="AT11" s="387"/>
      <c r="AU11" s="162" t="str">
        <f>IF(NOVA!G122&lt;&gt;"", NOVA!G122, "")</f>
        <v/>
      </c>
    </row>
    <row r="12" spans="1:47" ht="12.75" customHeight="1">
      <c r="A12" s="109" t="s">
        <v>434</v>
      </c>
      <c r="B12" s="110" t="str">
        <f>WebelosBadge!G6</f>
        <v/>
      </c>
      <c r="D12" s="399" t="str">
        <f>AdventurePins!C16</f>
        <v>First Responder</v>
      </c>
      <c r="E12" s="399"/>
      <c r="F12" s="399"/>
      <c r="G12" s="399"/>
      <c r="I12" s="404"/>
      <c r="J12" s="42" t="str">
        <f>AdventurePins!B71</f>
        <v>6d</v>
      </c>
      <c r="K12" s="159" t="str">
        <f>AdventurePins!C71</f>
        <v>Energy use in community</v>
      </c>
      <c r="L12" s="42" t="str">
        <f>IF(AdventurePins!G71&lt;&gt;"", AdventurePins!G71, " ")</f>
        <v xml:space="preserve"> </v>
      </c>
      <c r="N12" s="410"/>
      <c r="O12" s="107" t="str">
        <f>Electives!B14</f>
        <v>3g</v>
      </c>
      <c r="P12" s="125" t="str">
        <f>Electives!C14</f>
        <v>Explore chemical reactions</v>
      </c>
      <c r="Q12" s="107" t="str">
        <f>IF(Electives!G14&lt;&gt;"", Electives!G14, " ")</f>
        <v xml:space="preserve"> </v>
      </c>
      <c r="S12" s="415" t="str">
        <f>IF(Electives!$E83&lt;&gt;"", Electives!$E83, " ")</f>
        <v>(Do All)</v>
      </c>
      <c r="T12" s="107" t="str">
        <f>Electives!B84</f>
        <v>1a</v>
      </c>
      <c r="U12" s="125" t="str">
        <f>Electives!C84</f>
        <v>Explain "geology"</v>
      </c>
      <c r="V12" s="107" t="str">
        <f>IF(Electives!G84&lt;&gt;"", Electives!G84, " ")</f>
        <v xml:space="preserve"> </v>
      </c>
      <c r="X12" s="410"/>
      <c r="Y12" s="107">
        <f>Electives!B150</f>
        <v>4</v>
      </c>
      <c r="Z12" s="125" t="str">
        <f>Electives!C150</f>
        <v>Learn about bird flyways</v>
      </c>
      <c r="AA12" s="107" t="str">
        <f>IF(Electives!G150&lt;&gt;"", Electives!G150, " ")</f>
        <v xml:space="preserve"> </v>
      </c>
      <c r="AC12" s="164">
        <f>'Cub Awards'!B15</f>
        <v>2</v>
      </c>
      <c r="AD12" s="314" t="str">
        <f>'Cub Awards'!C15</f>
        <v>Complete Webelos Walkabout</v>
      </c>
      <c r="AE12" s="314"/>
      <c r="AF12" s="164" t="str">
        <f>IF('Cub Awards'!G15&lt;&gt;"", 'Cub Awards'!G15, "")</f>
        <v/>
      </c>
      <c r="AG12" s="213"/>
      <c r="AH12" s="162">
        <f>NOVA!B182</f>
        <v>7</v>
      </c>
      <c r="AI12" s="386" t="str">
        <f>NOVA!C182</f>
        <v>Do ONE</v>
      </c>
      <c r="AJ12" s="387"/>
      <c r="AK12" s="162" t="str">
        <f>IF(NOVA!G182&lt;&gt;"", NOVA!G182, "")</f>
        <v/>
      </c>
      <c r="AL12" s="213"/>
      <c r="AM12" s="162">
        <f>NOVA!B59</f>
        <v>4</v>
      </c>
      <c r="AN12" s="386" t="str">
        <f>NOVA!C59</f>
        <v>Do TWO from A-F</v>
      </c>
      <c r="AO12" s="387"/>
      <c r="AP12" s="162" t="str">
        <f>IF(NOVA!G59&lt;&gt;"", NOVA!G59, "")</f>
        <v/>
      </c>
      <c r="AQ12" s="213"/>
      <c r="AR12" s="162" t="str">
        <f>NOVA!B123</f>
        <v>3b4</v>
      </c>
      <c r="AS12" s="386" t="str">
        <f>NOVA!C123</f>
        <v>How is tech used in sports</v>
      </c>
      <c r="AT12" s="387"/>
      <c r="AU12" s="162" t="str">
        <f>IF(NOVA!G123&lt;&gt;"", NOVA!G123, "")</f>
        <v/>
      </c>
    </row>
    <row r="13" spans="1:47">
      <c r="A13" s="109" t="s">
        <v>435</v>
      </c>
      <c r="B13" s="110" t="str">
        <f>WebelosBadge!G7</f>
        <v/>
      </c>
      <c r="C13" s="111"/>
      <c r="D13" s="402" t="str">
        <f>IF(AdventurePins!$E16&lt;&gt;"", AdventurePins!$E16, " ")</f>
        <v>(Do 1 and five others)</v>
      </c>
      <c r="E13" s="42">
        <f>AdventurePins!B17</f>
        <v>1</v>
      </c>
      <c r="F13" s="159" t="str">
        <f>AdventurePins!C17</f>
        <v>What is first aid</v>
      </c>
      <c r="G13" s="42" t="str">
        <f>IF(AdventurePins!G17&lt;&gt;"", AdventurePins!G17, " ")</f>
        <v xml:space="preserve"> </v>
      </c>
      <c r="I13" s="405"/>
      <c r="J13" s="42" t="str">
        <f>AdventurePins!B72</f>
        <v>6e</v>
      </c>
      <c r="K13" s="126" t="str">
        <f>AdventurePins!C72</f>
        <v>Connect with Scout in another country</v>
      </c>
      <c r="L13" s="42" t="str">
        <f>IF(AdventurePins!G72&lt;&gt;"", AdventurePins!G72, " ")</f>
        <v xml:space="preserve"> </v>
      </c>
      <c r="N13" s="410"/>
      <c r="O13" s="107" t="str">
        <f>Electives!B15</f>
        <v>3h</v>
      </c>
      <c r="P13" s="126" t="str">
        <f>Electives!C15</f>
        <v>Playground motion. "Fair Test" weight</v>
      </c>
      <c r="Q13" s="107" t="str">
        <f>IF(Electives!G15&lt;&gt;"", Electives!G15, " ")</f>
        <v xml:space="preserve"> </v>
      </c>
      <c r="S13" s="416"/>
      <c r="T13" s="107" t="str">
        <f>Electives!B85</f>
        <v>1b</v>
      </c>
      <c r="U13" s="125" t="str">
        <f>Electives!C85</f>
        <v>Explain why important</v>
      </c>
      <c r="V13" s="107" t="str">
        <f>IF(Electives!G85&lt;&gt;"", Electives!G85, " ")</f>
        <v xml:space="preserve"> </v>
      </c>
      <c r="X13" s="410"/>
      <c r="Y13" s="107">
        <f>Electives!B151</f>
        <v>5</v>
      </c>
      <c r="Z13" s="127" t="str">
        <f>Electives!C151</f>
        <v>Watch ≥4 wild creatures; describe habitat</v>
      </c>
      <c r="AA13" s="107" t="str">
        <f>IF(Electives!G151&lt;&gt;"", Electives!G151, " ")</f>
        <v xml:space="preserve"> </v>
      </c>
      <c r="AC13" s="164">
        <f>'Cub Awards'!B16</f>
        <v>3</v>
      </c>
      <c r="AD13" s="314" t="str">
        <f>'Cub Awards'!C16</f>
        <v>do seven</v>
      </c>
      <c r="AE13" s="314"/>
      <c r="AF13" s="164" t="str">
        <f>IF('Cub Awards'!G16&lt;&gt;"", 'Cub Awards'!G16, "")</f>
        <v/>
      </c>
      <c r="AG13" s="213"/>
      <c r="AH13" s="162" t="str">
        <f>NOVA!B183</f>
        <v>7a</v>
      </c>
      <c r="AI13" s="386" t="str">
        <f>NOVA!C183</f>
        <v>Visit with someone in a STEM career</v>
      </c>
      <c r="AJ13" s="387"/>
      <c r="AK13" s="162" t="str">
        <f>IF(NOVA!G183&lt;&gt;"", NOVA!G183, "")</f>
        <v/>
      </c>
      <c r="AL13" s="213"/>
      <c r="AM13" s="162" t="str">
        <f>NOVA!B60</f>
        <v>4a1</v>
      </c>
      <c r="AN13" s="386" t="str">
        <f>NOVA!C60</f>
        <v xml:space="preserve">Catalog 3-5 endangered plants/animals </v>
      </c>
      <c r="AO13" s="387"/>
      <c r="AP13" s="162" t="str">
        <f>IF(NOVA!G60&lt;&gt;"", NOVA!G60, "")</f>
        <v/>
      </c>
      <c r="AQ13" s="213"/>
      <c r="AR13" s="162" t="str">
        <f>NOVA!B124</f>
        <v>3b5</v>
      </c>
      <c r="AS13" s="386" t="str">
        <f>NOVA!C124</f>
        <v>How is tech used in entertainment</v>
      </c>
      <c r="AT13" s="387"/>
      <c r="AU13" s="162" t="str">
        <f>IF(NOVA!G124&lt;&gt;"", NOVA!G124, "")</f>
        <v/>
      </c>
    </row>
    <row r="14" spans="1:47">
      <c r="A14" s="109" t="s">
        <v>436</v>
      </c>
      <c r="B14" s="110" t="str">
        <f>WebelosBadge!G8</f>
        <v/>
      </c>
      <c r="C14" s="113"/>
      <c r="D14" s="402"/>
      <c r="E14" s="42">
        <f>AdventurePins!B18</f>
        <v>2</v>
      </c>
      <c r="F14" s="159" t="str">
        <f>AdventurePins!C18</f>
        <v>Show first aid for hurry cases:</v>
      </c>
      <c r="G14" s="42" t="str">
        <f>IF(AdventurePins!G18&lt;&gt;"", AdventurePins!G18, " ")</f>
        <v xml:space="preserve"> </v>
      </c>
      <c r="I14" s="399" t="str">
        <f>AdventurePins!C74</f>
        <v>Duty to God in Action</v>
      </c>
      <c r="J14" s="399"/>
      <c r="K14" s="399"/>
      <c r="L14" s="399"/>
      <c r="N14" s="410"/>
      <c r="O14" s="107" t="str">
        <f>Electives!B16</f>
        <v>3i</v>
      </c>
      <c r="P14" s="125" t="str">
        <f>Electives!C16</f>
        <v>Read bio of scientist. Tell den</v>
      </c>
      <c r="Q14" s="107" t="str">
        <f>IF(Electives!G16&lt;&gt;"", Electives!G16, " ")</f>
        <v xml:space="preserve"> </v>
      </c>
      <c r="S14" s="416"/>
      <c r="T14" s="107">
        <f>Electives!B86</f>
        <v>2</v>
      </c>
      <c r="U14" s="125" t="str">
        <f>Electives!C86</f>
        <v>Look rocks/minerals on rock hunt</v>
      </c>
      <c r="V14" s="107" t="str">
        <f>IF(Electives!G86&lt;&gt;"", Electives!G86, " ")</f>
        <v xml:space="preserve"> </v>
      </c>
      <c r="X14" s="410"/>
      <c r="Y14" s="107">
        <f>Electives!B152</f>
        <v>6</v>
      </c>
      <c r="Z14" s="125" t="str">
        <f>Electives!C152</f>
        <v>Identify animal only locally; tell why</v>
      </c>
      <c r="AA14" s="107" t="str">
        <f>IF(Electives!G152&lt;&gt;"", Electives!G152, " ")</f>
        <v xml:space="preserve"> </v>
      </c>
      <c r="AC14" s="164" t="str">
        <f>'Cub Awards'!B17</f>
        <v>a</v>
      </c>
      <c r="AD14" s="314" t="str">
        <f>'Cub Awards'!C17</f>
        <v>Participate in nature hike</v>
      </c>
      <c r="AE14" s="314"/>
      <c r="AF14" s="164" t="str">
        <f>IF('Cub Awards'!G17&lt;&gt;"", 'Cub Awards'!G17, "")</f>
        <v/>
      </c>
      <c r="AG14" s="215"/>
      <c r="AH14" s="162" t="str">
        <f>NOVA!B184</f>
        <v>7b</v>
      </c>
      <c r="AI14" s="386" t="str">
        <f>NOVA!C184</f>
        <v>Learn about a career dependent on STEM</v>
      </c>
      <c r="AJ14" s="387"/>
      <c r="AK14" s="162" t="str">
        <f>IF(NOVA!G184&lt;&gt;"", NOVA!G184, "")</f>
        <v/>
      </c>
      <c r="AL14" s="215"/>
      <c r="AM14" s="162" t="str">
        <f>NOVA!B61</f>
        <v>4a2</v>
      </c>
      <c r="AN14" s="386" t="str">
        <f>NOVA!C61</f>
        <v>Display 10 locally threatened species</v>
      </c>
      <c r="AO14" s="387"/>
      <c r="AP14" s="162" t="str">
        <f>IF(NOVA!G61&lt;&gt;"", NOVA!G61, "")</f>
        <v/>
      </c>
      <c r="AQ14" s="215"/>
      <c r="AR14" s="162" t="str">
        <f>NOVA!B125</f>
        <v>3c</v>
      </c>
      <c r="AS14" s="386" t="str">
        <f>NOVA!C125</f>
        <v>Discuss your findings with counselor</v>
      </c>
      <c r="AT14" s="387"/>
      <c r="AU14" s="162" t="str">
        <f>IF(NOVA!G125&lt;&gt;"", NOVA!G125, "")</f>
        <v/>
      </c>
    </row>
    <row r="15" spans="1:47" ht="12.75" customHeight="1">
      <c r="A15" s="114" t="s">
        <v>437</v>
      </c>
      <c r="B15" s="110" t="str">
        <f>WebelosBadge!G9</f>
        <v/>
      </c>
      <c r="C15" s="113"/>
      <c r="D15" s="402"/>
      <c r="E15" s="42" t="str">
        <f>AdventurePins!B19</f>
        <v>2a</v>
      </c>
      <c r="F15" s="159" t="str">
        <f>AdventurePins!C19</f>
        <v>Serious bleeding</v>
      </c>
      <c r="G15" s="42" t="str">
        <f>IF(AdventurePins!G19&lt;&gt;"", AdventurePins!G19, " ")</f>
        <v xml:space="preserve"> </v>
      </c>
      <c r="I15" s="426" t="str">
        <f>IF(AdventurePins!$E74&lt;&gt;"", AdventurePins!$E74, " ")</f>
        <v>(Do 1 -2 and two others)</v>
      </c>
      <c r="J15" s="42">
        <f>AdventurePins!B75</f>
        <v>1</v>
      </c>
      <c r="K15" s="159" t="str">
        <f>AdventurePins!C75</f>
        <v>Discuss duty to God</v>
      </c>
      <c r="L15" s="42" t="str">
        <f>IF(AdventurePins!G75&lt;&gt;"", AdventurePins!G75, " ")</f>
        <v xml:space="preserve"> </v>
      </c>
      <c r="N15" s="399" t="str">
        <f>Electives!C19</f>
        <v>Aquanaut</v>
      </c>
      <c r="O15" s="399"/>
      <c r="P15" s="399"/>
      <c r="Q15" s="399"/>
      <c r="S15" s="416"/>
      <c r="T15" s="107" t="str">
        <f>Electives!B87</f>
        <v>3a</v>
      </c>
      <c r="U15" s="125" t="str">
        <f>Electives!C87</f>
        <v>Identify rocks on hunt</v>
      </c>
      <c r="V15" s="107" t="str">
        <f>IF(Electives!G87&lt;&gt;"", Electives!G87, " ")</f>
        <v xml:space="preserve"> </v>
      </c>
      <c r="X15" s="410"/>
      <c r="Y15" s="107">
        <f>Electives!B153</f>
        <v>7</v>
      </c>
      <c r="Z15" s="125" t="str">
        <f>Electives!C153</f>
        <v>Give examples of TWO of following:</v>
      </c>
      <c r="AA15" s="107" t="str">
        <f>IF(Electives!G153&lt;&gt;"", Electives!G153, " ")</f>
        <v xml:space="preserve"> </v>
      </c>
      <c r="AC15" s="164" t="str">
        <f>'Cub Awards'!B18</f>
        <v>b</v>
      </c>
      <c r="AD15" s="314" t="str">
        <f>'Cub Awards'!C18</f>
        <v>Participate in outdoor activity</v>
      </c>
      <c r="AE15" s="314"/>
      <c r="AF15" s="164" t="str">
        <f>IF('Cub Awards'!G18&lt;&gt;"", 'Cub Awards'!G18, "")</f>
        <v/>
      </c>
      <c r="AG15" s="142"/>
      <c r="AH15" s="162">
        <f>NOVA!B185</f>
        <v>8</v>
      </c>
      <c r="AI15" s="386" t="str">
        <f>NOVA!C185</f>
        <v>Discuss scientific method</v>
      </c>
      <c r="AJ15" s="387"/>
      <c r="AK15" s="162" t="str">
        <f>IF(NOVA!G185&lt;&gt;"", NOVA!G185, "")</f>
        <v/>
      </c>
      <c r="AL15" s="142"/>
      <c r="AM15" s="162" t="str">
        <f>NOVA!B62</f>
        <v>4a3</v>
      </c>
      <c r="AN15" s="386" t="str">
        <f>NOVA!C62</f>
        <v>Discuss threatened v. endangered v. extinct</v>
      </c>
      <c r="AO15" s="387"/>
      <c r="AP15" s="162" t="str">
        <f>IF(NOVA!G62&lt;&gt;"", NOVA!G62, "")</f>
        <v/>
      </c>
      <c r="AQ15" s="142"/>
      <c r="AR15" s="162">
        <f>NOVA!B126</f>
        <v>4</v>
      </c>
      <c r="AS15" s="386" t="str">
        <f>NOVA!C126</f>
        <v>Visit a place where tech is used</v>
      </c>
      <c r="AT15" s="387"/>
      <c r="AU15" s="162" t="str">
        <f>IF(NOVA!G126&lt;&gt;"", NOVA!G126, "")</f>
        <v/>
      </c>
    </row>
    <row r="16" spans="1:47" ht="12.75" customHeight="1">
      <c r="A16" s="114" t="s">
        <v>438</v>
      </c>
      <c r="B16" s="110" t="str">
        <f>WebelosBadge!G10</f>
        <v/>
      </c>
      <c r="C16" s="113"/>
      <c r="D16" s="402"/>
      <c r="E16" s="42" t="str">
        <f>AdventurePins!B20</f>
        <v>2b</v>
      </c>
      <c r="F16" s="159" t="str">
        <f>AdventurePins!C20</f>
        <v>Heart attack / cardiac arrest</v>
      </c>
      <c r="G16" s="42" t="str">
        <f>IF(AdventurePins!G20&lt;&gt;"", AdventurePins!G20, " ")</f>
        <v xml:space="preserve"> </v>
      </c>
      <c r="I16" s="426"/>
      <c r="J16" s="42">
        <f>AdventurePins!B76</f>
        <v>2</v>
      </c>
      <c r="K16" s="159" t="str">
        <f>AdventurePins!C76</f>
        <v xml:space="preserve">Do an act of service </v>
      </c>
      <c r="L16" s="42" t="str">
        <f>IF(AdventurePins!G76&lt;&gt;"", AdventurePins!G76, " ")</f>
        <v xml:space="preserve"> </v>
      </c>
      <c r="N16" s="415" t="str">
        <f>IF(Electives!$E19&lt;&gt;"", Electives!$E19, " ")</f>
        <v>(Do 1-4 and two others)</v>
      </c>
      <c r="O16" s="107">
        <f>Electives!B20</f>
        <v>1</v>
      </c>
      <c r="P16" s="126" t="str">
        <f>Electives!C20</f>
        <v>State water activity safety precautions</v>
      </c>
      <c r="Q16" s="107" t="str">
        <f>IF(Electives!G20&lt;&gt;"", Electives!G20, " ")</f>
        <v xml:space="preserve"> </v>
      </c>
      <c r="S16" s="416"/>
      <c r="T16" s="107" t="str">
        <f>Electives!B88</f>
        <v>3b</v>
      </c>
      <c r="U16" s="125" t="str">
        <f>Electives!C88</f>
        <v>Use magnifying glass</v>
      </c>
      <c r="V16" s="107" t="str">
        <f>IF(Electives!G88&lt;&gt;"", Electives!G88, " ")</f>
        <v xml:space="preserve"> </v>
      </c>
      <c r="X16" s="410"/>
      <c r="Y16" s="107" t="str">
        <f>Electives!B154</f>
        <v>7a</v>
      </c>
      <c r="Z16" s="127" t="str">
        <f>Electives!C154</f>
        <v>Producer/consumer/decomposer in food chain</v>
      </c>
      <c r="AA16" s="107" t="str">
        <f>IF(Electives!G154&lt;&gt;"", Electives!G154, " ")</f>
        <v xml:space="preserve"> </v>
      </c>
      <c r="AC16" s="164" t="str">
        <f>'Cub Awards'!B19</f>
        <v>c</v>
      </c>
      <c r="AD16" s="314" t="str">
        <f>'Cub Awards'!C19</f>
        <v>Explain the buddy system</v>
      </c>
      <c r="AE16" s="314"/>
      <c r="AF16" s="164" t="str">
        <f>IF('Cub Awards'!G19&lt;&gt;"", 'Cub Awards'!G19, "")</f>
        <v/>
      </c>
      <c r="AG16" s="142"/>
      <c r="AH16" s="162">
        <f>NOVA!B186</f>
        <v>9</v>
      </c>
      <c r="AI16" s="386" t="str">
        <f>NOVA!C186</f>
        <v>Participate in a STEM activity with den</v>
      </c>
      <c r="AJ16" s="387"/>
      <c r="AK16" s="162" t="str">
        <f>IF(NOVA!G186&lt;&gt;"", NOVA!G186, "")</f>
        <v/>
      </c>
      <c r="AL16" s="142"/>
      <c r="AM16" s="162" t="str">
        <f>NOVA!B63</f>
        <v>4b1</v>
      </c>
      <c r="AN16" s="386" t="str">
        <f>NOVA!C63</f>
        <v>Catalog 5 locally invasive animals</v>
      </c>
      <c r="AO16" s="387"/>
      <c r="AP16" s="162" t="str">
        <f>IF(NOVA!G63&lt;&gt;"", NOVA!G63, "")</f>
        <v/>
      </c>
      <c r="AQ16" s="142"/>
      <c r="AR16" s="162" t="str">
        <f>NOVA!B127</f>
        <v>4a1</v>
      </c>
      <c r="AS16" s="386" t="str">
        <f>NOVA!C127</f>
        <v>Talk with someone about tech used</v>
      </c>
      <c r="AT16" s="387"/>
      <c r="AU16" s="162" t="str">
        <f>IF(NOVA!G127&lt;&gt;"", NOVA!G127, "")</f>
        <v/>
      </c>
    </row>
    <row r="17" spans="1:47" ht="12.75" customHeight="1">
      <c r="A17" s="109" t="s">
        <v>439</v>
      </c>
      <c r="B17" s="110" t="str">
        <f>WebelosBadge!G11</f>
        <v/>
      </c>
      <c r="C17" s="113"/>
      <c r="D17" s="402"/>
      <c r="E17" s="42" t="str">
        <f>AdventurePins!B21</f>
        <v>2c</v>
      </c>
      <c r="F17" s="159" t="str">
        <f>AdventurePins!C21</f>
        <v>Stopped breathing</v>
      </c>
      <c r="G17" s="42" t="str">
        <f>IF(AdventurePins!G21&lt;&gt;"", AdventurePins!G21, " ")</f>
        <v xml:space="preserve"> </v>
      </c>
      <c r="I17" s="426"/>
      <c r="J17" s="42">
        <f>AdventurePins!B77</f>
        <v>3</v>
      </c>
      <c r="K17" s="159" t="str">
        <f>AdventurePins!C77</f>
        <v>Earn religious emblem of faith</v>
      </c>
      <c r="L17" s="42" t="str">
        <f>IF(AdventurePins!G77&lt;&gt;"", AdventurePins!G77, " ")</f>
        <v xml:space="preserve"> </v>
      </c>
      <c r="N17" s="416"/>
      <c r="O17" s="107">
        <f>Electives!B21</f>
        <v>2</v>
      </c>
      <c r="P17" s="125" t="str">
        <f>Electives!C21</f>
        <v>Importance of Boating skills</v>
      </c>
      <c r="Q17" s="107" t="str">
        <f>IF(Electives!G21&lt;&gt;"", Electives!G21, " ")</f>
        <v xml:space="preserve"> </v>
      </c>
      <c r="S17" s="416"/>
      <c r="T17" s="107" t="str">
        <f>Electives!B89</f>
        <v>3c</v>
      </c>
      <c r="U17" s="125" t="str">
        <f>Electives!C89</f>
        <v>Share results w/den</v>
      </c>
      <c r="V17" s="107" t="str">
        <f>IF(Electives!G89&lt;&gt;"", Electives!G89, " ")</f>
        <v xml:space="preserve"> </v>
      </c>
      <c r="X17" s="410"/>
      <c r="Y17" s="107" t="str">
        <f>Electives!B155</f>
        <v>7b</v>
      </c>
      <c r="Z17" s="127" t="str">
        <f>Electives!C155</f>
        <v xml:space="preserve">One way humans changed nature balance </v>
      </c>
      <c r="AA17" s="107" t="str">
        <f>IF(Electives!G155&lt;&gt;"", Electives!G155, " ")</f>
        <v xml:space="preserve"> </v>
      </c>
      <c r="AC17" s="164" t="str">
        <f>'Cub Awards'!B20</f>
        <v>d</v>
      </c>
      <c r="AD17" s="314" t="str">
        <f>'Cub Awards'!C20</f>
        <v>Attend a pack overnighter</v>
      </c>
      <c r="AE17" s="314"/>
      <c r="AF17" s="164" t="str">
        <f>IF('Cub Awards'!G20&lt;&gt;"", 'Cub Awards'!G20, "")</f>
        <v/>
      </c>
      <c r="AG17" s="216"/>
      <c r="AH17" s="162">
        <f>NOVA!B187</f>
        <v>10</v>
      </c>
      <c r="AI17" s="386" t="str">
        <f>NOVA!C187</f>
        <v>Submit Supernova application</v>
      </c>
      <c r="AJ17" s="387"/>
      <c r="AK17" s="162" t="str">
        <f>IF(NOVA!G187&lt;&gt;"", NOVA!G187, "")</f>
        <v/>
      </c>
      <c r="AL17" s="216"/>
      <c r="AM17" s="162" t="str">
        <f>NOVA!B64</f>
        <v>4b2</v>
      </c>
      <c r="AN17" s="386" t="str">
        <f>NOVA!C64</f>
        <v>Design display about invasive species</v>
      </c>
      <c r="AO17" s="387"/>
      <c r="AP17" s="162" t="str">
        <f>IF(NOVA!G64&lt;&gt;"", NOVA!G64, "")</f>
        <v/>
      </c>
      <c r="AQ17" s="216"/>
      <c r="AR17" s="162" t="str">
        <f>NOVA!B128</f>
        <v>4a2</v>
      </c>
      <c r="AS17" s="386" t="str">
        <f>NOVA!C128</f>
        <v>Ask expert why the tech is used</v>
      </c>
      <c r="AT17" s="387"/>
      <c r="AU17" s="162" t="str">
        <f>IF(NOVA!G128&lt;&gt;"", NOVA!G128, "")</f>
        <v/>
      </c>
    </row>
    <row r="18" spans="1:47" ht="12.75" customHeight="1">
      <c r="A18" s="109" t="s">
        <v>857</v>
      </c>
      <c r="B18" s="110" t="str">
        <f>IF(ISTEXT(WebelosBadge!G12),"C"," ")</f>
        <v xml:space="preserve"> </v>
      </c>
      <c r="C18" s="115"/>
      <c r="D18" s="402"/>
      <c r="E18" s="42" t="str">
        <f>AdventurePins!B22</f>
        <v>2d</v>
      </c>
      <c r="F18" s="159" t="str">
        <f>AdventurePins!C22</f>
        <v>Stroke</v>
      </c>
      <c r="G18" s="42" t="str">
        <f>IF(AdventurePins!G22&lt;&gt;"", AdventurePins!G22, " ")</f>
        <v xml:space="preserve"> </v>
      </c>
      <c r="I18" s="426"/>
      <c r="J18" s="42">
        <f>AdventurePins!B78</f>
        <v>4</v>
      </c>
      <c r="K18" s="159" t="str">
        <f>AdventurePins!C78</f>
        <v>Make plan of TWO things help w/ duty to God</v>
      </c>
      <c r="L18" s="42" t="str">
        <f>IF(AdventurePins!G78&lt;&gt;"", AdventurePins!G78, " ")</f>
        <v xml:space="preserve"> </v>
      </c>
      <c r="N18" s="416"/>
      <c r="O18" s="107">
        <f>Electives!B22</f>
        <v>3</v>
      </c>
      <c r="P18" s="125" t="str">
        <f>Electives!C22</f>
        <v>Order of rescue</v>
      </c>
      <c r="Q18" s="107" t="str">
        <f>IF(Electives!G22&lt;&gt;"", Electives!G22, " ")</f>
        <v xml:space="preserve"> </v>
      </c>
      <c r="S18" s="416"/>
      <c r="T18" s="107" t="str">
        <f>Electives!B90</f>
        <v>4a</v>
      </c>
      <c r="U18" s="125" t="str">
        <f>Electives!C90</f>
        <v>Minerial test kit to Mohs scale of hardness</v>
      </c>
      <c r="V18" s="107" t="str">
        <f>IF(Electives!G90&lt;&gt;"", Electives!G90, " ")</f>
        <v xml:space="preserve"> </v>
      </c>
      <c r="X18" s="410"/>
      <c r="Y18" s="107" t="str">
        <f>Electives!B156</f>
        <v>7c</v>
      </c>
      <c r="Z18" s="125" t="str">
        <f>Electives!C156</f>
        <v>How to protect balance of nature</v>
      </c>
      <c r="AA18" s="107" t="str">
        <f>IF(Electives!G156&lt;&gt;"", Electives!G156, " ")</f>
        <v xml:space="preserve"> </v>
      </c>
      <c r="AC18" s="164" t="str">
        <f>'Cub Awards'!B21</f>
        <v>e</v>
      </c>
      <c r="AD18" s="314" t="str">
        <f>'Cub Awards'!C21</f>
        <v>Complete an oudoor service project</v>
      </c>
      <c r="AE18" s="314"/>
      <c r="AF18" s="164" t="str">
        <f>IF('Cub Awards'!G21&lt;&gt;"", 'Cub Awards'!G21, "")</f>
        <v/>
      </c>
      <c r="AG18" s="216"/>
      <c r="AL18" s="216"/>
      <c r="AM18" s="162" t="str">
        <f>NOVA!B65</f>
        <v>4b3</v>
      </c>
      <c r="AN18" s="386" t="str">
        <f>NOVA!C65</f>
        <v>Discuss invasive species</v>
      </c>
      <c r="AO18" s="387"/>
      <c r="AP18" s="162" t="str">
        <f>IF(NOVA!G65&lt;&gt;"", NOVA!G65, "")</f>
        <v/>
      </c>
      <c r="AQ18" s="216"/>
      <c r="AR18" s="162" t="str">
        <f>NOVA!B129</f>
        <v>4b</v>
      </c>
      <c r="AS18" s="386" t="str">
        <f>NOVA!C129</f>
        <v>Discuss with counselor your visit</v>
      </c>
      <c r="AT18" s="387"/>
      <c r="AU18" s="162" t="str">
        <f>IF(NOVA!G129&lt;&gt;"", NOVA!G129, "")</f>
        <v/>
      </c>
    </row>
    <row r="19" spans="1:47" ht="12.75" customHeight="1">
      <c r="A19" s="210" t="s">
        <v>856</v>
      </c>
      <c r="B19" s="110" t="str">
        <f>IF(ISTEXT(WebelosBadge!G13),"C"," ")</f>
        <v xml:space="preserve"> </v>
      </c>
      <c r="C19" s="116"/>
      <c r="D19" s="402"/>
      <c r="E19" s="42" t="str">
        <f>AdventurePins!B23</f>
        <v>2e</v>
      </c>
      <c r="F19" s="159" t="str">
        <f>AdventurePins!C23</f>
        <v>Poisoning</v>
      </c>
      <c r="G19" s="42" t="str">
        <f>IF(AdventurePins!G23&lt;&gt;"", AdventurePins!G23, " ")</f>
        <v xml:space="preserve"> </v>
      </c>
      <c r="I19" s="426"/>
      <c r="J19" s="42">
        <f>AdventurePins!B79</f>
        <v>5</v>
      </c>
      <c r="K19" s="159" t="str">
        <f>AdventurePins!C79</f>
        <v>Discuss Scout Oath &amp; Law to beliefs abt God</v>
      </c>
      <c r="L19" s="42" t="str">
        <f>IF(AdventurePins!G79&lt;&gt;"", AdventurePins!G79, " ")</f>
        <v xml:space="preserve"> </v>
      </c>
      <c r="N19" s="416"/>
      <c r="O19" s="107">
        <f>Electives!B23</f>
        <v>4</v>
      </c>
      <c r="P19" s="125" t="str">
        <f>Electives!C23</f>
        <v>Attempt Swimmer test</v>
      </c>
      <c r="Q19" s="107" t="str">
        <f>IF(Electives!G23&lt;&gt;"", Electives!G23, " ")</f>
        <v xml:space="preserve"> </v>
      </c>
      <c r="S19" s="416"/>
      <c r="T19" s="107" t="str">
        <f>Electives!B91</f>
        <v>4b</v>
      </c>
      <c r="U19" s="125" t="str">
        <f>Electives!C91</f>
        <v>Record results in handbook</v>
      </c>
      <c r="V19" s="107" t="str">
        <f>IF(Electives!G91&lt;&gt;"", Electives!G91, " ")</f>
        <v xml:space="preserve"> </v>
      </c>
      <c r="X19" s="410"/>
      <c r="Y19" s="107">
        <f>Electives!B157</f>
        <v>8</v>
      </c>
      <c r="Z19" s="125" t="str">
        <f>Electives!C157</f>
        <v>Learn aquatic ecosystems &amp; discuss</v>
      </c>
      <c r="AA19" s="107" t="str">
        <f>IF(Electives!G157&lt;&gt;"", Electives!G157, " ")</f>
        <v xml:space="preserve"> </v>
      </c>
      <c r="AC19" s="164" t="str">
        <f>'Cub Awards'!B22</f>
        <v>f</v>
      </c>
      <c r="AD19" s="314" t="str">
        <f>'Cub Awards'!C22</f>
        <v>Complete conservation project</v>
      </c>
      <c r="AE19" s="314"/>
      <c r="AF19" s="164" t="str">
        <f>IF('Cub Awards'!G22&lt;&gt;"", 'Cub Awards'!G22, "")</f>
        <v/>
      </c>
      <c r="AG19" s="216"/>
      <c r="AH19" s="163"/>
      <c r="AI19" s="142" t="str">
        <f>NOVA!C5</f>
        <v>NOVA Science: Science Everywhere</v>
      </c>
      <c r="AJ19" s="214"/>
      <c r="AL19" s="216"/>
      <c r="AM19" s="162" t="str">
        <f>NOVA!B66</f>
        <v>4c1</v>
      </c>
      <c r="AN19" s="386" t="str">
        <f>NOVA!C66</f>
        <v>Visit a local ecosystem and investigate</v>
      </c>
      <c r="AO19" s="387"/>
      <c r="AP19" s="162" t="str">
        <f>IF(NOVA!G66&lt;&gt;"", NOVA!G66, "")</f>
        <v/>
      </c>
      <c r="AQ19" s="216"/>
      <c r="AR19" s="162">
        <f>NOVA!B130</f>
        <v>5</v>
      </c>
      <c r="AS19" s="323" t="str">
        <f>NOVA!C130</f>
        <v>Discuss how tech affects your life</v>
      </c>
      <c r="AT19" s="323"/>
      <c r="AU19" s="162" t="str">
        <f>IF(NOVA!G130&lt;&gt;"", NOVA!G130, "")</f>
        <v/>
      </c>
    </row>
    <row r="20" spans="1:47" ht="12.75" customHeight="1">
      <c r="A20" s="411" t="s">
        <v>29</v>
      </c>
      <c r="B20" s="411"/>
      <c r="C20" s="116"/>
      <c r="D20" s="402"/>
      <c r="E20" s="42">
        <f>AdventurePins!B24</f>
        <v>3</v>
      </c>
      <c r="F20" s="159" t="str">
        <f>AdventurePins!C24</f>
        <v>Show how to help choking victim</v>
      </c>
      <c r="G20" s="42" t="str">
        <f>IF(AdventurePins!G24&lt;&gt;"", AdventurePins!G24, " ")</f>
        <v xml:space="preserve"> </v>
      </c>
      <c r="I20" s="426"/>
      <c r="J20" s="42">
        <f>AdventurePins!B80</f>
        <v>6</v>
      </c>
      <c r="K20" s="159" t="str">
        <f>AdventurePins!C80</f>
        <v>Pray/meditate for one month</v>
      </c>
      <c r="L20" s="42" t="str">
        <f>IF(AdventurePins!G80&lt;&gt;"", AdventurePins!G80, " ")</f>
        <v xml:space="preserve"> </v>
      </c>
      <c r="N20" s="416"/>
      <c r="O20" s="107">
        <f>Electives!B24</f>
        <v>5</v>
      </c>
      <c r="P20" s="125" t="str">
        <f>Electives!C24</f>
        <v>Front surface dive</v>
      </c>
      <c r="Q20" s="107" t="str">
        <f>IF(Electives!G24&lt;&gt;"", Electives!G24, " ")</f>
        <v xml:space="preserve"> </v>
      </c>
      <c r="S20" s="416"/>
      <c r="T20" s="107">
        <f>Electives!B92</f>
        <v>5</v>
      </c>
      <c r="U20" s="125" t="str">
        <f>Electives!C92</f>
        <v>Identify geological features on map</v>
      </c>
      <c r="V20" s="107" t="str">
        <f>IF(Electives!G92&lt;&gt;"", Electives!G92, " ")</f>
        <v xml:space="preserve"> </v>
      </c>
      <c r="X20" s="410"/>
      <c r="Y20" s="107">
        <f>Electives!B158</f>
        <v>9</v>
      </c>
      <c r="Z20" s="125" t="str">
        <f>Electives!C158</f>
        <v>Do one of following:</v>
      </c>
      <c r="AA20" s="107" t="str">
        <f>IF(Electives!G158&lt;&gt;"", Electives!G158, " ")</f>
        <v xml:space="preserve"> </v>
      </c>
      <c r="AC20" s="164" t="str">
        <f>'Cub Awards'!B23</f>
        <v>g</v>
      </c>
      <c r="AD20" s="314" t="str">
        <f>'Cub Awards'!C23</f>
        <v>Earn the Summertime Pack Award</v>
      </c>
      <c r="AE20" s="314"/>
      <c r="AF20" s="164" t="str">
        <f>IF('Cub Awards'!G23&lt;&gt;"", 'Cub Awards'!G23, "")</f>
        <v/>
      </c>
      <c r="AG20" s="216"/>
      <c r="AH20" s="162" t="str">
        <f>NOVA!B6</f>
        <v>1a</v>
      </c>
      <c r="AI20" s="386" t="str">
        <f>NOVA!C6</f>
        <v>Read or watch 1 hour of science content</v>
      </c>
      <c r="AJ20" s="387"/>
      <c r="AK20" s="162" t="str">
        <f>IF(NOVA!G6&lt;&gt;"", NOVA!G6, "")</f>
        <v/>
      </c>
      <c r="AL20" s="216"/>
      <c r="AM20" s="162" t="str">
        <f>NOVA!B67</f>
        <v>4c2</v>
      </c>
      <c r="AN20" s="386" t="str">
        <f>NOVA!C67</f>
        <v>Draw food web of plants / animals</v>
      </c>
      <c r="AO20" s="387"/>
      <c r="AP20" s="162" t="str">
        <f>IF(NOVA!G67&lt;&gt;"", NOVA!G67,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IF(AdventurePins!G25&lt;&gt;"", AdventurePins!G25, " ")</f>
        <v xml:space="preserve"> </v>
      </c>
      <c r="I21" s="399" t="str">
        <f>AdventurePins!C82</f>
        <v>Outdoorsman</v>
      </c>
      <c r="J21" s="399"/>
      <c r="K21" s="399"/>
      <c r="L21" s="399"/>
      <c r="N21" s="416"/>
      <c r="O21" s="107">
        <f>Electives!B25</f>
        <v>6</v>
      </c>
      <c r="P21" s="125" t="str">
        <f>Electives!C25</f>
        <v>Demonstrate 2 strokes</v>
      </c>
      <c r="Q21" s="107" t="str">
        <f>IF(Electives!G25&lt;&gt;"", Electives!G25, " ")</f>
        <v xml:space="preserve"> </v>
      </c>
      <c r="S21" s="416"/>
      <c r="T21" s="107" t="str">
        <f>Electives!B93</f>
        <v>6a</v>
      </c>
      <c r="U21" s="125" t="str">
        <f>Electives!C93</f>
        <v>Identify geological building materials (home)</v>
      </c>
      <c r="V21" s="107" t="str">
        <f>IF(Electives!G93&lt;&gt;"", Electives!G93, " ")</f>
        <v xml:space="preserve"> </v>
      </c>
      <c r="X21" s="410"/>
      <c r="Y21" s="107" t="str">
        <f>Electives!B159</f>
        <v>9a</v>
      </c>
      <c r="Z21" s="125" t="str">
        <f>Electives!C159</f>
        <v>Visit museum and discuss with den</v>
      </c>
      <c r="AA21" s="107" t="str">
        <f>IF(Electives!G159&lt;&gt;"", Electives!G159, " ")</f>
        <v xml:space="preserve"> </v>
      </c>
      <c r="AC21" s="164" t="str">
        <f>'Cub Awards'!B24</f>
        <v>h</v>
      </c>
      <c r="AD21" s="314" t="str">
        <f>'Cub Awards'!C24</f>
        <v>Participate in nature observation</v>
      </c>
      <c r="AE21" s="314"/>
      <c r="AF21" s="164" t="str">
        <f>IF('Cub Awards'!G24&lt;&gt;"", 'Cub Awards'!G24, "")</f>
        <v/>
      </c>
      <c r="AG21" s="216"/>
      <c r="AH21" s="162" t="str">
        <f>NOVA!B7</f>
        <v>1b</v>
      </c>
      <c r="AI21" s="386" t="str">
        <f>NOVA!C7</f>
        <v>List at least two questions or ideas</v>
      </c>
      <c r="AJ21" s="387"/>
      <c r="AK21" s="162" t="str">
        <f>IF(NOVA!G7&lt;&gt;"", NOVA!G7, "")</f>
        <v/>
      </c>
      <c r="AL21" s="216"/>
      <c r="AM21" s="162" t="str">
        <f>NOVA!B68</f>
        <v>4c3</v>
      </c>
      <c r="AN21" s="386" t="str">
        <f>NOVA!C68</f>
        <v>Discuss food web with counselor</v>
      </c>
      <c r="AO21" s="387"/>
      <c r="AP21" s="162" t="str">
        <f>IF(NOVA!G68&lt;&gt;"", NOVA!G68, "")</f>
        <v/>
      </c>
      <c r="AQ21" s="216"/>
      <c r="AR21" s="162" t="str">
        <f>NOVA!B133</f>
        <v>1a</v>
      </c>
      <c r="AS21" s="389" t="str">
        <f>NOVA!C133</f>
        <v>Read or watch 1 hour of mechanical content</v>
      </c>
      <c r="AT21" s="390"/>
      <c r="AU21" s="162" t="str">
        <f>IF(NOVA!G133&lt;&gt;"", NOVA!G133, "")</f>
        <v/>
      </c>
    </row>
    <row r="22" spans="1:47">
      <c r="A22" s="109" t="s">
        <v>440</v>
      </c>
      <c r="B22" s="117" t="str">
        <f>IF(ISTEXT(ArrowOfLight!G5),"C"," ")</f>
        <v xml:space="preserve"> </v>
      </c>
      <c r="D22" s="402"/>
      <c r="E22" s="42">
        <f>AdventurePins!B26</f>
        <v>5</v>
      </c>
      <c r="F22" s="159" t="str">
        <f>AdventurePins!C26</f>
        <v>Demonstrate treatment for five:</v>
      </c>
      <c r="G22" s="42" t="str">
        <f>IF(AdventurePins!G26&lt;&gt;"", AdventurePins!G26, " ")</f>
        <v xml:space="preserve"> </v>
      </c>
      <c r="I22" s="402" t="str">
        <f>IF(AdventurePins!$E82&lt;&gt;"", AdventurePins!$E82, " ")</f>
        <v>(Do all of A or B)</v>
      </c>
      <c r="J22" s="424" t="str">
        <f>AdventurePins!C83</f>
        <v>Option A</v>
      </c>
      <c r="K22" s="425"/>
      <c r="L22" s="42" t="str">
        <f>IF(AdventurePins!G83&lt;&gt;"", AdventurePins!G83, " ")</f>
        <v xml:space="preserve"> </v>
      </c>
      <c r="N22" s="416"/>
      <c r="O22" s="107">
        <f>Electives!B26</f>
        <v>7</v>
      </c>
      <c r="P22" s="125" t="str">
        <f>Electives!C26</f>
        <v>Talk swimming expert</v>
      </c>
      <c r="Q22" s="107" t="str">
        <f>IF(Electives!G26&lt;&gt;"", Electives!G26, " ")</f>
        <v xml:space="preserve"> </v>
      </c>
      <c r="S22" s="417"/>
      <c r="T22" s="107" t="str">
        <f>Electives!B94</f>
        <v>6b</v>
      </c>
      <c r="U22" s="125" t="str">
        <f>Electives!C94</f>
        <v>Identify geological materials (community)</v>
      </c>
      <c r="V22" s="107" t="str">
        <f>IF(Electives!G94&lt;&gt;"", Electives!G94, " ")</f>
        <v xml:space="preserve"> </v>
      </c>
      <c r="X22" s="410"/>
      <c r="Y22" s="107" t="str">
        <f>Electives!B160</f>
        <v>9b</v>
      </c>
      <c r="Z22" s="127" t="str">
        <f>Electives!C160</f>
        <v>Create vid of wild creature &amp; share w/den</v>
      </c>
      <c r="AA22" s="107" t="str">
        <f>IF(Electives!G160&lt;&gt;"", Electives!G160, " ")</f>
        <v xml:space="preserve"> </v>
      </c>
      <c r="AC22" s="164" t="str">
        <f>'Cub Awards'!B25</f>
        <v>i</v>
      </c>
      <c r="AD22" s="314" t="str">
        <f>'Cub Awards'!C25</f>
        <v>Participate in outdoor aquatics</v>
      </c>
      <c r="AE22" s="314"/>
      <c r="AF22" s="164" t="str">
        <f>IF('Cub Awards'!G25&lt;&gt;"", 'Cub Awards'!G25, "")</f>
        <v/>
      </c>
      <c r="AG22" s="216"/>
      <c r="AH22" s="162" t="str">
        <f>NOVA!B8</f>
        <v>1c</v>
      </c>
      <c r="AI22" s="386" t="str">
        <f>NOVA!C8</f>
        <v>Discuss two with your counselor</v>
      </c>
      <c r="AJ22" s="387"/>
      <c r="AK22" s="162" t="str">
        <f>IF(NOVA!G8&lt;&gt;"", NOVA!G8, "")</f>
        <v/>
      </c>
      <c r="AL22" s="216"/>
      <c r="AM22" s="162" t="str">
        <f>NOVA!B69</f>
        <v>4d1</v>
      </c>
      <c r="AN22" s="386" t="str">
        <f>NOVA!C69</f>
        <v>Crate diorama of local animal's habitat</v>
      </c>
      <c r="AO22" s="387"/>
      <c r="AP22" s="162" t="str">
        <f>IF(NOVA!G69&lt;&gt;"", NOVA!G69, "")</f>
        <v/>
      </c>
      <c r="AQ22" s="216"/>
      <c r="AR22" s="162" t="str">
        <f>NOVA!B134</f>
        <v>1b</v>
      </c>
      <c r="AS22" s="386" t="str">
        <f>NOVA!C134</f>
        <v>List at least two questions or ideas</v>
      </c>
      <c r="AT22" s="387"/>
      <c r="AU22" s="162" t="str">
        <f>IF(NOVA!G134&lt;&gt;"", NOVA!G134, "")</f>
        <v/>
      </c>
    </row>
    <row r="23" spans="1:47">
      <c r="A23" s="109" t="s">
        <v>441</v>
      </c>
      <c r="B23" s="117" t="str">
        <f>ArrowOfLight!G6</f>
        <v/>
      </c>
      <c r="D23" s="402"/>
      <c r="E23" s="42" t="str">
        <f>AdventurePins!B27</f>
        <v>5a</v>
      </c>
      <c r="F23" s="159" t="str">
        <f>AdventurePins!C27</f>
        <v>Cuts &amp; scratches</v>
      </c>
      <c r="G23" s="42" t="str">
        <f>IF(AdventurePins!G27&lt;&gt;"", AdventurePins!G27, " ")</f>
        <v xml:space="preserve"> </v>
      </c>
      <c r="I23" s="402"/>
      <c r="J23" s="42">
        <f>AdventurePins!B84</f>
        <v>1</v>
      </c>
      <c r="K23" s="159" t="str">
        <f>AdventurePins!C84</f>
        <v>Plan / conduct campout</v>
      </c>
      <c r="L23" s="42" t="str">
        <f>IF(AdventurePins!G84&lt;&gt;"", AdventurePins!G84, " ")</f>
        <v xml:space="preserve"> </v>
      </c>
      <c r="N23" s="416"/>
      <c r="O23" s="107">
        <f>Electives!B27</f>
        <v>8</v>
      </c>
      <c r="P23" s="125" t="str">
        <f>Electives!C27</f>
        <v>PFD exercise</v>
      </c>
      <c r="Q23" s="107" t="str">
        <f>IF(Electives!G27&lt;&gt;"", Electives!G27,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Awards'!G26&lt;&gt;"", 'Cub Awards'!G26, "")</f>
        <v/>
      </c>
      <c r="AG23" s="216"/>
      <c r="AH23" s="162">
        <f>NOVA!B9</f>
        <v>2</v>
      </c>
      <c r="AI23" s="386" t="str">
        <f>NOVA!C9</f>
        <v>Complete an elective listed in comment</v>
      </c>
      <c r="AJ23" s="387"/>
      <c r="AK23" s="162" t="str">
        <f>IF(NOVA!G9&lt;&gt;"", NOVA!G9, "")</f>
        <v/>
      </c>
      <c r="AL23" s="216"/>
      <c r="AM23" s="162" t="str">
        <f>NOVA!B70</f>
        <v>4d2</v>
      </c>
      <c r="AN23" s="386" t="str">
        <f>NOVA!C70</f>
        <v>Explain what animal must have</v>
      </c>
      <c r="AO23" s="387"/>
      <c r="AP23" s="162" t="str">
        <f>IF(NOVA!G70&lt;&gt;"", NOVA!G70, "")</f>
        <v/>
      </c>
      <c r="AQ23" s="216"/>
      <c r="AR23" s="162" t="str">
        <f>NOVA!B135</f>
        <v>1c</v>
      </c>
      <c r="AS23" s="386" t="str">
        <f>NOVA!C135</f>
        <v>Discuss two with your counselor</v>
      </c>
      <c r="AT23" s="387"/>
      <c r="AU23" s="162" t="str">
        <f>IF(NOVA!G135&lt;&gt;"", NOVA!G135, "")</f>
        <v/>
      </c>
    </row>
    <row r="24" spans="1:47">
      <c r="A24" s="109" t="s">
        <v>442</v>
      </c>
      <c r="B24" s="117" t="str">
        <f>ArrowOfLight!G8</f>
        <v/>
      </c>
      <c r="D24" s="402"/>
      <c r="E24" s="42" t="str">
        <f>AdventurePins!B28</f>
        <v>5b</v>
      </c>
      <c r="F24" s="159" t="str">
        <f>AdventurePins!C28</f>
        <v>Burns &amp; scalds</v>
      </c>
      <c r="G24" s="42" t="str">
        <f>IF(AdventurePins!G28&lt;&gt;"", AdventurePins!G28, " ")</f>
        <v xml:space="preserve"> </v>
      </c>
      <c r="I24" s="402"/>
      <c r="J24" s="42">
        <f>AdventurePins!B85</f>
        <v>2</v>
      </c>
      <c r="K24" s="159" t="str">
        <f>AdventurePins!C85</f>
        <v>Setup tent without adult help</v>
      </c>
      <c r="L24" s="42" t="str">
        <f>IF(AdventurePins!G85&lt;&gt;"", AdventurePins!G85, " ")</f>
        <v xml:space="preserve"> </v>
      </c>
      <c r="N24" s="417"/>
      <c r="O24" s="107">
        <f>Electives!B28</f>
        <v>9</v>
      </c>
      <c r="P24" s="125" t="str">
        <f>Electives!C28</f>
        <v>Paddle canoe</v>
      </c>
      <c r="Q24" s="107" t="str">
        <f>IF(Electives!G28&lt;&gt;"", Electives!G28, " ")</f>
        <v xml:space="preserve"> </v>
      </c>
      <c r="S24" s="410" t="str">
        <f>IF(Electives!$E97&lt;&gt;"", Electives!$E97, " ")</f>
        <v>(Do 1-2)</v>
      </c>
      <c r="T24" s="107">
        <f>Electives!B98</f>
        <v>1</v>
      </c>
      <c r="U24" s="126" t="str">
        <f>Electives!C98</f>
        <v>3 things describing a type of engineer</v>
      </c>
      <c r="V24" s="107" t="str">
        <f>IF(Electives!G98&lt;&gt;"", Electives!G98, " ")</f>
        <v xml:space="preserve"> </v>
      </c>
      <c r="X24" s="410" t="str">
        <f>IF(Electives!$E163&lt;&gt;"", Electives!$E163, " ")</f>
        <v>(Do 1-4 and one other)</v>
      </c>
      <c r="Y24" s="107">
        <f>Electives!B164</f>
        <v>1</v>
      </c>
      <c r="Z24" s="125" t="str">
        <f>Electives!C164</f>
        <v>Identify 2 groups / parts of tree</v>
      </c>
      <c r="AA24" s="107" t="str">
        <f>IF(Electives!G164&lt;&gt;"", Electives!G164, " ")</f>
        <v xml:space="preserve"> </v>
      </c>
      <c r="AC24" s="164" t="str">
        <f>'Cub Awards'!B27</f>
        <v>k</v>
      </c>
      <c r="AD24" s="314" t="str">
        <f>'Cub Awards'!C27</f>
        <v>Participate in outdoor sporting event</v>
      </c>
      <c r="AE24" s="314"/>
      <c r="AF24" s="164" t="str">
        <f>IF('Cub Awards'!G27&lt;&gt;"", 'Cub Awards'!G27, "")</f>
        <v/>
      </c>
      <c r="AG24" s="216"/>
      <c r="AH24" s="162" t="str">
        <f>NOVA!B10</f>
        <v>3a</v>
      </c>
      <c r="AI24" s="386" t="str">
        <f>NOVA!C10</f>
        <v>Choose a question to investigate</v>
      </c>
      <c r="AJ24" s="387"/>
      <c r="AK24" s="162" t="str">
        <f>IF(NOVA!G10&lt;&gt;"", NOVA!G10, "")</f>
        <v/>
      </c>
      <c r="AL24" s="216"/>
      <c r="AM24" s="162" t="str">
        <f>NOVA!B71</f>
        <v>4e1</v>
      </c>
      <c r="AN24" s="386" t="str">
        <f>NOVA!C71</f>
        <v>Make and place a bird feeder</v>
      </c>
      <c r="AO24" s="387"/>
      <c r="AP24" s="162" t="str">
        <f>IF(NOVA!G71&lt;&gt;"", NOVA!G71, "")</f>
        <v/>
      </c>
      <c r="AQ24" s="216"/>
      <c r="AR24" s="162">
        <f>NOVA!B136</f>
        <v>2</v>
      </c>
      <c r="AS24" s="386" t="str">
        <f>NOVA!C136</f>
        <v>Complete an elective listed in comment</v>
      </c>
      <c r="AT24" s="387"/>
      <c r="AU24" s="162" t="str">
        <f>IF(NOVA!G136&lt;&gt;"", NOVA!G136, "")</f>
        <v/>
      </c>
    </row>
    <row r="25" spans="1:47" ht="12.75" customHeight="1">
      <c r="A25" s="109" t="s">
        <v>443</v>
      </c>
      <c r="B25" s="117" t="str">
        <f>ArrowOfLight!G7</f>
        <v/>
      </c>
      <c r="D25" s="402"/>
      <c r="E25" s="42" t="str">
        <f>AdventurePins!B29</f>
        <v>5c</v>
      </c>
      <c r="F25" s="159" t="str">
        <f>AdventurePins!C29</f>
        <v>Sunburn</v>
      </c>
      <c r="G25" s="42" t="str">
        <f>IF(AdventurePins!G29&lt;&gt;"", AdventurePins!G29, " ")</f>
        <v xml:space="preserve"> </v>
      </c>
      <c r="I25" s="402"/>
      <c r="J25" s="42">
        <f>AdventurePins!B86</f>
        <v>3</v>
      </c>
      <c r="K25" s="159" t="str">
        <f>AdventurePins!C86</f>
        <v>Discuss emergency actions for:</v>
      </c>
      <c r="L25" s="42" t="str">
        <f>IF(AdventurePins!G86&lt;&gt;"", AdventurePins!G86, " ")</f>
        <v xml:space="preserve"> </v>
      </c>
      <c r="N25" s="399" t="str">
        <f>Electives!C31</f>
        <v>Art Explosion</v>
      </c>
      <c r="O25" s="399"/>
      <c r="P25" s="399"/>
      <c r="Q25" s="399"/>
      <c r="S25" s="410"/>
      <c r="T25" s="107" t="str">
        <f>Electives!B99</f>
        <v>2a</v>
      </c>
      <c r="U25" s="125" t="str">
        <f>Electives!C99</f>
        <v>Construct blueprint plans for a design</v>
      </c>
      <c r="V25" s="107" t="str">
        <f>IF(Electives!G99&lt;&gt;"", Electives!G99, " ")</f>
        <v xml:space="preserve"> </v>
      </c>
      <c r="X25" s="410"/>
      <c r="Y25" s="107">
        <f>Electives!B165</f>
        <v>2</v>
      </c>
      <c r="Z25" s="125" t="str">
        <f>Electives!C165</f>
        <v>Identify 4 local trees &amp; how used</v>
      </c>
      <c r="AA25" s="107" t="str">
        <f>IF(Electives!G165&lt;&gt;"", Electives!G165, " ")</f>
        <v xml:space="preserve"> </v>
      </c>
      <c r="AC25" s="164" t="str">
        <f>'Cub Awards'!B28</f>
        <v>l</v>
      </c>
      <c r="AD25" s="314" t="str">
        <f>'Cub Awards'!C28</f>
        <v>Participate in outdoor worship service</v>
      </c>
      <c r="AE25" s="314"/>
      <c r="AF25" s="164" t="str">
        <f>IF('Cub Awards'!G28&lt;&gt;"", 'Cub Awards'!G28, "")</f>
        <v/>
      </c>
      <c r="AG25" s="216"/>
      <c r="AH25" s="162" t="str">
        <f>NOVA!B11</f>
        <v>3b</v>
      </c>
      <c r="AI25" s="386" t="str">
        <f>NOVA!C11</f>
        <v>Use scientific method to investigate</v>
      </c>
      <c r="AJ25" s="387"/>
      <c r="AK25" s="162" t="str">
        <f>IF(NOVA!G11&lt;&gt;"", NOVA!G11, "")</f>
        <v/>
      </c>
      <c r="AL25" s="216"/>
      <c r="AM25" s="162" t="str">
        <f>NOVA!B72</f>
        <v>4e2</v>
      </c>
      <c r="AN25" s="386" t="str">
        <f>NOVA!C72</f>
        <v>Fill feeder with birdseed</v>
      </c>
      <c r="AO25" s="387"/>
      <c r="AP25" s="162" t="str">
        <f>IF(NOVA!G72&lt;&gt;"", NOVA!G72, "")</f>
        <v/>
      </c>
      <c r="AQ25" s="216"/>
      <c r="AR25" s="162" t="str">
        <f>NOVA!B137</f>
        <v>3a1</v>
      </c>
      <c r="AS25" s="386" t="str">
        <f>NOVA!C137</f>
        <v>Make a list of the three kinds of levers</v>
      </c>
      <c r="AT25" s="387"/>
      <c r="AU25" s="162" t="str">
        <f>IF(NOVA!G137&lt;&gt;"", NOVA!G137, "")</f>
        <v/>
      </c>
    </row>
    <row r="26" spans="1:47" ht="12.75" customHeight="1">
      <c r="A26" s="114" t="s">
        <v>444</v>
      </c>
      <c r="B26" s="117" t="str">
        <f>ArrowOfLight!G9</f>
        <v/>
      </c>
      <c r="D26" s="402"/>
      <c r="E26" s="42" t="str">
        <f>AdventurePins!B30</f>
        <v>5d</v>
      </c>
      <c r="F26" s="159" t="str">
        <f>AdventurePins!C30</f>
        <v>Blisters on hand / foot</v>
      </c>
      <c r="G26" s="42" t="str">
        <f>IF(AdventurePins!G30&lt;&gt;"", AdventurePins!G30, " ")</f>
        <v xml:space="preserve"> </v>
      </c>
      <c r="I26" s="402"/>
      <c r="J26" s="42" t="str">
        <f>AdventurePins!B87</f>
        <v>3a</v>
      </c>
      <c r="K26" s="159" t="str">
        <f>AdventurePins!C87</f>
        <v>Severe rainstorm causing flooding</v>
      </c>
      <c r="L26" s="42" t="str">
        <f>IF(AdventurePins!G87&lt;&gt;"", AdventurePins!G87, " ")</f>
        <v xml:space="preserve"> </v>
      </c>
      <c r="N26" s="415" t="str">
        <f>IF(Electives!$E31&lt;&gt;"", Electives!$E31, " ")</f>
        <v>(Do 1-2 and two of 3)</v>
      </c>
      <c r="O26" s="107">
        <f>Electives!B32</f>
        <v>1</v>
      </c>
      <c r="P26" s="125" t="str">
        <f>Electives!C32</f>
        <v>Visit museum</v>
      </c>
      <c r="Q26" s="107" t="str">
        <f>IF(Electives!G32&lt;&gt;"", Electives!G32, " ")</f>
        <v xml:space="preserve"> </v>
      </c>
      <c r="S26" s="410"/>
      <c r="T26" s="107" t="str">
        <f>Electives!B100</f>
        <v>2b</v>
      </c>
      <c r="U26" s="125" t="str">
        <f>Electives!C100</f>
        <v>Using plans, construct the project</v>
      </c>
      <c r="V26" s="107" t="str">
        <f>IF(Electives!G100&lt;&gt;"", Electives!G100, " ")</f>
        <v xml:space="preserve"> </v>
      </c>
      <c r="X26" s="410"/>
      <c r="Y26" s="107">
        <f>Electives!B166</f>
        <v>3</v>
      </c>
      <c r="Z26" s="125" t="str">
        <f>Electives!C166</f>
        <v>Identify 4 plants &amp; how used</v>
      </c>
      <c r="AA26" s="107" t="str">
        <f>IF(Electives!G166&lt;&gt;"", Electives!G166, " ")</f>
        <v xml:space="preserve"> </v>
      </c>
      <c r="AC26" s="164" t="str">
        <f>'Cub Awards'!B29</f>
        <v>m</v>
      </c>
      <c r="AD26" s="314" t="str">
        <f>'Cub Awards'!C29</f>
        <v>Explore park</v>
      </c>
      <c r="AE26" s="314"/>
      <c r="AF26" s="164" t="str">
        <f>IF('Cub Awards'!G29&lt;&gt;"", 'Cub Awards'!G29, "")</f>
        <v/>
      </c>
      <c r="AG26" s="217"/>
      <c r="AH26" s="162" t="str">
        <f>NOVA!B12</f>
        <v>3c</v>
      </c>
      <c r="AI26" s="386" t="str">
        <f>NOVA!C12</f>
        <v>Discuss findings with counselor</v>
      </c>
      <c r="AJ26" s="387"/>
      <c r="AK26" s="162" t="str">
        <f>IF(NOVA!G12&lt;&gt;"", NOVA!G12, "")</f>
        <v/>
      </c>
      <c r="AL26" s="217"/>
      <c r="AM26" s="162" t="str">
        <f>NOVA!B73</f>
        <v>4e3</v>
      </c>
      <c r="AN26" s="386" t="str">
        <f>NOVA!C73</f>
        <v>Provide a water source</v>
      </c>
      <c r="AO26" s="387"/>
      <c r="AP26" s="162" t="str">
        <f>IF(NOVA!G73&lt;&gt;"", NOVA!G73, "")</f>
        <v/>
      </c>
      <c r="AQ26" s="217"/>
      <c r="AR26" s="162" t="str">
        <f>NOVA!B138</f>
        <v>3a2</v>
      </c>
      <c r="AS26" s="386" t="str">
        <f>NOVA!C138</f>
        <v>Show how each lever work</v>
      </c>
      <c r="AT26" s="387"/>
      <c r="AU26" s="162" t="str">
        <f>IF(NOVA!G138&lt;&gt;"", NOVA!G138, "")</f>
        <v/>
      </c>
    </row>
    <row r="27" spans="1:47" ht="12.75" customHeight="1">
      <c r="A27" s="120" t="s">
        <v>445</v>
      </c>
      <c r="B27" s="117" t="str">
        <f>ArrowOfLight!G10</f>
        <v/>
      </c>
      <c r="D27" s="402"/>
      <c r="E27" s="42" t="str">
        <f>AdventurePins!B31</f>
        <v>5e</v>
      </c>
      <c r="F27" s="159" t="str">
        <f>AdventurePins!C31</f>
        <v>Tick bites</v>
      </c>
      <c r="G27" s="42" t="str">
        <f>IF(AdventurePins!G31&lt;&gt;"", AdventurePins!G31, " ")</f>
        <v xml:space="preserve"> </v>
      </c>
      <c r="I27" s="402"/>
      <c r="J27" s="42" t="str">
        <f>AdventurePins!B88</f>
        <v>3b</v>
      </c>
      <c r="K27" s="127" t="str">
        <f>AdventurePins!C88</f>
        <v>Severe thunderstorm w/lightning or tornados</v>
      </c>
      <c r="L27" s="42" t="str">
        <f>IF(AdventurePins!G88&lt;&gt;"", AdventurePins!G88, " ")</f>
        <v xml:space="preserve"> </v>
      </c>
      <c r="N27" s="416"/>
      <c r="O27" s="107">
        <f>Electives!B33</f>
        <v>2</v>
      </c>
      <c r="P27" s="125" t="str">
        <f>Electives!C33</f>
        <v>Create 2 self-portrits, different tech</v>
      </c>
      <c r="Q27" s="107" t="str">
        <f>IF(Electives!G33&lt;&gt;"", Electives!G33, " ")</f>
        <v xml:space="preserve"> </v>
      </c>
      <c r="S27" s="410"/>
      <c r="T27" s="107" t="str">
        <f>Electives!B101</f>
        <v>2c</v>
      </c>
      <c r="U27" s="125" t="str">
        <f>Electives!C101</f>
        <v>Share project with Den</v>
      </c>
      <c r="V27" s="107" t="str">
        <f>IF(Electives!G101&lt;&gt;"", Electives!G101, " ")</f>
        <v xml:space="preserve"> </v>
      </c>
      <c r="X27" s="410"/>
      <c r="Y27" s="107">
        <f>Electives!B167</f>
        <v>4</v>
      </c>
      <c r="Z27" s="125" t="str">
        <f>Electives!C167</f>
        <v>Care plan and plant a plant/tree</v>
      </c>
      <c r="AA27" s="107" t="str">
        <f>IF(Electives!G167&lt;&gt;"", Electives!G167, " ")</f>
        <v xml:space="preserve"> </v>
      </c>
      <c r="AC27" s="164" t="str">
        <f>'Cub Awards'!B30</f>
        <v>n</v>
      </c>
      <c r="AD27" s="314" t="str">
        <f>'Cub Awards'!C30</f>
        <v>Invent and play outside game</v>
      </c>
      <c r="AE27" s="314"/>
      <c r="AF27" s="164" t="str">
        <f>IF('Cub Awards'!G30&lt;&gt;"", 'Cub Awards'!G30, "")</f>
        <v/>
      </c>
      <c r="AG27" s="215"/>
      <c r="AH27" s="162">
        <f>NOVA!B13</f>
        <v>4</v>
      </c>
      <c r="AI27" s="386" t="str">
        <f>NOVA!C13</f>
        <v>Visit a place where science is done</v>
      </c>
      <c r="AJ27" s="387"/>
      <c r="AK27" s="162" t="str">
        <f>IF(NOVA!G13&lt;&gt;"", NOVA!G13, "")</f>
        <v/>
      </c>
      <c r="AL27" s="215"/>
      <c r="AM27" s="162" t="str">
        <f>NOVA!B74</f>
        <v>4e4</v>
      </c>
      <c r="AN27" s="386" t="str">
        <f>NOVA!C74</f>
        <v>Watch and record feeder for 2 weeks</v>
      </c>
      <c r="AO27" s="387"/>
      <c r="AP27" s="162" t="str">
        <f>IF(NOVA!G74&lt;&gt;"", NOVA!G74, "")</f>
        <v/>
      </c>
      <c r="AQ27" s="215"/>
      <c r="AR27" s="162" t="str">
        <f>NOVA!B139</f>
        <v>3a3</v>
      </c>
      <c r="AS27" s="386" t="str">
        <f>NOVA!C139</f>
        <v>Show how the lever moves something</v>
      </c>
      <c r="AT27" s="387"/>
      <c r="AU27" s="162" t="str">
        <f>IF(NOVA!G139&lt;&gt;"", NOVA!G139, "")</f>
        <v/>
      </c>
    </row>
    <row r="28" spans="1:47" ht="12.75" customHeight="1">
      <c r="A28" s="109" t="s">
        <v>855</v>
      </c>
      <c r="B28" s="117" t="str">
        <f>IF(ISTEXT(ArrowOfLight!G11),"C"," ")</f>
        <v xml:space="preserve"> </v>
      </c>
      <c r="D28" s="402"/>
      <c r="E28" s="42" t="str">
        <f>AdventurePins!B32</f>
        <v>5f</v>
      </c>
      <c r="F28" s="159" t="str">
        <f>AdventurePins!C32</f>
        <v>Bites &amp; stings</v>
      </c>
      <c r="G28" s="42" t="str">
        <f>IF(AdventurePins!G32&lt;&gt;"", AdventurePins!G32, " ")</f>
        <v xml:space="preserve"> </v>
      </c>
      <c r="I28" s="402"/>
      <c r="J28" s="42" t="str">
        <f>AdventurePins!B89</f>
        <v>3c</v>
      </c>
      <c r="K28" s="159" t="str">
        <f>AdventurePins!C89</f>
        <v>Fire/Earthquake/other evacuation</v>
      </c>
      <c r="L28" s="42" t="str">
        <f>IF(AdventurePins!G89&lt;&gt;"", AdventurePins!G89, " ")</f>
        <v xml:space="preserve"> </v>
      </c>
      <c r="N28" s="416"/>
      <c r="O28" s="107" t="str">
        <f>Electives!B34</f>
        <v>3a</v>
      </c>
      <c r="P28" s="125" t="str">
        <f>Electives!C34</f>
        <v>Draw original picture outdoors</v>
      </c>
      <c r="Q28" s="107" t="str">
        <f>IF(Electives!G34&lt;&gt;"", Electives!G34, " ")</f>
        <v xml:space="preserve"> </v>
      </c>
      <c r="S28" s="410"/>
      <c r="T28" s="107">
        <f>Electives!B102</f>
        <v>3</v>
      </c>
      <c r="U28" s="125" t="str">
        <f>Electives!C102</f>
        <v>Explore fields of engineering</v>
      </c>
      <c r="V28" s="107" t="str">
        <f>IF(Electives!G102&lt;&gt;"", Electives!G102, " ")</f>
        <v xml:space="preserve"> </v>
      </c>
      <c r="X28" s="410"/>
      <c r="Y28" s="107">
        <f>Electives!B168</f>
        <v>5</v>
      </c>
      <c r="Z28" s="126" t="str">
        <f>Electives!C168</f>
        <v>List of household things made of wood</v>
      </c>
      <c r="AA28" s="107" t="str">
        <f>IF(Electives!G168&lt;&gt;"", Electives!G168,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IF(NOVA!G14&lt;&gt;"", NOVA!G14, "")</f>
        <v/>
      </c>
      <c r="AL28" s="216"/>
      <c r="AM28" s="162" t="str">
        <f>NOVA!B75</f>
        <v>4e5</v>
      </c>
      <c r="AN28" s="386" t="str">
        <f>NOVA!C75</f>
        <v>Identify visitors</v>
      </c>
      <c r="AO28" s="387"/>
      <c r="AP28" s="162" t="str">
        <f>IF(NOVA!G75&lt;&gt;"", NOVA!G75, "")</f>
        <v/>
      </c>
      <c r="AQ28" s="216"/>
      <c r="AR28" s="162" t="str">
        <f>NOVA!B140</f>
        <v>3a4</v>
      </c>
      <c r="AS28" s="386" t="str">
        <f>NOVA!C140</f>
        <v>Show the class of each lever</v>
      </c>
      <c r="AT28" s="387"/>
      <c r="AU28" s="162" t="str">
        <f>IF(NOVA!G140&lt;&gt;"", NOVA!G140, "")</f>
        <v/>
      </c>
    </row>
    <row r="29" spans="1:47" ht="12.75" customHeight="1">
      <c r="A29" s="209" t="s">
        <v>856</v>
      </c>
      <c r="B29" s="117" t="str">
        <f>IF(ISTEXT(ArrowOfLight!G12),"C"," ")</f>
        <v xml:space="preserve"> </v>
      </c>
      <c r="D29" s="402"/>
      <c r="E29" s="42" t="str">
        <f>AdventurePins!B33</f>
        <v>5g</v>
      </c>
      <c r="F29" s="159" t="str">
        <f>AdventurePins!C33</f>
        <v>Poisonous snakebite</v>
      </c>
      <c r="G29" s="42" t="str">
        <f>IF(AdventurePins!G33&lt;&gt;"", AdventurePins!G33, " ")</f>
        <v xml:space="preserve"> </v>
      </c>
      <c r="I29" s="402"/>
      <c r="J29" s="42">
        <f>AdventurePins!B90</f>
        <v>4</v>
      </c>
      <c r="K29" s="127" t="str">
        <f>AdventurePins!C90</f>
        <v>Tie,teach and say when to use a Bowline.</v>
      </c>
      <c r="L29" s="42" t="str">
        <f>IF(AdventurePins!G90&lt;&gt;"", AdventurePins!G90, " ")</f>
        <v xml:space="preserve"> </v>
      </c>
      <c r="N29" s="416"/>
      <c r="O29" s="107" t="str">
        <f>Electives!B35</f>
        <v>3b</v>
      </c>
      <c r="P29" s="125" t="str">
        <f>Electives!C35</f>
        <v>Clay sculpture</v>
      </c>
      <c r="Q29" s="107" t="str">
        <f>IF(Electives!G35&lt;&gt;"", Electives!G35, " ")</f>
        <v xml:space="preserve"> </v>
      </c>
      <c r="S29" s="410"/>
      <c r="T29" s="107">
        <f>Electives!B103</f>
        <v>4</v>
      </c>
      <c r="U29" s="125" t="str">
        <f>Electives!C103</f>
        <v>Do 2 projects using engieering skills</v>
      </c>
      <c r="V29" s="107" t="str">
        <f>IF(Electives!G103&lt;&gt;"", Electives!G103, " ")</f>
        <v xml:space="preserve"> </v>
      </c>
      <c r="X29" s="410"/>
      <c r="Y29" s="107">
        <f>Electives!B169</f>
        <v>6</v>
      </c>
      <c r="Z29" s="126" t="str">
        <f>Electives!C169</f>
        <v>Explain growth rings &amp; types of tree bark</v>
      </c>
      <c r="AA29" s="107" t="str">
        <f>IF(Electives!G169&lt;&gt;"", Electives!G169, " ")</f>
        <v xml:space="preserve"> </v>
      </c>
      <c r="AC29" s="164">
        <f>'Cub Awards'!B33</f>
        <v>1</v>
      </c>
      <c r="AD29" s="314" t="str">
        <f>'Cub Awards'!C33</f>
        <v>Complete Building a Better World</v>
      </c>
      <c r="AE29" s="314"/>
      <c r="AF29" s="164" t="str">
        <f>IF('Cub Awards'!G33&lt;&gt;"", 'Cub Awards'!G33, "")</f>
        <v/>
      </c>
      <c r="AG29" s="142"/>
      <c r="AH29" s="162" t="str">
        <f>NOVA!B15</f>
        <v>4b</v>
      </c>
      <c r="AI29" s="386" t="str">
        <f>NOVA!C15</f>
        <v>Discuss science done/used/explained</v>
      </c>
      <c r="AJ29" s="387"/>
      <c r="AK29" s="162" t="str">
        <f>IF(NOVA!G15&lt;&gt;"", NOVA!G15, "")</f>
        <v/>
      </c>
      <c r="AL29" s="142"/>
      <c r="AM29" s="162" t="str">
        <f>NOVA!B76</f>
        <v>4e6</v>
      </c>
      <c r="AN29" s="386" t="str">
        <f>NOVA!C76</f>
        <v>Discuss what you learned</v>
      </c>
      <c r="AO29" s="387"/>
      <c r="AP29" s="162" t="str">
        <f>IF(NOVA!G76&lt;&gt;"", NOVA!G76, "")</f>
        <v/>
      </c>
      <c r="AQ29" s="142"/>
      <c r="AR29" s="162" t="str">
        <f>NOVA!B141</f>
        <v>3a5</v>
      </c>
      <c r="AS29" s="386" t="str">
        <f>NOVA!C141</f>
        <v>Show why we use levers</v>
      </c>
      <c r="AT29" s="387"/>
      <c r="AU29" s="162" t="str">
        <f>IF(NOVA!G141&lt;&gt;"", NOVA!G141, "")</f>
        <v/>
      </c>
    </row>
    <row r="30" spans="1:47" ht="12.75" customHeight="1">
      <c r="A30" s="414" t="s">
        <v>463</v>
      </c>
      <c r="B30" s="414"/>
      <c r="D30" s="402"/>
      <c r="E30" s="42" t="str">
        <f>AdventurePins!B34</f>
        <v>5h</v>
      </c>
      <c r="F30" s="159" t="str">
        <f>AdventurePins!C34</f>
        <v>Nosebleed</v>
      </c>
      <c r="G30" s="42" t="str">
        <f>IF(AdventurePins!G34&lt;&gt;"", AdventurePins!G34, " ")</f>
        <v xml:space="preserve"> </v>
      </c>
      <c r="I30" s="402"/>
      <c r="J30" s="42">
        <f>AdventurePins!B91</f>
        <v>5</v>
      </c>
      <c r="K30" s="159" t="str">
        <f>AdventurePins!C91</f>
        <v>Outdoor Code / Leave No Trace</v>
      </c>
      <c r="L30" s="42" t="str">
        <f>IF(AdventurePins!G91&lt;&gt;"", AdventurePins!G91, " ")</f>
        <v xml:space="preserve"> </v>
      </c>
      <c r="N30" s="416"/>
      <c r="O30" s="107" t="str">
        <f>Electives!B36</f>
        <v>3c</v>
      </c>
      <c r="P30" s="125" t="str">
        <f>Electives!C36</f>
        <v>Clay object, fired / baked / dried</v>
      </c>
      <c r="Q30" s="107" t="str">
        <f>IF(Electives!G36&lt;&gt;"", Electives!G36, " ")</f>
        <v xml:space="preserve"> </v>
      </c>
      <c r="S30" s="399" t="str">
        <f>Electives!C106</f>
        <v>Fix It</v>
      </c>
      <c r="T30" s="399"/>
      <c r="U30" s="399"/>
      <c r="V30" s="399"/>
      <c r="X30" s="410"/>
      <c r="Y30" s="107">
        <f>Electives!B170</f>
        <v>7</v>
      </c>
      <c r="Z30" s="125" t="str">
        <f>Electives!C170</f>
        <v>Visit nature center</v>
      </c>
      <c r="AA30" s="107" t="str">
        <f>IF(Electives!G170&lt;&gt;"", Electives!G170, " ")</f>
        <v xml:space="preserve"> </v>
      </c>
      <c r="AC30" s="164">
        <f>'Cub Awards'!B34</f>
        <v>2</v>
      </c>
      <c r="AD30" s="314" t="str">
        <f>'Cub Awards'!C34</f>
        <v>Complete Into the Woods</v>
      </c>
      <c r="AE30" s="314"/>
      <c r="AF30" s="164" t="str">
        <f>IF('Cub Awards'!G34&lt;&gt;"", 'Cub Awards'!G34, "")</f>
        <v/>
      </c>
      <c r="AG30" s="142"/>
      <c r="AH30" s="162">
        <f>NOVA!B16</f>
        <v>5</v>
      </c>
      <c r="AI30" s="323" t="str">
        <f>NOVA!C16</f>
        <v>Discuss how science affects daily life</v>
      </c>
      <c r="AJ30" s="323"/>
      <c r="AK30" s="162" t="str">
        <f>IF(NOVA!G16&lt;&gt;"", NOVA!G16, "")</f>
        <v/>
      </c>
      <c r="AL30" s="142"/>
      <c r="AM30" s="162" t="str">
        <f>NOVA!B77</f>
        <v>4f</v>
      </c>
      <c r="AN30" s="386" t="str">
        <f>NOVA!C77</f>
        <v>Earn Outdoor Ethics or Conservation awards</v>
      </c>
      <c r="AO30" s="387"/>
      <c r="AP30" s="162" t="str">
        <f>IF(NOVA!G77&lt;&gt;"", NOVA!G77, "")</f>
        <v/>
      </c>
      <c r="AQ30" s="142"/>
      <c r="AR30" s="162" t="str">
        <f>NOVA!B142</f>
        <v>3b</v>
      </c>
      <c r="AS30" s="386" t="str">
        <f>NOVA!C142</f>
        <v>Design ONE of the following</v>
      </c>
      <c r="AT30" s="387"/>
      <c r="AU30" s="162" t="str">
        <f>IF(NOVA!G142&lt;&gt;"", NOVA!G142, "")</f>
        <v/>
      </c>
    </row>
    <row r="31" spans="1:47">
      <c r="A31" s="412"/>
      <c r="B31" s="412"/>
      <c r="D31" s="402"/>
      <c r="E31" s="42" t="str">
        <f>AdventurePins!B35</f>
        <v>5i</v>
      </c>
      <c r="F31" s="159" t="str">
        <f>AdventurePins!C35</f>
        <v>Frostbite</v>
      </c>
      <c r="G31" s="42" t="str">
        <f>IF(AdventurePins!G35&lt;&gt;"", AdventurePins!G35, " ")</f>
        <v xml:space="preserve"> </v>
      </c>
      <c r="I31" s="402"/>
      <c r="J31" s="424" t="str">
        <f>AdventurePins!C92</f>
        <v>Option B</v>
      </c>
      <c r="K31" s="425"/>
      <c r="L31" s="42" t="str">
        <f>IF(AdventurePins!G92&lt;&gt;"", AdventurePins!G92, " ")</f>
        <v xml:space="preserve"> </v>
      </c>
      <c r="N31" s="416"/>
      <c r="O31" s="107" t="str">
        <f>Electives!B37</f>
        <v>3d</v>
      </c>
      <c r="P31" s="125" t="str">
        <f>Electives!C37</f>
        <v>Freestanding sculpture</v>
      </c>
      <c r="Q31" s="107" t="str">
        <f>IF(Electives!G37&lt;&gt;"", Electives!G37, " ")</f>
        <v xml:space="preserve"> </v>
      </c>
      <c r="S31" s="415" t="str">
        <f>IF(Electives!$E106&lt;&gt;"", Electives!$E106, " ")</f>
        <v>(Do 1-3, eight of 4)</v>
      </c>
      <c r="T31" s="107">
        <f>Electives!B107</f>
        <v>1</v>
      </c>
      <c r="U31" s="127" t="str">
        <f>Electives!C107</f>
        <v>Put toolbox together; Show safety of 3 tools</v>
      </c>
      <c r="V31" s="107" t="str">
        <f>IF(Electives!G107&lt;&gt;"", Electives!G107, " ")</f>
        <v xml:space="preserve"> </v>
      </c>
      <c r="X31" s="399" t="str">
        <f>Electives!C173</f>
        <v>Looking Back, Looking Forward</v>
      </c>
      <c r="Y31" s="399"/>
      <c r="Z31" s="399"/>
      <c r="AA31" s="119"/>
      <c r="AC31" s="164">
        <f>'Cub Awards'!B35</f>
        <v>3</v>
      </c>
      <c r="AD31" s="314" t="str">
        <f>'Cub Awards'!C35</f>
        <v>Complete Into the Wild</v>
      </c>
      <c r="AE31" s="314"/>
      <c r="AF31" s="164" t="str">
        <f>IF('Cub Awards'!G35&lt;&gt;"", 'Cub Awards'!G35, "")</f>
        <v/>
      </c>
      <c r="AG31" s="216"/>
      <c r="AH31"/>
      <c r="AI31" s="388" t="str">
        <f>NOVA!C18</f>
        <v>NOVA Science: Down and Dirty</v>
      </c>
      <c r="AJ31" s="388"/>
      <c r="AK31"/>
      <c r="AL31" s="216"/>
      <c r="AM31" s="162">
        <f>NOVA!B78</f>
        <v>5</v>
      </c>
      <c r="AN31" s="386" t="str">
        <f>NOVA!C78</f>
        <v>Visit a place to observe wildlife</v>
      </c>
      <c r="AO31" s="387"/>
      <c r="AP31" s="162" t="str">
        <f>IF(NOVA!G78&lt;&gt;"", NOVA!G78, "")</f>
        <v/>
      </c>
      <c r="AQ31" s="216"/>
      <c r="AR31" s="162" t="str">
        <f>NOVA!B143</f>
        <v>3b1</v>
      </c>
      <c r="AS31" s="386" t="str">
        <f>NOVA!C143</f>
        <v>A playground fixture using a lever</v>
      </c>
      <c r="AT31" s="387"/>
      <c r="AU31" s="162" t="str">
        <f>IF(NOVA!G143&lt;&gt;"", NOVA!G143, "")</f>
        <v/>
      </c>
    </row>
    <row r="32" spans="1:47">
      <c r="A32" s="159" t="str">
        <f>D3</f>
        <v>Cast Iron Chef</v>
      </c>
      <c r="B32" s="151" t="str">
        <f>AdventurePins!G9</f>
        <v/>
      </c>
      <c r="D32" s="402"/>
      <c r="E32" s="42">
        <f>AdventurePins!B36</f>
        <v>6</v>
      </c>
      <c r="F32" s="159" t="str">
        <f>AdventurePins!C36</f>
        <v>Assemble home first aid kit</v>
      </c>
      <c r="G32" s="42" t="str">
        <f>IF(AdventurePins!G36&lt;&gt;"", AdventurePins!G36, " ")</f>
        <v xml:space="preserve"> </v>
      </c>
      <c r="I32" s="402"/>
      <c r="J32" s="42">
        <f>AdventurePins!B93</f>
        <v>1</v>
      </c>
      <c r="K32" s="159" t="str">
        <f>AdventurePins!C93</f>
        <v>Plan / conduct outdoor activity</v>
      </c>
      <c r="L32" s="42" t="str">
        <f>IF(AdventurePins!G93&lt;&gt;"", AdventurePins!G93, " ")</f>
        <v xml:space="preserve"> </v>
      </c>
      <c r="N32" s="416"/>
      <c r="O32" s="107" t="str">
        <f>Electives!B38</f>
        <v>3e</v>
      </c>
      <c r="P32" s="125" t="str">
        <f>Electives!C38</f>
        <v>Origami / Kirigami</v>
      </c>
      <c r="Q32" s="107" t="str">
        <f>IF(Electives!G38&lt;&gt;"", Electives!G38, " ")</f>
        <v xml:space="preserve"> </v>
      </c>
      <c r="S32" s="416"/>
      <c r="T32" s="107">
        <f>Electives!B108</f>
        <v>2</v>
      </c>
      <c r="U32" s="125" t="str">
        <f>Electives!C108</f>
        <v>Help adult with following:</v>
      </c>
      <c r="V32" s="107" t="str">
        <f>IF(Electives!G108&lt;&gt;"", Electives!G108, " ")</f>
        <v xml:space="preserve"> </v>
      </c>
      <c r="X32" s="410" t="str">
        <f>IF(Electives!$E173&lt;&gt;"", Electives!$E173, " ")</f>
        <v>(Do All)</v>
      </c>
      <c r="Y32" s="107">
        <f>Electives!B174</f>
        <v>1</v>
      </c>
      <c r="Z32" s="125" t="str">
        <f>Electives!C174</f>
        <v>Create history record of scouting</v>
      </c>
      <c r="AA32" s="107" t="str">
        <f>IF(Electives!G174&lt;&gt;"", Electives!G174, " ")</f>
        <v xml:space="preserve"> </v>
      </c>
      <c r="AC32" s="164">
        <f>'Cub Awards'!B36</f>
        <v>4</v>
      </c>
      <c r="AD32" s="314" t="str">
        <f>'Cub Awards'!C36</f>
        <v>Complete Earth Rocks!</v>
      </c>
      <c r="AE32" s="314"/>
      <c r="AF32" s="164" t="str">
        <f>IF('Cub Awards'!G36&lt;&gt;"", 'Cub Awards'!G36, "")</f>
        <v/>
      </c>
      <c r="AG32" s="216"/>
      <c r="AH32" s="162" t="str">
        <f>NOVA!B19</f>
        <v>1a</v>
      </c>
      <c r="AI32" s="323" t="str">
        <f>NOVA!C19</f>
        <v>Read or watch 1 hour of Earth science content</v>
      </c>
      <c r="AJ32" s="323"/>
      <c r="AK32" s="162" t="str">
        <f>IF(NOVA!G19&lt;&gt;"", NOVA!G19, "")</f>
        <v/>
      </c>
      <c r="AL32" s="216"/>
      <c r="AM32" s="162" t="str">
        <f>NOVA!B79</f>
        <v>5a1</v>
      </c>
      <c r="AN32" s="386" t="str">
        <f>NOVA!C79</f>
        <v>Talk about different species living there</v>
      </c>
      <c r="AO32" s="387"/>
      <c r="AP32" s="162" t="str">
        <f>IF(NOVA!G79&lt;&gt;"", NOVA!G79, "")</f>
        <v/>
      </c>
      <c r="AQ32" s="216"/>
      <c r="AR32" s="162" t="str">
        <f>NOVA!B144</f>
        <v>3b2</v>
      </c>
      <c r="AS32" s="386" t="str">
        <f>NOVA!C144</f>
        <v>A game / sport using a lever</v>
      </c>
      <c r="AT32" s="387"/>
      <c r="AU32" s="162" t="str">
        <f>IF(NOVA!G144&lt;&gt;"", NOVA!G144, "")</f>
        <v/>
      </c>
    </row>
    <row r="33" spans="1:47">
      <c r="A33" s="159" t="str">
        <f>D7</f>
        <v>Duty to God and You</v>
      </c>
      <c r="B33" s="151" t="str">
        <f>AdventurePins!G15</f>
        <v/>
      </c>
      <c r="D33" s="402"/>
      <c r="E33" s="42">
        <f>AdventurePins!B37</f>
        <v>7</v>
      </c>
      <c r="F33" s="159" t="str">
        <f>AdventurePins!C37</f>
        <v>Create / Practice emergency plan</v>
      </c>
      <c r="G33" s="42" t="str">
        <f>IF(AdventurePins!G37&lt;&gt;"", AdventurePins!G37, " ")</f>
        <v xml:space="preserve"> </v>
      </c>
      <c r="I33" s="402"/>
      <c r="J33" s="42">
        <f>AdventurePins!B94</f>
        <v>2</v>
      </c>
      <c r="K33" s="159" t="str">
        <f>AdventurePins!C94</f>
        <v>Discuss emergency actions for:</v>
      </c>
      <c r="L33" s="42" t="str">
        <f>IF(AdventurePins!G94&lt;&gt;"", AdventurePins!G94, " ")</f>
        <v xml:space="preserve"> </v>
      </c>
      <c r="N33" s="416"/>
      <c r="O33" s="107" t="str">
        <f>Electives!B39</f>
        <v>3f</v>
      </c>
      <c r="P33" s="125" t="str">
        <f>Electives!C39</f>
        <v>Computer illustration</v>
      </c>
      <c r="Q33" s="107" t="str">
        <f>IF(Electives!G39&lt;&gt;"", Electives!G39, " ")</f>
        <v xml:space="preserve"> </v>
      </c>
      <c r="S33" s="416"/>
      <c r="T33" s="107" t="str">
        <f>Electives!B109</f>
        <v>2a</v>
      </c>
      <c r="U33" s="127" t="str">
        <f>Electives!C109</f>
        <v>Locate electrical panel, fuses or breakers</v>
      </c>
      <c r="V33" s="107" t="str">
        <f>IF(Electives!G109&lt;&gt;"", Electives!G109, " ")</f>
        <v xml:space="preserve"> </v>
      </c>
      <c r="X33" s="410"/>
      <c r="Y33" s="107">
        <f>Electives!B175</f>
        <v>2</v>
      </c>
      <c r="Z33" s="127" t="str">
        <f>Electives!C175</f>
        <v>Virtual journey to the past &amp; make timeline</v>
      </c>
      <c r="AA33" s="107" t="str">
        <f>IF(Electives!G175&lt;&gt;"", Electives!G175, " ")</f>
        <v xml:space="preserve"> </v>
      </c>
      <c r="AC33" s="164">
        <f>'Cub Awards'!B37</f>
        <v>5</v>
      </c>
      <c r="AD33" s="314" t="str">
        <f>'Cub Awards'!C37</f>
        <v>Complete 1, 3a and 3b of Adv. In Science</v>
      </c>
      <c r="AE33" s="314"/>
      <c r="AF33" s="164" t="str">
        <f>IF('Cub Awards'!G37&lt;&gt;"", 'Cub Awards'!G37, "")</f>
        <v/>
      </c>
      <c r="AG33" s="216"/>
      <c r="AH33" s="162" t="str">
        <f>NOVA!B20</f>
        <v>1b</v>
      </c>
      <c r="AI33" s="386" t="str">
        <f>NOVA!C20</f>
        <v>List at least two questions or ideas</v>
      </c>
      <c r="AJ33" s="387"/>
      <c r="AK33" s="162" t="str">
        <f>IF(NOVA!G20&lt;&gt;"", NOVA!G20, "")</f>
        <v/>
      </c>
      <c r="AL33" s="216"/>
      <c r="AM33" s="162" t="str">
        <f>NOVA!B80</f>
        <v>5a2</v>
      </c>
      <c r="AN33" s="386" t="str">
        <f>NOVA!C80</f>
        <v>Ask expert about what they studied</v>
      </c>
      <c r="AO33" s="387"/>
      <c r="AP33" s="162" t="str">
        <f>IF(NOVA!G80&lt;&gt;"", NOVA!G80, "")</f>
        <v/>
      </c>
      <c r="AQ33" s="216"/>
      <c r="AR33" s="162" t="str">
        <f>NOVA!B145</f>
        <v>3b3</v>
      </c>
      <c r="AS33" s="386" t="str">
        <f>NOVA!C145</f>
        <v>An invention using a lever</v>
      </c>
      <c r="AT33" s="387"/>
      <c r="AU33" s="162" t="str">
        <f>IF(NOVA!G145&lt;&gt;"", NOVA!G145, "")</f>
        <v/>
      </c>
    </row>
    <row r="34" spans="1:47" ht="12.75" customHeight="1">
      <c r="A34" s="159" t="str">
        <f>D12</f>
        <v>First Responder</v>
      </c>
      <c r="B34" s="151" t="str">
        <f>AdventurePins!G39</f>
        <v/>
      </c>
      <c r="D34" s="402"/>
      <c r="E34" s="42">
        <f>AdventurePins!B38</f>
        <v>8</v>
      </c>
      <c r="F34" s="159" t="str">
        <f>AdventurePins!C38</f>
        <v>Visit first responder</v>
      </c>
      <c r="G34" s="42" t="str">
        <f>IF(AdventurePins!G38&lt;&gt;"", AdventurePins!G38, " ")</f>
        <v xml:space="preserve"> </v>
      </c>
      <c r="I34" s="402"/>
      <c r="J34" s="42" t="str">
        <f>AdventurePins!B95</f>
        <v>2a</v>
      </c>
      <c r="K34" s="159" t="str">
        <f>AdventurePins!C95</f>
        <v>Severe rainstorm causing flooding</v>
      </c>
      <c r="L34" s="42" t="str">
        <f>IF(AdventurePins!G95&lt;&gt;"", AdventurePins!G95, " ")</f>
        <v xml:space="preserve"> </v>
      </c>
      <c r="N34" s="417"/>
      <c r="O34" s="107" t="str">
        <f>Electives!B40</f>
        <v>3g</v>
      </c>
      <c r="P34" s="125" t="str">
        <f>Electives!C40</f>
        <v>Original logo / design on object</v>
      </c>
      <c r="Q34" s="107" t="str">
        <f>IF(Electives!G40&lt;&gt;"", Electives!G40, " ")</f>
        <v xml:space="preserve"> </v>
      </c>
      <c r="S34" s="416"/>
      <c r="T34" s="107" t="str">
        <f>Electives!B110</f>
        <v>2b</v>
      </c>
      <c r="U34" s="125" t="str">
        <f>Electives!C110</f>
        <v>Type of heat used in home</v>
      </c>
      <c r="V34" s="107" t="str">
        <f>IF(Electives!G110&lt;&gt;"", Electives!G110, " ")</f>
        <v xml:space="preserve"> </v>
      </c>
      <c r="X34" s="410"/>
      <c r="Y34" s="107">
        <f>Electives!B176</f>
        <v>3</v>
      </c>
      <c r="Z34" s="125" t="str">
        <f>Electives!C176</f>
        <v>Create a time capsule</v>
      </c>
      <c r="AA34" s="107" t="str">
        <f>IF(Electives!G176&lt;&gt;"", Electives!G176, " ")</f>
        <v xml:space="preserve"> </v>
      </c>
      <c r="AC34" s="164">
        <f>'Cub Awards'!B38</f>
        <v>6</v>
      </c>
      <c r="AD34" s="314" t="str">
        <f>'Cub Awards'!C38</f>
        <v>Participate in conservation project</v>
      </c>
      <c r="AE34" s="314"/>
      <c r="AF34" s="164" t="str">
        <f>IF('Cub Awards'!G38&lt;&gt;"", 'Cub Awards'!G38, "")</f>
        <v/>
      </c>
      <c r="AG34" s="142"/>
      <c r="AH34" s="162" t="str">
        <f>NOVA!B21</f>
        <v>1c</v>
      </c>
      <c r="AI34" s="386" t="str">
        <f>NOVA!C21</f>
        <v>Discuss two with your counselor</v>
      </c>
      <c r="AJ34" s="387"/>
      <c r="AK34" s="162" t="str">
        <f>IF(NOVA!G21&lt;&gt;"", NOVA!G21, "")</f>
        <v/>
      </c>
      <c r="AL34" s="142"/>
      <c r="AM34" s="162" t="str">
        <f>NOVA!B81</f>
        <v>5b</v>
      </c>
      <c r="AN34" s="386" t="str">
        <f>NOVA!C81</f>
        <v>Discuss with counselor your visit</v>
      </c>
      <c r="AO34" s="387"/>
      <c r="AP34" s="162" t="str">
        <f>IF(NOVA!G81&lt;&gt;"", NOVA!G81, "")</f>
        <v/>
      </c>
      <c r="AQ34" s="142"/>
      <c r="AR34" s="162" t="str">
        <f>NOVA!B146</f>
        <v>3c</v>
      </c>
      <c r="AS34" s="386" t="str">
        <f>NOVA!C146</f>
        <v>Discuss findings with counselor</v>
      </c>
      <c r="AT34" s="387"/>
      <c r="AU34" s="162" t="str">
        <f>IF(NOVA!G146&lt;&gt;"", NOVA!G146, "")</f>
        <v/>
      </c>
    </row>
    <row r="35" spans="1:47">
      <c r="A35" s="159" t="str">
        <f>D35</f>
        <v>Stronger, Faster, Higher</v>
      </c>
      <c r="B35" s="151" t="str">
        <f>AdventurePins!G52</f>
        <v/>
      </c>
      <c r="D35" s="399" t="str">
        <f>AdventurePins!C40</f>
        <v>Stronger, Faster, Higher</v>
      </c>
      <c r="E35" s="399"/>
      <c r="F35" s="399"/>
      <c r="G35" s="399"/>
      <c r="I35" s="402"/>
      <c r="J35" s="42" t="str">
        <f>AdventurePins!B96</f>
        <v>2b</v>
      </c>
      <c r="K35" s="127" t="str">
        <f>AdventurePins!C96</f>
        <v>Severe thunderstorm w/lightning or tornados</v>
      </c>
      <c r="L35" s="42" t="str">
        <f>IF(AdventurePins!G96&lt;&gt;"", AdventurePins!G96, " ")</f>
        <v xml:space="preserve"> </v>
      </c>
      <c r="N35" s="399" t="str">
        <f>Electives!C43</f>
        <v>Aware and Care</v>
      </c>
      <c r="O35" s="399"/>
      <c r="P35" s="399"/>
      <c r="Q35" s="399"/>
      <c r="S35" s="416"/>
      <c r="T35" s="107" t="str">
        <f>Electives!B111</f>
        <v>3c</v>
      </c>
      <c r="U35" s="127" t="str">
        <f>Electives!C111</f>
        <v>Learn how to shut off water sink, toilet, etc.</v>
      </c>
      <c r="V35" s="107" t="str">
        <f>IF(Electives!G111&lt;&gt;"", Electives!G111,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IF(NOVA!G22&lt;&gt;"", NOVA!G22, "")</f>
        <v/>
      </c>
      <c r="AL35" s="142"/>
      <c r="AM35" s="162" t="str">
        <f>NOVA!B82</f>
        <v>6a</v>
      </c>
      <c r="AN35" s="386" t="str">
        <f>NOVA!C82</f>
        <v>Discuss why wildlife is important</v>
      </c>
      <c r="AO35" s="387"/>
      <c r="AP35" s="162" t="str">
        <f>IF(NOVA!G82&lt;&gt;"", NOVA!G82, "")</f>
        <v/>
      </c>
      <c r="AQ35" s="142"/>
      <c r="AR35" s="162" t="str">
        <f>NOVA!B147</f>
        <v>4a</v>
      </c>
      <c r="AS35" s="386" t="str">
        <f>NOVA!C147</f>
        <v>Visit a place that uses levers</v>
      </c>
      <c r="AT35" s="387"/>
      <c r="AU35" s="162" t="str">
        <f>IF(NOVA!G147&lt;&gt;"", NOVA!G147, "")</f>
        <v/>
      </c>
    </row>
    <row r="36" spans="1:47" ht="12.75" customHeight="1">
      <c r="A36" s="159" t="str">
        <f>D47</f>
        <v>Webelos Walkabout</v>
      </c>
      <c r="B36" s="151" t="str">
        <f>AdventurePins!G60</f>
        <v/>
      </c>
      <c r="D36" s="402" t="str">
        <f>IF(AdventurePins!$E40&lt;&gt;"", AdventurePins!$E40, " ")</f>
        <v>(Do 1-3 and one other)</v>
      </c>
      <c r="E36" s="42">
        <f>AdventurePins!B41</f>
        <v>1</v>
      </c>
      <c r="F36" s="159" t="str">
        <f>AdventurePins!C41</f>
        <v>Warm up &amp; Cool Down</v>
      </c>
      <c r="G36" s="42" t="str">
        <f>IF(AdventurePins!G41&lt;&gt;"", AdventurePins!G41, " ")</f>
        <v xml:space="preserve"> </v>
      </c>
      <c r="I36" s="402"/>
      <c r="J36" s="42" t="str">
        <f>AdventurePins!B97</f>
        <v>2c</v>
      </c>
      <c r="K36" s="159" t="str">
        <f>AdventurePins!C97</f>
        <v>Fire/Earthquake/other evacuation</v>
      </c>
      <c r="L36" s="42" t="str">
        <f>IF(AdventurePins!G97&lt;&gt;"", AdventurePins!G97, " ")</f>
        <v xml:space="preserve"> </v>
      </c>
      <c r="N36" s="415" t="str">
        <f>IF(Electives!$E43&lt;&gt;"", Electives!$E43, " ")</f>
        <v>(Do 1-3, two of 4)</v>
      </c>
      <c r="O36" s="107">
        <f>Electives!B44</f>
        <v>1</v>
      </c>
      <c r="P36" s="125" t="str">
        <f>Electives!C44</f>
        <v>Participate in blindness activity</v>
      </c>
      <c r="Q36" s="107" t="str">
        <f>IF(Electives!G44&lt;&gt;"", Electives!G44, " ")</f>
        <v xml:space="preserve"> </v>
      </c>
      <c r="S36" s="416"/>
      <c r="T36" s="107">
        <f>Electives!B112</f>
        <v>3</v>
      </c>
      <c r="U36" s="125" t="str">
        <f>Electives!C112</f>
        <v>Describe fixing:</v>
      </c>
      <c r="V36" s="107" t="str">
        <f>IF(Electives!G112&lt;&gt;"", Electives!G112, " ")</f>
        <v xml:space="preserve"> </v>
      </c>
      <c r="X36" s="427" t="str">
        <f>IF(Electives!$E179&lt;&gt;"", Electives!$E179, " ")</f>
        <v>(Do One of 1, and two of 2)</v>
      </c>
      <c r="Y36" s="107" t="str">
        <f>Electives!B180</f>
        <v>1a</v>
      </c>
      <c r="Z36" s="125" t="str">
        <f>Electives!C180</f>
        <v>Attend live musical performance</v>
      </c>
      <c r="AA36" s="107" t="str">
        <f>IF(Electives!G180&lt;&gt;"", Electives!G180, " ")</f>
        <v xml:space="preserve"> </v>
      </c>
      <c r="AC36" s="224"/>
      <c r="AD36" s="225"/>
      <c r="AE36" s="225"/>
      <c r="AF36" s="224"/>
      <c r="AG36" s="216"/>
      <c r="AH36" s="162">
        <f>NOVA!B23</f>
        <v>3</v>
      </c>
      <c r="AI36" s="386" t="str">
        <f>NOVA!C23</f>
        <v>Investigate All of A, B, C, OR D</v>
      </c>
      <c r="AJ36" s="387"/>
      <c r="AK36" s="162" t="str">
        <f>IF(NOVA!G23&lt;&gt;"", NOVA!G23, "")</f>
        <v/>
      </c>
      <c r="AL36" s="216"/>
      <c r="AM36" s="162" t="str">
        <f>NOVA!B83</f>
        <v>6b</v>
      </c>
      <c r="AN36" s="386" t="str">
        <f>NOVA!C83</f>
        <v>Discuss why biodiversity is important</v>
      </c>
      <c r="AO36" s="387"/>
      <c r="AP36" s="162" t="str">
        <f>IF(NOVA!G83&lt;&gt;"", NOVA!G83, "")</f>
        <v/>
      </c>
      <c r="AQ36" s="216"/>
      <c r="AR36" s="162" t="str">
        <f>NOVA!B148</f>
        <v>4b</v>
      </c>
      <c r="AS36" s="386" t="str">
        <f>NOVA!C148</f>
        <v>Discuss the equipment using levers</v>
      </c>
      <c r="AT36" s="387"/>
      <c r="AU36" s="162" t="str">
        <f>IF(NOVA!G148&lt;&gt;"", NOVA!G148, "")</f>
        <v/>
      </c>
    </row>
    <row r="37" spans="1:47" ht="12.75" customHeight="1">
      <c r="A37" s="159" t="str">
        <f>I3</f>
        <v>Building a Better World</v>
      </c>
      <c r="B37" s="151" t="str">
        <f>AdventurePins!G73</f>
        <v/>
      </c>
      <c r="D37" s="402"/>
      <c r="E37" s="42" t="str">
        <f>AdventurePins!B42</f>
        <v>2a</v>
      </c>
      <c r="F37" s="159" t="str">
        <f>AdventurePins!C42</f>
        <v>20-yard dash</v>
      </c>
      <c r="G37" s="42" t="str">
        <f>IF(AdventurePins!G42&lt;&gt;"", AdventurePins!G42, " ")</f>
        <v xml:space="preserve"> </v>
      </c>
      <c r="I37" s="402"/>
      <c r="J37" s="42">
        <f>AdventurePins!B98</f>
        <v>3</v>
      </c>
      <c r="K37" s="127" t="str">
        <f>AdventurePins!C98</f>
        <v>Tie,teach and say when to use a Bowline.</v>
      </c>
      <c r="L37" s="42" t="str">
        <f>IF(AdventurePins!G98&lt;&gt;"", AdventurePins!G98, " ")</f>
        <v xml:space="preserve"> </v>
      </c>
      <c r="N37" s="416"/>
      <c r="O37" s="107">
        <f>Electives!B45</f>
        <v>2</v>
      </c>
      <c r="P37" s="125" t="str">
        <f>Electives!C45</f>
        <v>Simulates mobility impairment</v>
      </c>
      <c r="Q37" s="107" t="str">
        <f>IF(Electives!G45&lt;&gt;"", Electives!G45, " ")</f>
        <v xml:space="preserve"> </v>
      </c>
      <c r="S37" s="416"/>
      <c r="T37" s="107" t="str">
        <f>Electives!B113</f>
        <v>3a</v>
      </c>
      <c r="U37" s="125" t="str">
        <f>Electives!C113</f>
        <v>toilet overflowing</v>
      </c>
      <c r="V37" s="107" t="str">
        <f>IF(Electives!G113&lt;&gt;"", Electives!G113, " ")</f>
        <v xml:space="preserve"> </v>
      </c>
      <c r="X37" s="427"/>
      <c r="Y37" s="107" t="str">
        <f>Electives!B181</f>
        <v>1b</v>
      </c>
      <c r="Z37" s="126" t="str">
        <f>Electives!C181</f>
        <v>Visit facility with sound mixer, &amp; Learn it</v>
      </c>
      <c r="AA37" s="107" t="str">
        <f>IF(Electives!G181&lt;&gt;"", Electives!G181, " ")</f>
        <v xml:space="preserve"> </v>
      </c>
      <c r="AG37" s="216"/>
      <c r="AH37" s="162" t="str">
        <f>NOVA!B24</f>
        <v>3a1</v>
      </c>
      <c r="AI37" s="386" t="str">
        <f>NOVA!C24</f>
        <v>How are volcanoes are formed</v>
      </c>
      <c r="AJ37" s="387"/>
      <c r="AK37" s="162" t="str">
        <f>IF(NOVA!G24&lt;&gt;"", NOVA!G24, "")</f>
        <v/>
      </c>
      <c r="AL37" s="216"/>
      <c r="AM37" s="162" t="str">
        <f>NOVA!B84</f>
        <v>6c</v>
      </c>
      <c r="AN37" s="323" t="str">
        <f>NOVA!C84</f>
        <v>Discuss problems with invasive species</v>
      </c>
      <c r="AO37" s="323"/>
      <c r="AP37" s="162" t="str">
        <f>IF(NOVA!G84&lt;&gt;"", NOVA!G84, "")</f>
        <v/>
      </c>
      <c r="AQ37" s="216"/>
      <c r="AR37" s="162">
        <f>NOVA!B149</f>
        <v>5</v>
      </c>
      <c r="AS37" s="323" t="str">
        <f>NOVA!C149</f>
        <v>Discuss how simple machines affect life</v>
      </c>
      <c r="AT37" s="323"/>
      <c r="AU37" s="162" t="str">
        <f>IF(NOVA!G149&lt;&gt;"", NOVA!G149, "")</f>
        <v/>
      </c>
    </row>
    <row r="38" spans="1:47" ht="12.75" customHeight="1">
      <c r="A38" s="159" t="str">
        <f>I14</f>
        <v>Duty to God in Action</v>
      </c>
      <c r="B38" s="151" t="str">
        <f>AdventurePins!G81</f>
        <v/>
      </c>
      <c r="D38" s="402"/>
      <c r="E38" s="42" t="str">
        <f>AdventurePins!B43</f>
        <v>2b</v>
      </c>
      <c r="F38" s="159" t="str">
        <f>AdventurePins!C43</f>
        <v>Vertical jump</v>
      </c>
      <c r="G38" s="42" t="str">
        <f>IF(AdventurePins!G43&lt;&gt;"", AdventurePins!G43, " ")</f>
        <v xml:space="preserve"> </v>
      </c>
      <c r="I38" s="402"/>
      <c r="J38" s="42">
        <f>AdventurePins!B99</f>
        <v>4</v>
      </c>
      <c r="K38" s="159" t="str">
        <f>AdventurePins!C99</f>
        <v>Outdoor Code / Leave No Trace</v>
      </c>
      <c r="L38" s="42" t="str">
        <f>IF(AdventurePins!G99&lt;&gt;"", AdventurePins!G99, " ")</f>
        <v xml:space="preserve"> </v>
      </c>
      <c r="N38" s="416"/>
      <c r="O38" s="107">
        <f>Electives!B46</f>
        <v>3</v>
      </c>
      <c r="P38" s="125" t="str">
        <f>Electives!C46</f>
        <v>Activity to accept differences</v>
      </c>
      <c r="Q38" s="107" t="str">
        <f>IF(Electives!G46&lt;&gt;"", Electives!G46, " ")</f>
        <v xml:space="preserve"> </v>
      </c>
      <c r="S38" s="416"/>
      <c r="T38" s="107" t="str">
        <f>Electives!B114</f>
        <v>3b</v>
      </c>
      <c r="U38" s="125" t="str">
        <f>Electives!C114</f>
        <v>kitchen sink is clogged</v>
      </c>
      <c r="V38" s="107" t="str">
        <f>IF(Electives!G114&lt;&gt;"", Electives!G114, " ")</f>
        <v xml:space="preserve"> </v>
      </c>
      <c r="X38" s="427"/>
      <c r="Y38" s="107" t="str">
        <f>Electives!B182</f>
        <v>2a</v>
      </c>
      <c r="Z38" s="125" t="str">
        <f>Electives!C182</f>
        <v>Make musical instrument &amp; play it.</v>
      </c>
      <c r="AA38" s="107" t="str">
        <f>IF(Electives!G182&lt;&gt;"", Electives!G182, " ")</f>
        <v xml:space="preserve"> </v>
      </c>
      <c r="AC38" s="396" t="s">
        <v>861</v>
      </c>
      <c r="AD38" s="396"/>
      <c r="AE38" s="396"/>
      <c r="AF38" s="396"/>
      <c r="AG38" s="216"/>
      <c r="AH38" s="162" t="str">
        <f>NOVA!B25</f>
        <v>3a2</v>
      </c>
      <c r="AI38" s="386" t="str">
        <f>NOVA!C25</f>
        <v>Difference between lava and magma</v>
      </c>
      <c r="AJ38" s="387"/>
      <c r="AK38" s="162" t="str">
        <f>IF(NOVA!G25&lt;&gt;"", NOVA!G25,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AdventurePins!G100</f>
        <v/>
      </c>
      <c r="D39" s="402"/>
      <c r="E39" s="42" t="str">
        <f>AdventurePins!B44</f>
        <v>2c</v>
      </c>
      <c r="F39" s="159" t="str">
        <f>AdventurePins!C44</f>
        <v>Lift 5-lb weight</v>
      </c>
      <c r="G39" s="42" t="str">
        <f>IF(AdventurePins!G44&lt;&gt;"", AdventurePins!G44,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IF(Electives!G47&lt;&gt;"", Electives!G47, " ")</f>
        <v xml:space="preserve"> </v>
      </c>
      <c r="S39" s="416"/>
      <c r="T39" s="107" t="str">
        <f>Electives!B115</f>
        <v>3c</v>
      </c>
      <c r="U39" s="125" t="str">
        <f>Electives!C115</f>
        <v>some lights go out</v>
      </c>
      <c r="V39" s="107" t="str">
        <f>IF(Electives!G115&lt;&gt;"", Electives!G115, " ")</f>
        <v xml:space="preserve"> </v>
      </c>
      <c r="X39" s="427"/>
      <c r="Y39" s="107" t="str">
        <f>Electives!B183</f>
        <v>2b</v>
      </c>
      <c r="Z39" s="127" t="str">
        <f>Electives!C183</f>
        <v>Form a "band" with each home-instrument</v>
      </c>
      <c r="AA39" s="107" t="str">
        <f>IF(Electives!G183&lt;&gt;"", Electives!G183, " ")</f>
        <v xml:space="preserve"> </v>
      </c>
      <c r="AC39" s="396"/>
      <c r="AD39" s="396"/>
      <c r="AE39" s="396"/>
      <c r="AF39" s="396"/>
      <c r="AG39" s="216"/>
      <c r="AH39" s="162" t="str">
        <f>NOVA!B26</f>
        <v>3a3</v>
      </c>
      <c r="AI39" s="386" t="str">
        <f>NOVA!C26</f>
        <v>How a volcano builds and destroys land</v>
      </c>
      <c r="AJ39" s="387"/>
      <c r="AK39" s="162" t="str">
        <f>IF(NOVA!G26&lt;&gt;"", NOVA!G26, "")</f>
        <v/>
      </c>
      <c r="AL39" s="216"/>
      <c r="AM39" s="162" t="str">
        <f>NOVA!B87</f>
        <v>1a</v>
      </c>
      <c r="AN39" s="389" t="str">
        <f>NOVA!C87</f>
        <v>Read or watch 1 hour of space content</v>
      </c>
      <c r="AO39" s="390"/>
      <c r="AP39" s="162" t="str">
        <f>IF(NOVA!G87&lt;&gt;"", NOVA!G87, "")</f>
        <v/>
      </c>
      <c r="AQ39" s="216"/>
      <c r="AR39" s="162" t="str">
        <f>NOVA!B152</f>
        <v>1a</v>
      </c>
      <c r="AS39" s="323" t="str">
        <f>NOVA!C152</f>
        <v>Read or watch 1 hour of Math content</v>
      </c>
      <c r="AT39" s="323"/>
      <c r="AU39" s="162" t="str">
        <f>IF(NOVA!G152&lt;&gt;"", NOVA!G152, "")</f>
        <v/>
      </c>
    </row>
    <row r="40" spans="1:47" ht="12.75" customHeight="1">
      <c r="A40" s="159" t="str">
        <f>I39</f>
        <v>Scouting Adventure</v>
      </c>
      <c r="B40" s="151" t="str">
        <f>AdventurePins!G119</f>
        <v/>
      </c>
      <c r="D40" s="402"/>
      <c r="E40" s="42" t="str">
        <f>AdventurePins!B45</f>
        <v>2d</v>
      </c>
      <c r="F40" s="159" t="str">
        <f>AdventurePins!C45</f>
        <v>Push-ups</v>
      </c>
      <c r="G40" s="42" t="str">
        <f>IF(AdventurePins!G45&lt;&gt;"", AdventurePins!G45, " ")</f>
        <v xml:space="preserve"> </v>
      </c>
      <c r="I40" s="402" t="str">
        <f>IF(AdventurePins!$E101&lt;&gt;"", AdventurePins!$E101, " ")</f>
        <v>(Do 1A-C and 2-6)</v>
      </c>
      <c r="J40" s="42" t="str">
        <f>AdventurePins!B102</f>
        <v>1a</v>
      </c>
      <c r="K40" s="159" t="str">
        <f>AdventurePins!C102</f>
        <v>Repeat Oath, Law, Motto, &amp; Slogan</v>
      </c>
      <c r="L40" s="42" t="str">
        <f>IF(AdventurePins!G102&lt;&gt;"", AdventurePins!G102, " ")</f>
        <v xml:space="preserve"> </v>
      </c>
      <c r="N40" s="416"/>
      <c r="O40" s="107" t="str">
        <f>Electives!B48</f>
        <v>4b</v>
      </c>
      <c r="P40" s="125" t="str">
        <f>Electives!C48</f>
        <v>Disabled visitor &amp; discuss</v>
      </c>
      <c r="Q40" s="107" t="str">
        <f>IF(Electives!G48&lt;&gt;"", Electives!G48, " ")</f>
        <v xml:space="preserve"> </v>
      </c>
      <c r="S40" s="416"/>
      <c r="T40" s="107" t="str">
        <f>Electives!B116</f>
        <v>4a</v>
      </c>
      <c r="U40" s="125" t="str">
        <f>Electives!C116</f>
        <v>Change light &amp; dispose bulb</v>
      </c>
      <c r="V40" s="107" t="str">
        <f>IF(Electives!G116&lt;&gt;"", Electives!G116, " ")</f>
        <v xml:space="preserve"> </v>
      </c>
      <c r="X40" s="427"/>
      <c r="Y40" s="107" t="str">
        <f>Electives!B184</f>
        <v>2c</v>
      </c>
      <c r="Z40" s="126" t="str">
        <f>Electives!C184</f>
        <v>Play 2 tunes on any band instrument</v>
      </c>
      <c r="AA40" s="107" t="str">
        <f>IF(Electives!G184&lt;&gt;"", Electives!G184, " ")</f>
        <v xml:space="preserve"> </v>
      </c>
      <c r="AC40" s="17"/>
      <c r="AD40" s="218" t="str">
        <f>'Shooting Sports'!C5</f>
        <v>BB Gun: Level 1</v>
      </c>
      <c r="AE40" s="17"/>
      <c r="AF40" s="17"/>
      <c r="AG40" s="216"/>
      <c r="AH40" s="162" t="str">
        <f>NOVA!B27</f>
        <v>3a4</v>
      </c>
      <c r="AI40" s="386" t="str">
        <f>NOVA!C27</f>
        <v>Build or draw a volcano model</v>
      </c>
      <c r="AJ40" s="387"/>
      <c r="AK40" s="162" t="str">
        <f>IF(NOVA!G27&lt;&gt;"", NOVA!G27, "")</f>
        <v/>
      </c>
      <c r="AL40" s="216"/>
      <c r="AM40" s="162" t="str">
        <f>NOVA!B88</f>
        <v>1b</v>
      </c>
      <c r="AN40" s="386" t="str">
        <f>NOVA!C88</f>
        <v>List at least two questions or ideas</v>
      </c>
      <c r="AO40" s="387"/>
      <c r="AP40" s="162" t="str">
        <f>IF(NOVA!G88&lt;&gt;"", NOVA!G88, "")</f>
        <v/>
      </c>
      <c r="AQ40" s="216"/>
      <c r="AR40" s="162" t="str">
        <f>NOVA!B153</f>
        <v>1b</v>
      </c>
      <c r="AS40" s="386" t="str">
        <f>NOVA!C153</f>
        <v>List at least two questions or ideas</v>
      </c>
      <c r="AT40" s="387"/>
      <c r="AU40" s="162" t="str">
        <f>IF(NOVA!G153&lt;&gt;"", NOVA!G153, "")</f>
        <v/>
      </c>
    </row>
    <row r="41" spans="1:47" ht="12.75" customHeight="1">
      <c r="A41" s="414" t="s">
        <v>464</v>
      </c>
      <c r="B41" s="414"/>
      <c r="D41" s="402"/>
      <c r="E41" s="42" t="str">
        <f>AdventurePins!B46</f>
        <v>2e</v>
      </c>
      <c r="F41" s="159" t="str">
        <f>AdventurePins!C46</f>
        <v>Curls</v>
      </c>
      <c r="G41" s="42" t="str">
        <f>IF(AdventurePins!G46&lt;&gt;"", AdventurePins!G46, " ")</f>
        <v xml:space="preserve"> </v>
      </c>
      <c r="I41" s="402"/>
      <c r="J41" s="42" t="str">
        <f>AdventurePins!B103</f>
        <v>1b</v>
      </c>
      <c r="K41" s="159" t="str">
        <f>AdventurePins!C103</f>
        <v>Explain Scout Spirit</v>
      </c>
      <c r="L41" s="42" t="str">
        <f>IF(AdventurePins!G103&lt;&gt;"", AdventurePins!G103, " ")</f>
        <v xml:space="preserve"> </v>
      </c>
      <c r="N41" s="416"/>
      <c r="O41" s="107" t="str">
        <f>Electives!B49</f>
        <v>4c</v>
      </c>
      <c r="P41" s="125" t="str">
        <f>Electives!C49</f>
        <v>Special Olympics or similar</v>
      </c>
      <c r="Q41" s="107" t="str">
        <f>IF(Electives!G49&lt;&gt;"", Electives!G49, " ")</f>
        <v xml:space="preserve"> </v>
      </c>
      <c r="S41" s="416"/>
      <c r="T41" s="107" t="str">
        <f>Electives!B117</f>
        <v>4b</v>
      </c>
      <c r="U41" s="125" t="str">
        <f>Electives!C117</f>
        <v>Fix squeaky door or cabinet hinge</v>
      </c>
      <c r="V41" s="107" t="str">
        <f>IF(Electives!G117&lt;&gt;"", Electives!G117, " ")</f>
        <v xml:space="preserve"> </v>
      </c>
      <c r="X41" s="427"/>
      <c r="Y41" s="107" t="str">
        <f>Electives!B185</f>
        <v>2d</v>
      </c>
      <c r="Z41" s="127" t="str">
        <f>Electives!C185</f>
        <v>Teach den words to song &amp; perform w/den</v>
      </c>
      <c r="AA41" s="107" t="str">
        <f>IF(Electives!G185&lt;&gt;"", Electives!G185, " ")</f>
        <v xml:space="preserve"> </v>
      </c>
      <c r="AC41" s="219">
        <f>'Shooting Sports'!B6</f>
        <v>1</v>
      </c>
      <c r="AD41" s="392" t="str">
        <f>'Shooting Sports'!C6</f>
        <v>Explain what to do if you find gun</v>
      </c>
      <c r="AE41" s="393"/>
      <c r="AF41" s="219" t="str">
        <f>IF('Shooting Sports'!G6&lt;&gt;"", 'Shooting Sports'!G6, "")</f>
        <v/>
      </c>
      <c r="AG41" s="142"/>
      <c r="AH41" s="162" t="str">
        <f>NOVA!B28</f>
        <v>3a5</v>
      </c>
      <c r="AI41" s="386" t="str">
        <f>NOVA!C28</f>
        <v>Share model and what you learned</v>
      </c>
      <c r="AJ41" s="387"/>
      <c r="AK41" s="162" t="str">
        <f>IF(NOVA!G28&lt;&gt;"", NOVA!G28, "")</f>
        <v/>
      </c>
      <c r="AL41" s="142"/>
      <c r="AM41" s="162" t="str">
        <f>NOVA!B89</f>
        <v>1c</v>
      </c>
      <c r="AN41" s="386" t="str">
        <f>NOVA!C89</f>
        <v>Discuss two with your counselor</v>
      </c>
      <c r="AO41" s="387"/>
      <c r="AP41" s="162" t="str">
        <f>IF(NOVA!G89&lt;&gt;"", NOVA!G89, "")</f>
        <v/>
      </c>
      <c r="AQ41" s="142"/>
      <c r="AR41" s="162" t="str">
        <f>NOVA!B154</f>
        <v>1c</v>
      </c>
      <c r="AS41" s="386" t="str">
        <f>NOVA!C154</f>
        <v>Discuss two with your counselor</v>
      </c>
      <c r="AT41" s="387"/>
      <c r="AU41" s="162" t="str">
        <f>IF(NOVA!G154&lt;&gt;"", NOVA!G154, "")</f>
        <v/>
      </c>
    </row>
    <row r="42" spans="1:47" ht="12.75" customHeight="1">
      <c r="A42" s="412"/>
      <c r="B42" s="412"/>
      <c r="D42" s="402"/>
      <c r="E42" s="42" t="str">
        <f>AdventurePins!B47</f>
        <v>2f</v>
      </c>
      <c r="F42" s="159" t="str">
        <f>AdventurePins!C47</f>
        <v>Jump Rope</v>
      </c>
      <c r="G42" s="42" t="str">
        <f>IF(AdventurePins!G47&lt;&gt;"", AdventurePins!G47, " ")</f>
        <v xml:space="preserve"> </v>
      </c>
      <c r="I42" s="402"/>
      <c r="J42" s="42" t="str">
        <f>AdventurePins!B104</f>
        <v>1c</v>
      </c>
      <c r="K42" s="159" t="str">
        <f>AdventurePins!C104</f>
        <v>Demonstrate sign, salue, handshake</v>
      </c>
      <c r="L42" s="42" t="str">
        <f>IF(AdventurePins!G104&lt;&gt;"", AdventurePins!G104, " ")</f>
        <v xml:space="preserve"> </v>
      </c>
      <c r="N42" s="416"/>
      <c r="O42" s="107" t="str">
        <f>Electives!B50</f>
        <v>4d</v>
      </c>
      <c r="P42" s="125" t="str">
        <f>Electives!C50</f>
        <v>Talk with disabilities worker</v>
      </c>
      <c r="Q42" s="107" t="str">
        <f>IF(Electives!G50&lt;&gt;"", Electives!G50, " ")</f>
        <v xml:space="preserve"> </v>
      </c>
      <c r="S42" s="416"/>
      <c r="T42" s="107" t="str">
        <f>Electives!B118</f>
        <v>4c</v>
      </c>
      <c r="U42" s="125" t="str">
        <f>Electives!C118</f>
        <v>Tighten loose handle/knob</v>
      </c>
      <c r="V42" s="107" t="str">
        <f>IF(Electives!G118&lt;&gt;"", Electives!G118, " ")</f>
        <v xml:space="preserve"> </v>
      </c>
      <c r="X42" s="427"/>
      <c r="Y42" s="107" t="str">
        <f>Electives!B186</f>
        <v>2e</v>
      </c>
      <c r="Z42" s="127" t="str">
        <f>Electives!C186</f>
        <v>Create original words for song &amp; perform</v>
      </c>
      <c r="AA42" s="107" t="str">
        <f>IF(Electives!G186&lt;&gt;"", Electives!G186, " ")</f>
        <v xml:space="preserve"> </v>
      </c>
      <c r="AC42" s="219">
        <f>'Shooting Sports'!B7</f>
        <v>2</v>
      </c>
      <c r="AD42" s="392" t="str">
        <f>'Shooting Sports'!C7</f>
        <v>Load, fire, secure gun and safety mech.</v>
      </c>
      <c r="AE42" s="393"/>
      <c r="AF42" s="219" t="str">
        <f>IF('Shooting Sports'!G7&lt;&gt;"", 'Shooting Sports'!G7, "")</f>
        <v/>
      </c>
      <c r="AG42" s="72"/>
      <c r="AH42" s="162" t="str">
        <f>NOVA!B29</f>
        <v>3b1</v>
      </c>
      <c r="AI42" s="386" t="str">
        <f>NOVA!C29</f>
        <v>Collect 3 to 5 common minerals</v>
      </c>
      <c r="AJ42" s="387"/>
      <c r="AK42" s="162" t="str">
        <f>IF(NOVA!G29&lt;&gt;"", NOVA!G29, "")</f>
        <v/>
      </c>
      <c r="AL42" s="72"/>
      <c r="AM42" s="162">
        <f>NOVA!B90</f>
        <v>2</v>
      </c>
      <c r="AN42" s="386" t="str">
        <f>NOVA!C90</f>
        <v>Complete an elective listed in comment</v>
      </c>
      <c r="AO42" s="387"/>
      <c r="AP42" s="162" t="str">
        <f>IF(NOVA!G90&lt;&gt;"", NOVA!G90, "")</f>
        <v/>
      </c>
      <c r="AQ42" s="72"/>
      <c r="AR42" s="162">
        <f>NOVA!B155</f>
        <v>2</v>
      </c>
      <c r="AS42" s="386" t="str">
        <f>NOVA!C155</f>
        <v>Complete the Game Design adventure</v>
      </c>
      <c r="AT42" s="387"/>
      <c r="AU42" s="162" t="str">
        <f>IF(NOVA!G155&lt;&gt;"", NOVA!G155, "")</f>
        <v/>
      </c>
    </row>
    <row r="43" spans="1:47" ht="12.75" customHeight="1">
      <c r="A43" s="159" t="str">
        <f>N3</f>
        <v>Adventures in Science</v>
      </c>
      <c r="B43" s="151" t="str">
        <f>Electives!G17</f>
        <v/>
      </c>
      <c r="D43" s="402"/>
      <c r="E43" s="42">
        <f>AdventurePins!B48</f>
        <v>3</v>
      </c>
      <c r="F43" s="159" t="str">
        <f>AdventurePins!C48</f>
        <v>Exercise plan (3 activities; 30 days)</v>
      </c>
      <c r="G43" s="42" t="str">
        <f>IF(AdventurePins!G48&lt;&gt;"", AdventurePins!G48, " ")</f>
        <v xml:space="preserve"> </v>
      </c>
      <c r="I43" s="402"/>
      <c r="J43" s="42" t="str">
        <f>AdventurePins!B105</f>
        <v>1d</v>
      </c>
      <c r="K43" s="127" t="str">
        <f>AdventurePins!C105</f>
        <v>Describe 1st Class badge &amp; significance</v>
      </c>
      <c r="L43" s="42" t="str">
        <f>IF(AdventurePins!G105&lt;&gt;"", AdventurePins!G105, " ")</f>
        <v xml:space="preserve"> </v>
      </c>
      <c r="N43" s="416"/>
      <c r="O43" s="107" t="str">
        <f>Electives!B51</f>
        <v>4e</v>
      </c>
      <c r="P43" s="125" t="str">
        <f>Electives!C51</f>
        <v>Scout Oath in Sign Language</v>
      </c>
      <c r="Q43" s="107" t="str">
        <f>IF(Electives!G51&lt;&gt;"", Electives!G51, " ")</f>
        <v xml:space="preserve"> </v>
      </c>
      <c r="S43" s="416"/>
      <c r="T43" s="107" t="str">
        <f>Electives!B119</f>
        <v>4d</v>
      </c>
      <c r="U43" s="126" t="str">
        <f>Electives!C119</f>
        <v>Demonstrate stopping a running toilet</v>
      </c>
      <c r="V43" s="107" t="str">
        <f>IF(Electives!G119&lt;&gt;"", Electives!G119, " ")</f>
        <v xml:space="preserve"> </v>
      </c>
      <c r="X43" s="427"/>
      <c r="Y43" s="107" t="str">
        <f>Electives!B187</f>
        <v>2f</v>
      </c>
      <c r="Z43" s="126" t="str">
        <f>Electives!C187</f>
        <v>Compose den theme song &amp; perform</v>
      </c>
      <c r="AA43" s="107" t="str">
        <f>IF(Electives!G187&lt;&gt;"", Electives!G187, " ")</f>
        <v xml:space="preserve"> </v>
      </c>
      <c r="AC43" s="219">
        <f>'Shooting Sports'!B8</f>
        <v>3</v>
      </c>
      <c r="AD43" s="392" t="str">
        <f>'Shooting Sports'!C8</f>
        <v>Demonstrate good shooting techniques</v>
      </c>
      <c r="AE43" s="393"/>
      <c r="AF43" s="219" t="str">
        <f>IF('Shooting Sports'!G8&lt;&gt;"", 'Shooting Sports'!G8, "")</f>
        <v/>
      </c>
      <c r="AG43" s="215"/>
      <c r="AH43" s="162" t="str">
        <f>NOVA!B30</f>
        <v>3b2</v>
      </c>
      <c r="AI43" s="386" t="str">
        <f>NOVA!C30</f>
        <v>Types of rock these minerals found in</v>
      </c>
      <c r="AJ43" s="387"/>
      <c r="AK43" s="162" t="str">
        <f>IF(NOVA!G30&lt;&gt;"", NOVA!G30, "")</f>
        <v/>
      </c>
      <c r="AL43" s="215"/>
      <c r="AM43" s="162">
        <f>NOVA!B91</f>
        <v>3</v>
      </c>
      <c r="AN43" s="386" t="str">
        <f>NOVA!C91</f>
        <v>Do TWO from A-F</v>
      </c>
      <c r="AO43" s="387"/>
      <c r="AP43" s="162" t="str">
        <f>IF(NOVA!G91&lt;&gt;"", NOVA!G91, "")</f>
        <v/>
      </c>
      <c r="AQ43" s="215"/>
      <c r="AR43" s="162">
        <f>NOVA!B156</f>
        <v>3</v>
      </c>
      <c r="AS43" s="386" t="str">
        <f>NOVA!C156</f>
        <v>Do TWO of A, B or C</v>
      </c>
      <c r="AT43" s="387"/>
      <c r="AU43" s="162" t="str">
        <f>IF(NOVA!G156&lt;&gt;"", NOVA!G156, "")</f>
        <v/>
      </c>
    </row>
    <row r="44" spans="1:47" ht="12.75" customHeight="1">
      <c r="A44" s="159" t="str">
        <f>N15</f>
        <v>Aquanaut</v>
      </c>
      <c r="B44" s="151" t="str">
        <f>Electives!G29</f>
        <v/>
      </c>
      <c r="D44" s="402"/>
      <c r="E44" s="42">
        <f>AdventurePins!B49</f>
        <v>4</v>
      </c>
      <c r="F44" s="159" t="str">
        <f>AdventurePins!C49</f>
        <v>Try new sport</v>
      </c>
      <c r="G44" s="42" t="str">
        <f>IF(AdventurePins!G49&lt;&gt;"", AdventurePins!G49, " ")</f>
        <v xml:space="preserve"> </v>
      </c>
      <c r="I44" s="402"/>
      <c r="J44" s="42" t="str">
        <f>AdventurePins!B106</f>
        <v>1e</v>
      </c>
      <c r="K44" s="126" t="str">
        <f>AdventurePins!C106</f>
        <v>Repeat Pledge of Allegance &amp; explain</v>
      </c>
      <c r="L44" s="42" t="str">
        <f>IF(AdventurePins!G106&lt;&gt;"", AdventurePins!G106, " ")</f>
        <v xml:space="preserve"> </v>
      </c>
      <c r="N44" s="416"/>
      <c r="O44" s="107" t="str">
        <f>Electives!B52</f>
        <v>4f</v>
      </c>
      <c r="P44" s="125" t="str">
        <f>Electives!C52</f>
        <v>Learn service dog process</v>
      </c>
      <c r="Q44" s="107" t="str">
        <f>IF(Electives!G52&lt;&gt;"", Electives!G52, " ")</f>
        <v xml:space="preserve"> </v>
      </c>
      <c r="S44" s="416"/>
      <c r="T44" s="107" t="str">
        <f>Electives!B120</f>
        <v>4e</v>
      </c>
      <c r="U44" s="125" t="str">
        <f>Electives!C120</f>
        <v>Replace furnace filter</v>
      </c>
      <c r="V44" s="107" t="str">
        <f>IF(Electives!G120&lt;&gt;"", Electives!G120, " ")</f>
        <v xml:space="preserve"> </v>
      </c>
      <c r="X44" s="427"/>
      <c r="Y44" s="107" t="str">
        <f>Electives!B188</f>
        <v>2g</v>
      </c>
      <c r="Z44" s="127" t="str">
        <f>Electives!C188</f>
        <v>Write/Compose song about issue &amp; perform</v>
      </c>
      <c r="AA44" s="107" t="str">
        <f>IF(Electives!G188&lt;&gt;"", Electives!G188, " ")</f>
        <v xml:space="preserve"> </v>
      </c>
      <c r="AC44" s="219">
        <f>'Shooting Sports'!B9</f>
        <v>4</v>
      </c>
      <c r="AD44" s="392" t="str">
        <f>'Shooting Sports'!C9</f>
        <v>Show how to put away and store gun</v>
      </c>
      <c r="AE44" s="393"/>
      <c r="AF44" s="219" t="str">
        <f>IF('Shooting Sports'!G9&lt;&gt;"", 'Shooting Sports'!G9, "")</f>
        <v/>
      </c>
      <c r="AG44" s="215"/>
      <c r="AH44" s="162" t="str">
        <f>NOVA!B31</f>
        <v>3b3</v>
      </c>
      <c r="AI44" s="386" t="str">
        <f>NOVA!C31</f>
        <v>Explain difference of rock types</v>
      </c>
      <c r="AJ44" s="387"/>
      <c r="AK44" s="162" t="str">
        <f>IF(NOVA!G31&lt;&gt;"", NOVA!G31, "")</f>
        <v/>
      </c>
      <c r="AL44" s="215"/>
      <c r="AM44" s="162" t="str">
        <f>NOVA!B92</f>
        <v>3a1</v>
      </c>
      <c r="AN44" s="386" t="str">
        <f>NOVA!C92</f>
        <v>Watch the stars</v>
      </c>
      <c r="AO44" s="387"/>
      <c r="AP44" s="162" t="str">
        <f>IF(NOVA!G92&lt;&gt;"", NOVA!G92, "")</f>
        <v/>
      </c>
      <c r="AQ44" s="215"/>
      <c r="AR44" s="162" t="str">
        <f>NOVA!B157</f>
        <v>3a</v>
      </c>
      <c r="AS44" s="386" t="str">
        <f>NOVA!C157</f>
        <v>Choose 2 and calculate your weight there</v>
      </c>
      <c r="AT44" s="387"/>
      <c r="AU44" s="162" t="str">
        <f>IF(NOVA!G157&lt;&gt;"", NOVA!G157, "")</f>
        <v/>
      </c>
    </row>
    <row r="45" spans="1:47">
      <c r="A45" s="159" t="str">
        <f>N25</f>
        <v>Art Explosion</v>
      </c>
      <c r="B45" s="151" t="str">
        <f>Electives!G41</f>
        <v/>
      </c>
      <c r="D45" s="402"/>
      <c r="E45" s="42">
        <f>AdventurePins!B50</f>
        <v>5</v>
      </c>
      <c r="F45" s="159" t="str">
        <f>AdventurePins!C50</f>
        <v>Time obstacle course, 2 weeks</v>
      </c>
      <c r="G45" s="42" t="str">
        <f>IF(AdventurePins!G50&lt;&gt;"", AdventurePins!G50, " ")</f>
        <v xml:space="preserve"> </v>
      </c>
      <c r="I45" s="402"/>
      <c r="J45" s="42" t="str">
        <f>AdventurePins!B107</f>
        <v>2a</v>
      </c>
      <c r="K45" s="159" t="str">
        <f>AdventurePins!C107</f>
        <v>Describe troop leadership</v>
      </c>
      <c r="L45" s="42" t="str">
        <f>IF(AdventurePins!G107&lt;&gt;"", AdventurePins!G107, " ")</f>
        <v xml:space="preserve"> </v>
      </c>
      <c r="N45" s="416"/>
      <c r="O45" s="107" t="str">
        <f>Electives!B53</f>
        <v>4g</v>
      </c>
      <c r="P45" s="125" t="str">
        <f>Electives!C53</f>
        <v>Service project for a disability</v>
      </c>
      <c r="Q45" s="107" t="str">
        <f>IF(Electives!G53&lt;&gt;"", Electives!G53, " ")</f>
        <v xml:space="preserve"> </v>
      </c>
      <c r="S45" s="416"/>
      <c r="T45" s="107" t="str">
        <f>Electives!B121</f>
        <v>4f</v>
      </c>
      <c r="U45" s="125" t="str">
        <f>Electives!C121</f>
        <v>Wash a car</v>
      </c>
      <c r="V45" s="107" t="str">
        <f>IF(Electives!G121&lt;&gt;"", Electives!G121, " ")</f>
        <v xml:space="preserve"> </v>
      </c>
      <c r="X45" s="427"/>
      <c r="Y45" s="107" t="str">
        <f>Electives!B189</f>
        <v>2h</v>
      </c>
      <c r="Z45" s="125" t="str">
        <f>Electives!C189</f>
        <v>Perform a musical number.</v>
      </c>
      <c r="AA45" s="107" t="str">
        <f>IF(Electives!G189&lt;&gt;"", Electives!G189, " ")</f>
        <v xml:space="preserve"> </v>
      </c>
      <c r="AC45"/>
      <c r="AD45" s="218" t="str">
        <f>'Shooting Sports'!C11</f>
        <v>BB Gun: Level 2</v>
      </c>
      <c r="AE45" s="218"/>
      <c r="AF45"/>
      <c r="AG45" s="215"/>
      <c r="AH45" s="162" t="str">
        <f>NOVA!B32</f>
        <v>3b4</v>
      </c>
      <c r="AI45" s="386" t="str">
        <f>NOVA!C32</f>
        <v>Share collection and what you learned</v>
      </c>
      <c r="AJ45" s="387"/>
      <c r="AK45" s="162" t="str">
        <f>IF(NOVA!G32&lt;&gt;"", NOVA!G32, "")</f>
        <v/>
      </c>
      <c r="AL45" s="215"/>
      <c r="AM45" s="162" t="str">
        <f>NOVA!B93</f>
        <v>3a2</v>
      </c>
      <c r="AN45" s="386" t="str">
        <f>NOVA!C93</f>
        <v>Find and draw 5 constellations</v>
      </c>
      <c r="AO45" s="387"/>
      <c r="AP45" s="162" t="str">
        <f>IF(NOVA!G93&lt;&gt;"", NOVA!G93, "")</f>
        <v/>
      </c>
      <c r="AQ45" s="215"/>
      <c r="AR45" s="162" t="str">
        <f>NOVA!B158</f>
        <v>3a1</v>
      </c>
      <c r="AS45" s="386" t="str">
        <f>NOVA!C158</f>
        <v>On the sun or moon</v>
      </c>
      <c r="AT45" s="387"/>
      <c r="AU45" s="162" t="str">
        <f>IF(NOVA!G158&lt;&gt;"", NOVA!G158, "")</f>
        <v/>
      </c>
    </row>
    <row r="46" spans="1:47">
      <c r="A46" s="159" t="str">
        <f>N35</f>
        <v>Aware and Care</v>
      </c>
      <c r="B46" s="151" t="str">
        <f>Electives!G55</f>
        <v/>
      </c>
      <c r="D46" s="402"/>
      <c r="E46" s="42">
        <f>AdventurePins!B51</f>
        <v>6</v>
      </c>
      <c r="F46" s="159" t="str">
        <f>AdventurePins!C51</f>
        <v>Lead fitness game</v>
      </c>
      <c r="G46" s="42" t="str">
        <f>IF(AdventurePins!G51&lt;&gt;"", AdventurePins!G51, " ")</f>
        <v xml:space="preserve"> </v>
      </c>
      <c r="I46" s="402"/>
      <c r="J46" s="42" t="str">
        <f>AdventurePins!B108</f>
        <v>2b</v>
      </c>
      <c r="K46" s="159" t="str">
        <f>AdventurePins!C108</f>
        <v>Describe 4 steps of advancement</v>
      </c>
      <c r="L46" s="42" t="str">
        <f>IF(AdventurePins!G108&lt;&gt;"", AdventurePins!G108, " ")</f>
        <v xml:space="preserve"> </v>
      </c>
      <c r="N46" s="417"/>
      <c r="O46" s="107" t="str">
        <f>Electives!B54</f>
        <v>4h</v>
      </c>
      <c r="P46" s="127" t="str">
        <f>Electives!C54</f>
        <v>Activity w/disabled members organization</v>
      </c>
      <c r="Q46" s="107" t="str">
        <f>IF(Electives!G54&lt;&gt;"", Electives!G54, " ")</f>
        <v xml:space="preserve"> </v>
      </c>
      <c r="S46" s="416"/>
      <c r="T46" s="107" t="str">
        <f>Electives!B122</f>
        <v>4g</v>
      </c>
      <c r="U46" s="125" t="str">
        <f>Electives!C122</f>
        <v>Check oil level &amp; tire pressure in car</v>
      </c>
      <c r="V46" s="107" t="str">
        <f>IF(Electives!G122&lt;&gt;"", Electives!G122,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Sports'!G12&lt;&gt;"", 'Shooting Sports'!G12, "")</f>
        <v/>
      </c>
      <c r="AG46" s="215"/>
      <c r="AH46" s="162" t="str">
        <f>NOVA!B33</f>
        <v>3c1</v>
      </c>
      <c r="AI46" s="386" t="str">
        <f>NOVA!C33</f>
        <v>Use 4 ways to monitor / predict weather</v>
      </c>
      <c r="AJ46" s="387"/>
      <c r="AK46" s="162" t="str">
        <f>IF(NOVA!G33&lt;&gt;"", NOVA!G33, "")</f>
        <v/>
      </c>
      <c r="AL46" s="215"/>
      <c r="AM46" s="162" t="str">
        <f>NOVA!B94</f>
        <v>3a3</v>
      </c>
      <c r="AN46" s="386" t="str">
        <f>NOVA!C94</f>
        <v>Discuss with counselor</v>
      </c>
      <c r="AO46" s="387"/>
      <c r="AP46" s="162" t="str">
        <f>IF(NOVA!G94&lt;&gt;"", NOVA!G94, "")</f>
        <v/>
      </c>
      <c r="AQ46" s="215"/>
      <c r="AR46" s="162" t="str">
        <f>NOVA!B159</f>
        <v>3a2</v>
      </c>
      <c r="AS46" s="386" t="str">
        <f>NOVA!C159</f>
        <v>On Jupiter or Pluto</v>
      </c>
      <c r="AT46" s="387"/>
      <c r="AU46" s="162" t="str">
        <f>IF(NOVA!G159&lt;&gt;"", NOVA!G159, "")</f>
        <v/>
      </c>
    </row>
    <row r="47" spans="1:47">
      <c r="A47" s="159" t="str">
        <f>N47</f>
        <v>Build It</v>
      </c>
      <c r="B47" s="151" t="str">
        <f>Electives!G62</f>
        <v/>
      </c>
      <c r="D47" s="399" t="str">
        <f>AdventurePins!C53</f>
        <v>Webelos Walkabout</v>
      </c>
      <c r="E47" s="399"/>
      <c r="F47" s="399"/>
      <c r="G47" s="399"/>
      <c r="I47" s="402"/>
      <c r="J47" s="42" t="str">
        <f>AdventurePins!B109</f>
        <v>2c</v>
      </c>
      <c r="K47" s="159" t="str">
        <f>AdventurePins!C109</f>
        <v>Describe ranks in Boy Scouts</v>
      </c>
      <c r="L47" s="42" t="str">
        <f>IF(AdventurePins!G109&lt;&gt;"", AdventurePins!G109, " ")</f>
        <v xml:space="preserve"> </v>
      </c>
      <c r="N47" s="399" t="str">
        <f>Electives!C57</f>
        <v>Build It</v>
      </c>
      <c r="O47" s="399"/>
      <c r="P47" s="399"/>
      <c r="Q47" s="399"/>
      <c r="S47" s="416"/>
      <c r="T47" s="107" t="str">
        <f>Electives!B123</f>
        <v>4h</v>
      </c>
      <c r="U47" s="125" t="str">
        <f>Electives!C123</f>
        <v>Replace a bulb in a car</v>
      </c>
      <c r="V47" s="107" t="str">
        <f>IF(Electives!G123&lt;&gt;"", Electives!G123, " ")</f>
        <v xml:space="preserve"> </v>
      </c>
      <c r="X47" s="410" t="str">
        <f>IF(Electives!$E192&lt;&gt;"", Electives!$E192, " ")</f>
        <v>(Do All)</v>
      </c>
      <c r="Y47" s="107">
        <f>Electives!B193</f>
        <v>1</v>
      </c>
      <c r="Z47" s="126" t="str">
        <f>Electives!C193</f>
        <v>Write story outline. Create storyboard.</v>
      </c>
      <c r="AA47" s="107" t="str">
        <f>IF(Electives!G193&lt;&gt;"", Electives!G193, " ")</f>
        <v xml:space="preserve"> </v>
      </c>
      <c r="AC47" s="219" t="str">
        <f>'Shooting Sports'!B13</f>
        <v>S1</v>
      </c>
      <c r="AD47" s="392" t="str">
        <f>'Shooting Sports'!C13</f>
        <v>Demonstrate one shooting position</v>
      </c>
      <c r="AE47" s="393"/>
      <c r="AF47" s="219" t="str">
        <f>IF('Shooting Sports'!G13&lt;&gt;"", 'Shooting Sports'!G13, "")</f>
        <v/>
      </c>
      <c r="AG47" s="215"/>
      <c r="AH47" s="162" t="str">
        <f>NOVA!B34</f>
        <v>3c2</v>
      </c>
      <c r="AI47" s="386" t="str">
        <f>NOVA!C34</f>
        <v>Analyze predictions for a week</v>
      </c>
      <c r="AJ47" s="387"/>
      <c r="AK47" s="162" t="str">
        <f>IF(NOVA!G34&lt;&gt;"", NOVA!G34, "")</f>
        <v/>
      </c>
      <c r="AL47" s="215"/>
      <c r="AM47" s="162" t="str">
        <f>NOVA!B95</f>
        <v>3b1</v>
      </c>
      <c r="AN47" s="386" t="str">
        <f>NOVA!C95</f>
        <v>Explain revolution, orbit and rotation</v>
      </c>
      <c r="AO47" s="387"/>
      <c r="AP47" s="162" t="str">
        <f>IF(NOVA!G95&lt;&gt;"", NOVA!G95, "")</f>
        <v/>
      </c>
      <c r="AQ47" s="215"/>
      <c r="AR47" s="162" t="str">
        <f>NOVA!B160</f>
        <v>3a3</v>
      </c>
      <c r="AS47" s="386" t="str">
        <f>NOVA!C160</f>
        <v>On a planet of your choice</v>
      </c>
      <c r="AT47" s="387"/>
      <c r="AU47" s="162" t="str">
        <f>IF(NOVA!G160&lt;&gt;"", NOVA!G160, "")</f>
        <v/>
      </c>
    </row>
    <row r="48" spans="1:47" ht="12.75" customHeight="1">
      <c r="A48" s="159" t="str">
        <f>N52</f>
        <v>Build My Own Hero</v>
      </c>
      <c r="B48" s="151" t="str">
        <f>Electives!G71</f>
        <v/>
      </c>
      <c r="D48" s="403" t="str">
        <f>IF(AdventurePins!$E53&lt;&gt;"", AdventurePins!$E53, " ")</f>
        <v>(Do 1-4 and one other)</v>
      </c>
      <c r="E48" s="42">
        <f>AdventurePins!B54</f>
        <v>1</v>
      </c>
      <c r="F48" s="159" t="str">
        <f>AdventurePins!C54</f>
        <v>Create a hike plan</v>
      </c>
      <c r="G48" s="42" t="str">
        <f>IF(AdventurePins!G54&lt;&gt;"", AdventurePins!G54, " ")</f>
        <v xml:space="preserve"> </v>
      </c>
      <c r="I48" s="402"/>
      <c r="J48" s="42" t="str">
        <f>AdventurePins!B110</f>
        <v>2d</v>
      </c>
      <c r="K48" s="159" t="str">
        <f>AdventurePins!C110</f>
        <v>Describe merit badge program</v>
      </c>
      <c r="L48" s="42" t="str">
        <f>IF(AdventurePins!G110&lt;&gt;"", AdventurePins!G110, " ")</f>
        <v xml:space="preserve"> </v>
      </c>
      <c r="N48" s="410" t="str">
        <f>IF(Electives!$E57&lt;&gt;"", Electives!$E57, " ")</f>
        <v>(Do All)</v>
      </c>
      <c r="O48" s="107">
        <f>Electives!B58</f>
        <v>1</v>
      </c>
      <c r="P48" s="125" t="str">
        <f>Electives!C58</f>
        <v>Learn basic tools &amp; safety</v>
      </c>
      <c r="Q48" s="107" t="str">
        <f>IF(Electives!G58&lt;&gt;"", Electives!G58, " ")</f>
        <v xml:space="preserve"> </v>
      </c>
      <c r="S48" s="416"/>
      <c r="T48" s="107" t="str">
        <f>Electives!B124</f>
        <v>4i</v>
      </c>
      <c r="U48" s="125" t="str">
        <f>Electives!C124</f>
        <v>Change a car tire</v>
      </c>
      <c r="V48" s="107" t="str">
        <f>IF(Electives!G124&lt;&gt;"", Electives!G124, " ")</f>
        <v xml:space="preserve"> </v>
      </c>
      <c r="X48" s="410"/>
      <c r="Y48" s="107">
        <f>Electives!B194</f>
        <v>2</v>
      </c>
      <c r="Z48" s="125" t="str">
        <f>Electives!C194</f>
        <v>Create movie w/Oath &amp; Law</v>
      </c>
      <c r="AA48" s="107" t="str">
        <f>IF(Electives!G194&lt;&gt;"", Electives!G194, " ")</f>
        <v xml:space="preserve"> </v>
      </c>
      <c r="AC48" s="219" t="str">
        <f>'Shooting Sports'!B14</f>
        <v>S2</v>
      </c>
      <c r="AD48" s="392" t="str">
        <f>'Shooting Sports'!C14</f>
        <v>Fire 5 BBs in 3 volleys at the Cub target</v>
      </c>
      <c r="AE48" s="393"/>
      <c r="AF48" s="219" t="str">
        <f>IF('Shooting Sports'!G14&lt;&gt;"", 'Shooting Sports'!G14, "")</f>
        <v/>
      </c>
      <c r="AG48" s="215"/>
      <c r="AH48" s="162" t="str">
        <f>NOVA!B35</f>
        <v>3c3</v>
      </c>
      <c r="AI48" s="386" t="str">
        <f>NOVA!C35</f>
        <v>Discuss work with counselor</v>
      </c>
      <c r="AJ48" s="387"/>
      <c r="AK48" s="162" t="str">
        <f>IF(NOVA!G35&lt;&gt;"", NOVA!G35, "")</f>
        <v/>
      </c>
      <c r="AL48" s="215"/>
      <c r="AM48" s="162" t="str">
        <f>NOVA!B96</f>
        <v>3b2</v>
      </c>
      <c r="AN48" s="386" t="str">
        <f>NOVA!C96</f>
        <v>Compare 3 planets to the Earth</v>
      </c>
      <c r="AO48" s="387"/>
      <c r="AP48" s="162" t="str">
        <f>IF(NOVA!G96&lt;&gt;"", NOVA!G96, "")</f>
        <v/>
      </c>
      <c r="AQ48" s="215"/>
      <c r="AR48" s="162" t="str">
        <f>NOVA!B161</f>
        <v>3b</v>
      </c>
      <c r="AS48" s="386" t="str">
        <f>NOVA!C161</f>
        <v>Choose one and calculate its height</v>
      </c>
      <c r="AT48" s="387"/>
      <c r="AU48" s="162" t="str">
        <f>IF(NOVA!G161&lt;&gt;"", NOVA!G161, "")</f>
        <v/>
      </c>
    </row>
    <row r="49" spans="1:47" ht="12.75" customHeight="1">
      <c r="A49" s="159" t="str">
        <f>S3</f>
        <v>Castaway</v>
      </c>
      <c r="B49" s="151" t="str">
        <f>Electives!G81</f>
        <v/>
      </c>
      <c r="D49" s="404"/>
      <c r="E49" s="42">
        <f>AdventurePins!B55</f>
        <v>2</v>
      </c>
      <c r="F49" s="159" t="str">
        <f>AdventurePins!C55</f>
        <v>Assemble a hiking first-aid kit</v>
      </c>
      <c r="G49" s="42" t="str">
        <f>IF(AdventurePins!G55&lt;&gt;"", AdventurePins!G55, " ")</f>
        <v xml:space="preserve"> </v>
      </c>
      <c r="I49" s="402"/>
      <c r="J49" s="42" t="str">
        <f>AdventurePins!B111</f>
        <v>3a</v>
      </c>
      <c r="K49" s="159" t="str">
        <f>AdventurePins!C111</f>
        <v>Explain patrol method &amp; types</v>
      </c>
      <c r="L49" s="42" t="str">
        <f>IF(AdventurePins!G111&lt;&gt;"", AdventurePins!G111, " ")</f>
        <v xml:space="preserve"> </v>
      </c>
      <c r="N49" s="410"/>
      <c r="O49" s="107">
        <f>Electives!B59</f>
        <v>2</v>
      </c>
      <c r="P49" s="125" t="str">
        <f>Electives!C59</f>
        <v>Build carpentry project</v>
      </c>
      <c r="Q49" s="107" t="str">
        <f>IF(Electives!G59&lt;&gt;"", Electives!G59, " ")</f>
        <v xml:space="preserve"> </v>
      </c>
      <c r="S49" s="416"/>
      <c r="T49" s="107" t="str">
        <f>Electives!B125</f>
        <v>4j</v>
      </c>
      <c r="U49" s="125" t="str">
        <f>Electives!C125</f>
        <v>Repair bicycle, chain, tires, flat, etc</v>
      </c>
      <c r="V49" s="107" t="str">
        <f>IF(Electives!G125&lt;&gt;"", Electives!G125, " ")</f>
        <v xml:space="preserve"> </v>
      </c>
      <c r="X49" s="410"/>
      <c r="Y49" s="107">
        <f>Electives!B195</f>
        <v>3</v>
      </c>
      <c r="Z49" s="125" t="str">
        <f>Electives!C195</f>
        <v>Share movie with family/pack/den.</v>
      </c>
      <c r="AA49" s="107" t="str">
        <f>IF(Electives!G195&lt;&gt;"", Electives!G195, " ")</f>
        <v xml:space="preserve"> </v>
      </c>
      <c r="AC49" s="219" t="str">
        <f>'Shooting Sports'!B15</f>
        <v>S3</v>
      </c>
      <c r="AD49" s="392" t="str">
        <f>'Shooting Sports'!C15</f>
        <v>Demonstrate/Explain range commands</v>
      </c>
      <c r="AE49" s="393"/>
      <c r="AF49" s="219" t="str">
        <f>IF('Shooting Sports'!G15&lt;&gt;"", 'Shooting Sports'!G15, "")</f>
        <v/>
      </c>
      <c r="AG49" s="215"/>
      <c r="AH49" s="162" t="str">
        <f>NOVA!B36</f>
        <v>3d</v>
      </c>
      <c r="AI49" s="386" t="str">
        <f>NOVA!C36</f>
        <v>Choose 2 habitats and complete activity</v>
      </c>
      <c r="AJ49" s="387"/>
      <c r="AK49" s="162" t="str">
        <f>IF(NOVA!G36&lt;&gt;"", NOVA!G36, "")</f>
        <v/>
      </c>
      <c r="AL49" s="215"/>
      <c r="AM49" s="162" t="str">
        <f>NOVA!B97</f>
        <v>3b3</v>
      </c>
      <c r="AN49" s="386" t="str">
        <f>NOVA!C97</f>
        <v>Discuss with counselor</v>
      </c>
      <c r="AO49" s="387"/>
      <c r="AP49" s="162" t="str">
        <f>IF(NOVA!G97&lt;&gt;"", NOVA!G97, "")</f>
        <v/>
      </c>
      <c r="AQ49" s="215"/>
      <c r="AR49" s="162" t="str">
        <f>NOVA!B162</f>
        <v>3b1</v>
      </c>
      <c r="AS49" s="386" t="str">
        <f>NOVA!C162</f>
        <v>A tree</v>
      </c>
      <c r="AT49" s="387"/>
      <c r="AU49" s="162" t="str">
        <f>IF(NOVA!G162&lt;&gt;"", NOVA!G162, "")</f>
        <v/>
      </c>
    </row>
    <row r="50" spans="1:47">
      <c r="A50" s="159" t="str">
        <f>S11</f>
        <v>Earth Rocks!</v>
      </c>
      <c r="B50" s="151" t="str">
        <f>Electives!G95</f>
        <v/>
      </c>
      <c r="D50" s="404"/>
      <c r="E50" s="42">
        <f>AdventurePins!B56</f>
        <v>3</v>
      </c>
      <c r="F50" s="159" t="str">
        <f>AdventurePins!C56</f>
        <v>Outdoor Code / Leave No Trace</v>
      </c>
      <c r="G50" s="42" t="str">
        <f>IF(AdventurePins!G56&lt;&gt;"", AdventurePins!G56, " ")</f>
        <v xml:space="preserve"> </v>
      </c>
      <c r="I50" s="402"/>
      <c r="J50" s="42" t="str">
        <f>AdventurePins!B112</f>
        <v>3b</v>
      </c>
      <c r="K50" s="127" t="str">
        <f>AdventurePins!C112</f>
        <v>Hold an election to choose patrol leader</v>
      </c>
      <c r="L50" s="42" t="str">
        <f>IF(AdventurePins!G112&lt;&gt;"", AdventurePins!G112, " ")</f>
        <v xml:space="preserve"> </v>
      </c>
      <c r="N50" s="410"/>
      <c r="O50" s="107">
        <f>Electives!B60</f>
        <v>3</v>
      </c>
      <c r="P50" s="125" t="str">
        <f>Electives!C60</f>
        <v>List tools / materials for #2</v>
      </c>
      <c r="Q50" s="107" t="str">
        <f>IF(Electives!G60&lt;&gt;"", Electives!G60, " ")</f>
        <v xml:space="preserve"> </v>
      </c>
      <c r="S50" s="416"/>
      <c r="T50" s="107" t="str">
        <f>Electives!B126</f>
        <v>4k</v>
      </c>
      <c r="U50" s="127" t="str">
        <f>Electives!C126</f>
        <v>Replace wheels on skateboard, scooter, or skates</v>
      </c>
      <c r="V50" s="107" t="str">
        <f>IF(Electives!G126&lt;&gt;"", Electives!G126,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Sports'!G16&lt;&gt;"", 'Shooting Sports'!G16, "")</f>
        <v/>
      </c>
      <c r="AG50" s="142"/>
      <c r="AH50" s="162" t="str">
        <f>NOVA!B37</f>
        <v>3d1</v>
      </c>
      <c r="AI50" s="386" t="str">
        <f>NOVA!C37</f>
        <v>Prairie</v>
      </c>
      <c r="AJ50" s="387"/>
      <c r="AK50" s="162" t="str">
        <f>IF(NOVA!G37&lt;&gt;"", NOVA!G37, "")</f>
        <v/>
      </c>
      <c r="AL50" s="142"/>
      <c r="AM50" s="162" t="str">
        <f>NOVA!B98</f>
        <v>3c1</v>
      </c>
      <c r="AN50" s="386" t="str">
        <f>NOVA!C98</f>
        <v>Design a rover and tell what it collects</v>
      </c>
      <c r="AO50" s="387"/>
      <c r="AP50" s="162" t="str">
        <f>IF(NOVA!G98&lt;&gt;"", NOVA!G98, "")</f>
        <v/>
      </c>
      <c r="AQ50" s="142"/>
      <c r="AR50" s="162" t="str">
        <f>NOVA!B163</f>
        <v>3b2</v>
      </c>
      <c r="AS50" s="386" t="str">
        <f>NOVA!C163</f>
        <v>Your house</v>
      </c>
      <c r="AT50" s="387"/>
      <c r="AU50" s="162" t="str">
        <f>IF(NOVA!G163&lt;&gt;"", NOVA!G163, "")</f>
        <v/>
      </c>
    </row>
    <row r="51" spans="1:47" ht="12.75" customHeight="1">
      <c r="A51" s="159" t="str">
        <f>S23</f>
        <v>Engineer</v>
      </c>
      <c r="B51" s="151" t="str">
        <f>Electives!G104</f>
        <v/>
      </c>
      <c r="D51" s="404"/>
      <c r="E51" s="42">
        <f>AdventurePins!B57</f>
        <v>4</v>
      </c>
      <c r="F51" s="159" t="str">
        <f>AdventurePins!C57</f>
        <v>Hike 3 miles and plan lunch</v>
      </c>
      <c r="G51" s="42" t="str">
        <f>IF(AdventurePins!G57&lt;&gt;"", AdventurePins!G57, " ")</f>
        <v xml:space="preserve"> </v>
      </c>
      <c r="I51" s="402"/>
      <c r="J51" s="42" t="str">
        <f>AdventurePins!B113</f>
        <v>3c</v>
      </c>
      <c r="K51" s="127" t="str">
        <f>AdventurePins!C113</f>
        <v>Develop patrol name, emblem, flag, &amp; yell</v>
      </c>
      <c r="L51" s="42" t="str">
        <f>IF(AdventurePins!G113&lt;&gt;"", AdventurePins!G113, " ")</f>
        <v xml:space="preserve"> </v>
      </c>
      <c r="N51" s="410"/>
      <c r="O51" s="107">
        <f>Electives!B61</f>
        <v>4</v>
      </c>
      <c r="P51" s="127" t="str">
        <f>Electives!C61</f>
        <v>Visit / interview construction worker @ site</v>
      </c>
      <c r="Q51" s="107" t="str">
        <f>IF(Electives!G61&lt;&gt;"", Electives!G61, " ")</f>
        <v xml:space="preserve"> </v>
      </c>
      <c r="S51" s="416"/>
      <c r="T51" s="107" t="str">
        <f>Electives!B127</f>
        <v>4l</v>
      </c>
      <c r="U51" s="125" t="str">
        <f>Electives!C127</f>
        <v>Help prepare and paint a room</v>
      </c>
      <c r="V51" s="107" t="str">
        <f>IF(Electives!G127&lt;&gt;"", Electives!G127, " ")</f>
        <v xml:space="preserve"> </v>
      </c>
      <c r="X51" s="410" t="str">
        <f>IF(Electives!$E198&lt;&gt;"", Electives!$E198, " ")</f>
        <v>(Do 1, one of 2, all 3 thru 5, and one of 6)</v>
      </c>
      <c r="Y51" s="107">
        <f>Electives!B199</f>
        <v>1</v>
      </c>
      <c r="Z51" s="127" t="str">
        <f>Electives!C199</f>
        <v>Interview grandparent about childhood life</v>
      </c>
      <c r="AA51" s="107" t="str">
        <f>IF(Electives!G199&lt;&gt;"", Electives!G199, " ")</f>
        <v xml:space="preserve"> </v>
      </c>
      <c r="AC51"/>
      <c r="AD51" s="218" t="str">
        <f>'Shooting Sports'!C18</f>
        <v>Archery: Level 1</v>
      </c>
      <c r="AE51" s="218"/>
      <c r="AF51"/>
      <c r="AG51" s="72"/>
      <c r="AH51" s="162" t="str">
        <f>NOVA!B38</f>
        <v>3d2</v>
      </c>
      <c r="AI51" s="386" t="str">
        <f>NOVA!C38</f>
        <v>Temperate forest</v>
      </c>
      <c r="AJ51" s="387"/>
      <c r="AK51" s="162" t="str">
        <f>IF(NOVA!G38&lt;&gt;"", NOVA!G38, "")</f>
        <v/>
      </c>
      <c r="AL51" s="72"/>
      <c r="AM51" s="162" t="str">
        <f>NOVA!B99</f>
        <v>3c2</v>
      </c>
      <c r="AN51" s="386" t="str">
        <f>NOVA!C99</f>
        <v>How would rover work</v>
      </c>
      <c r="AO51" s="387"/>
      <c r="AP51" s="162" t="str">
        <f>IF(NOVA!G99&lt;&gt;"", NOVA!G99, "")</f>
        <v/>
      </c>
      <c r="AQ51" s="72"/>
      <c r="AR51" s="162" t="str">
        <f>NOVA!B164</f>
        <v>3b3</v>
      </c>
      <c r="AS51" s="386" t="str">
        <f>NOVA!C164</f>
        <v>A building of your choice</v>
      </c>
      <c r="AT51" s="387"/>
      <c r="AU51" s="162" t="str">
        <f>IF(NOVA!G164&lt;&gt;"", NOVA!G164, "")</f>
        <v/>
      </c>
    </row>
    <row r="52" spans="1:47">
      <c r="A52" s="159" t="str">
        <f>S30</f>
        <v>Fix It</v>
      </c>
      <c r="B52" s="151" t="str">
        <f>Electives!G137</f>
        <v/>
      </c>
      <c r="D52" s="404"/>
      <c r="E52" s="42">
        <f>AdventurePins!B58</f>
        <v>5</v>
      </c>
      <c r="F52" s="127" t="str">
        <f>AdventurePins!C58</f>
        <v>Identify poisonous plants/animals/insects</v>
      </c>
      <c r="G52" s="42" t="str">
        <f>IF(AdventurePins!G58&lt;&gt;"", AdventurePins!G58, " ")</f>
        <v xml:space="preserve"> </v>
      </c>
      <c r="I52" s="402"/>
      <c r="J52" s="42" t="str">
        <f>AdventurePins!B114</f>
        <v>3d</v>
      </c>
      <c r="K52" s="127" t="str">
        <f>AdventurePins!C114</f>
        <v>Participate in Boy Scout campout/activity</v>
      </c>
      <c r="L52" s="42" t="str">
        <f>IF(AdventurePins!G114&lt;&gt;"", AdventurePins!G114, " ")</f>
        <v xml:space="preserve"> </v>
      </c>
      <c r="N52" s="399" t="str">
        <f>Electives!C64</f>
        <v>Build My Own Hero</v>
      </c>
      <c r="O52" s="399"/>
      <c r="P52" s="399"/>
      <c r="Q52" s="399"/>
      <c r="S52" s="416"/>
      <c r="T52" s="107" t="str">
        <f>Electives!B128</f>
        <v>4m</v>
      </c>
      <c r="U52" s="125" t="str">
        <f>Electives!C128</f>
        <v>Help replace wall or floor tile</v>
      </c>
      <c r="V52" s="107" t="str">
        <f>IF(Electives!G128&lt;&gt;"", Electives!G128, " ")</f>
        <v xml:space="preserve"> </v>
      </c>
      <c r="X52" s="410"/>
      <c r="Y52" s="107" t="str">
        <f>Electives!B200</f>
        <v>2a</v>
      </c>
      <c r="Z52" s="127" t="str">
        <f>Electives!C200</f>
        <v>Family tree of three generations</v>
      </c>
      <c r="AA52" s="107" t="str">
        <f>IF(Electives!G200&lt;&gt;"", Electives!G200, " ")</f>
        <v xml:space="preserve"> </v>
      </c>
      <c r="AC52" s="219">
        <f>'Shooting Sports'!B19</f>
        <v>1</v>
      </c>
      <c r="AD52" s="428" t="str">
        <f>'Shooting Sports'!C19</f>
        <v>Follow archery range rules and whistles</v>
      </c>
      <c r="AE52" s="429"/>
      <c r="AF52" s="219" t="str">
        <f>IF('Shooting Sports'!G19&lt;&gt;"", 'Shooting Sports'!G19, "")</f>
        <v/>
      </c>
      <c r="AG52" s="220"/>
      <c r="AH52" s="162" t="str">
        <f>NOVA!B39</f>
        <v>3d3</v>
      </c>
      <c r="AI52" s="386" t="str">
        <f>NOVA!C39</f>
        <v>Aquatic ecosystem</v>
      </c>
      <c r="AJ52" s="387"/>
      <c r="AK52" s="162" t="str">
        <f>IF(NOVA!G39&lt;&gt;"", NOVA!G39, "")</f>
        <v/>
      </c>
      <c r="AL52" s="220"/>
      <c r="AM52" s="162" t="str">
        <f>NOVA!B100</f>
        <v>3c3</v>
      </c>
      <c r="AN52" s="386" t="str">
        <f>NOVA!C100</f>
        <v>How would rover transmit data</v>
      </c>
      <c r="AO52" s="387"/>
      <c r="AP52" s="162" t="str">
        <f>IF(NOVA!G100&lt;&gt;"", NOVA!G100, "")</f>
        <v/>
      </c>
      <c r="AQ52" s="220"/>
      <c r="AR52" s="162" t="str">
        <f>NOVA!B165</f>
        <v>3c</v>
      </c>
      <c r="AS52" s="386" t="str">
        <f>NOVA!C165</f>
        <v>Calculate the volume of air in your room</v>
      </c>
      <c r="AT52" s="387"/>
      <c r="AU52" s="162" t="str">
        <f>IF(NOVA!G165&lt;&gt;"", NOVA!G165, "")</f>
        <v/>
      </c>
    </row>
    <row r="53" spans="1:47" ht="12.75" customHeight="1">
      <c r="A53" s="159" t="str">
        <f>X3</f>
        <v>Game Design</v>
      </c>
      <c r="B53" s="151" t="str">
        <f>Electives!G144</f>
        <v/>
      </c>
      <c r="D53" s="405"/>
      <c r="E53" s="42">
        <f>AdventurePins!B59</f>
        <v>6</v>
      </c>
      <c r="F53" s="127" t="str">
        <f>AdventurePins!C59</f>
        <v>Leader role: Trail/First-aid/Lunch/Service</v>
      </c>
      <c r="G53" s="42" t="str">
        <f>IF(AdventurePins!G59&lt;&gt;"", AdventurePins!G59, " ")</f>
        <v xml:space="preserve"> </v>
      </c>
      <c r="I53" s="402"/>
      <c r="J53" s="42">
        <f>AdventurePins!B115</f>
        <v>4</v>
      </c>
      <c r="K53" s="126" t="str">
        <f>AdventurePins!C115</f>
        <v>Use patrol method on Boy Scout activity</v>
      </c>
      <c r="L53" s="42" t="str">
        <f>IF(AdventurePins!G115&lt;&gt;"", AdventurePins!G115, " ")</f>
        <v xml:space="preserve"> </v>
      </c>
      <c r="N53" s="410" t="str">
        <f>IF(Electives!$E64&lt;&gt;"", Electives!$E64, " ")</f>
        <v>(Do 1-3 and one other)</v>
      </c>
      <c r="O53" s="107">
        <f>Electives!B65</f>
        <v>1</v>
      </c>
      <c r="P53" s="125" t="str">
        <f>Electives!C65</f>
        <v>What is Hero; Invite local hero.</v>
      </c>
      <c r="Q53" s="107" t="str">
        <f>IF(Electives!G65&lt;&gt;"", Electives!G65, " ")</f>
        <v xml:space="preserve"> </v>
      </c>
      <c r="S53" s="416"/>
      <c r="T53" s="107" t="str">
        <f>Electives!B129</f>
        <v>4n</v>
      </c>
      <c r="U53" s="125" t="str">
        <f>Electives!C129</f>
        <v>Help repair window/door lock</v>
      </c>
      <c r="V53" s="107" t="str">
        <f>IF(Electives!G129&lt;&gt;"", Electives!G129, " ")</f>
        <v xml:space="preserve"> </v>
      </c>
      <c r="X53" s="410"/>
      <c r="Y53" s="107" t="str">
        <f>Electives!B201</f>
        <v>2b</v>
      </c>
      <c r="Z53" s="127" t="str">
        <f>Electives!C201</f>
        <v>Make a display showing family orign</v>
      </c>
      <c r="AA53" s="107" t="str">
        <f>IF(Electives!G201&lt;&gt;"", Electives!G201, " ")</f>
        <v xml:space="preserve"> </v>
      </c>
      <c r="AC53" s="219">
        <f>'Shooting Sports'!B20</f>
        <v>2</v>
      </c>
      <c r="AD53" s="392" t="str">
        <f>'Shooting Sports'!C20</f>
        <v>Identify recurve and compound bow</v>
      </c>
      <c r="AE53" s="393"/>
      <c r="AF53" s="219" t="str">
        <f>IF('Shooting Sports'!G20&lt;&gt;"", 'Shooting Sports'!G20, "")</f>
        <v/>
      </c>
      <c r="AG53" s="221"/>
      <c r="AH53" s="162" t="str">
        <f>NOVA!B40</f>
        <v>3d4</v>
      </c>
      <c r="AI53" s="386" t="str">
        <f>NOVA!C40</f>
        <v>Temperate / Subtropical rain forest</v>
      </c>
      <c r="AJ53" s="387"/>
      <c r="AK53" s="162" t="str">
        <f>IF(NOVA!G40&lt;&gt;"", NOVA!G40, "")</f>
        <v/>
      </c>
      <c r="AL53" s="221"/>
      <c r="AM53" s="162" t="str">
        <f>NOVA!B101</f>
        <v>3c4</v>
      </c>
      <c r="AN53" s="386" t="str">
        <f>NOVA!C101</f>
        <v>Why rovers are needed</v>
      </c>
      <c r="AO53" s="387"/>
      <c r="AP53" s="162" t="str">
        <f>IF(NOVA!G101&lt;&gt;"", NOVA!G101, "")</f>
        <v/>
      </c>
      <c r="AQ53" s="221"/>
      <c r="AR53" s="162" t="str">
        <f>NOVA!B166</f>
        <v>4a1</v>
      </c>
      <c r="AS53" s="386" t="str">
        <f>NOVA!C166</f>
        <v>Look up and discuss cryptography</v>
      </c>
      <c r="AT53" s="387"/>
      <c r="AU53" s="162" t="str">
        <f>IF(NOVA!G166&lt;&gt;"", NOVA!G166, "")</f>
        <v/>
      </c>
    </row>
    <row r="54" spans="1:47" ht="12.75" customHeight="1">
      <c r="A54" s="159" t="str">
        <f>X8</f>
        <v>Into the Wild</v>
      </c>
      <c r="B54" s="151" t="str">
        <f>Electives!G161</f>
        <v/>
      </c>
      <c r="I54" s="402"/>
      <c r="J54" s="42" t="str">
        <f>AdventurePins!B116</f>
        <v>5a</v>
      </c>
      <c r="K54" s="127" t="str">
        <f>AdventurePins!C116</f>
        <v>Tie knots: square, 2-half hitches, taut-line</v>
      </c>
      <c r="L54" s="42" t="str">
        <f>IF(AdventurePins!G116&lt;&gt;"", AdventurePins!G116, " ")</f>
        <v xml:space="preserve"> </v>
      </c>
      <c r="N54" s="410"/>
      <c r="O54" s="107">
        <f>Electives!B66</f>
        <v>2</v>
      </c>
      <c r="P54" s="126" t="str">
        <f>Electives!C66</f>
        <v>Identify how citizens can be local heros.</v>
      </c>
      <c r="Q54" s="107" t="str">
        <f>IF(Electives!G66&lt;&gt;"", Electives!G66, " ")</f>
        <v xml:space="preserve"> </v>
      </c>
      <c r="S54" s="416"/>
      <c r="T54" s="107" t="str">
        <f>Electives!B130</f>
        <v>4o</v>
      </c>
      <c r="U54" s="125" t="str">
        <f>Electives!C130</f>
        <v>Help fix slow or clogged sink</v>
      </c>
      <c r="V54" s="107" t="str">
        <f>IF(Electives!G130&lt;&gt;"", Electives!G130, " ")</f>
        <v xml:space="preserve"> </v>
      </c>
      <c r="X54" s="410"/>
      <c r="Y54" s="107" t="str">
        <f>Electives!B202</f>
        <v>2c</v>
      </c>
      <c r="Z54" s="127" t="str">
        <f>Electives!C202</f>
        <v>Create display of family celebration</v>
      </c>
      <c r="AA54" s="107" t="str">
        <f>IF(Electives!G202&lt;&gt;"", Electives!G202, " ")</f>
        <v xml:space="preserve"> </v>
      </c>
      <c r="AC54" s="219">
        <f>'Shooting Sports'!B21</f>
        <v>3</v>
      </c>
      <c r="AD54" s="392" t="str">
        <f>'Shooting Sports'!C21</f>
        <v>Demonstrate arm/finger guards &amp; quiver</v>
      </c>
      <c r="AE54" s="393"/>
      <c r="AF54" s="219" t="str">
        <f>IF('Shooting Sports'!G21&lt;&gt;"", 'Shooting Sports'!G21, "")</f>
        <v/>
      </c>
      <c r="AG54" s="221"/>
      <c r="AH54" s="162" t="str">
        <f>NOVA!B41</f>
        <v>3d5</v>
      </c>
      <c r="AI54" s="386" t="str">
        <f>NOVA!C41</f>
        <v>Desert</v>
      </c>
      <c r="AJ54" s="387"/>
      <c r="AK54" s="162" t="str">
        <f>IF(NOVA!G41&lt;&gt;"", NOVA!G41, "")</f>
        <v/>
      </c>
      <c r="AL54" s="221"/>
      <c r="AM54" s="162" t="str">
        <f>NOVA!B102</f>
        <v>3d1</v>
      </c>
      <c r="AN54" s="386" t="str">
        <f>NOVA!C102</f>
        <v>Design a space colony</v>
      </c>
      <c r="AO54" s="387"/>
      <c r="AP54" s="162" t="str">
        <f>IF(NOVA!G102&lt;&gt;"", NOVA!G102, "")</f>
        <v/>
      </c>
      <c r="AQ54" s="221"/>
      <c r="AR54" s="162" t="str">
        <f>NOVA!B167</f>
        <v>4a2</v>
      </c>
      <c r="AS54" s="386" t="str">
        <f>NOVA!C167</f>
        <v>Discuss 3 ways codes are made</v>
      </c>
      <c r="AT54" s="387"/>
      <c r="AU54" s="162" t="str">
        <f>IF(NOVA!G167&lt;&gt;"", NOVA!G167, "")</f>
        <v/>
      </c>
    </row>
    <row r="55" spans="1:47">
      <c r="A55" s="159" t="str">
        <f>X23</f>
        <v>Into the Woods</v>
      </c>
      <c r="B55" s="151" t="str">
        <f>Electives!G171</f>
        <v/>
      </c>
      <c r="I55" s="402"/>
      <c r="J55" s="42" t="str">
        <f>AdventurePins!B117</f>
        <v>5b</v>
      </c>
      <c r="K55" s="127" t="str">
        <f>AdventurePins!C117</f>
        <v>Show whip &amp; fuse ends of different ropes</v>
      </c>
      <c r="L55" s="42" t="str">
        <f>IF(AdventurePins!G117&lt;&gt;"", AdventurePins!G117, " ")</f>
        <v xml:space="preserve"> </v>
      </c>
      <c r="N55" s="410"/>
      <c r="O55" s="107">
        <f>Electives!B67</f>
        <v>3</v>
      </c>
      <c r="P55" s="125" t="str">
        <f>Electives!C67</f>
        <v>Recognize community Hero</v>
      </c>
      <c r="Q55" s="107" t="str">
        <f>IF(Electives!G67&lt;&gt;"", Electives!G67, " ")</f>
        <v xml:space="preserve"> </v>
      </c>
      <c r="S55" s="416"/>
      <c r="T55" s="107" t="str">
        <f>Electives!B131</f>
        <v>4p</v>
      </c>
      <c r="U55" s="125" t="str">
        <f>Electives!C131</f>
        <v>Help repair a mailbox</v>
      </c>
      <c r="V55" s="107" t="str">
        <f>IF(Electives!G131&lt;&gt;"", Electives!G131, " ")</f>
        <v xml:space="preserve"> </v>
      </c>
      <c r="X55" s="410"/>
      <c r="Y55" s="107">
        <f>Electives!B203</f>
        <v>3</v>
      </c>
      <c r="Z55" s="127" t="str">
        <f>Electives!C203</f>
        <v>Chart chores for 2 weeks</v>
      </c>
      <c r="AA55" s="107" t="str">
        <f>IF(Electives!G203&lt;&gt;"", Electives!G203, " ")</f>
        <v xml:space="preserve"> </v>
      </c>
      <c r="AC55" s="219">
        <f>'Shooting Sports'!B22</f>
        <v>4</v>
      </c>
      <c r="AD55" s="392" t="str">
        <f>'Shooting Sports'!C22</f>
        <v>Properly shoot a bow</v>
      </c>
      <c r="AE55" s="393"/>
      <c r="AF55" s="219" t="str">
        <f>IF('Shooting Sports'!G22&lt;&gt;"", 'Shooting Sports'!G22, "")</f>
        <v/>
      </c>
      <c r="AG55" s="221"/>
      <c r="AH55" s="162" t="str">
        <f>NOVA!B42</f>
        <v>3d6</v>
      </c>
      <c r="AI55" s="386" t="str">
        <f>NOVA!C42</f>
        <v>Polar ice</v>
      </c>
      <c r="AJ55" s="387"/>
      <c r="AK55" s="162" t="str">
        <f>IF(NOVA!G42&lt;&gt;"", NOVA!G42, "")</f>
        <v/>
      </c>
      <c r="AL55" s="221"/>
      <c r="AM55" s="162" t="str">
        <f>NOVA!B103</f>
        <v>3d2</v>
      </c>
      <c r="AN55" s="386" t="str">
        <f>NOVA!C103</f>
        <v>Discuss survival needs</v>
      </c>
      <c r="AO55" s="387"/>
      <c r="AP55" s="162" t="str">
        <f>IF(NOVA!G103&lt;&gt;"", NOVA!G103, "")</f>
        <v/>
      </c>
      <c r="AQ55" s="221"/>
      <c r="AR55" s="162" t="str">
        <f>NOVA!B168</f>
        <v>4a3</v>
      </c>
      <c r="AS55" s="386" t="str">
        <f>NOVA!C168</f>
        <v>Discuss how codes relate to math</v>
      </c>
      <c r="AT55" s="387"/>
      <c r="AU55" s="162" t="str">
        <f>IF(NOVA!G168&lt;&gt;"", NOVA!G168, "")</f>
        <v/>
      </c>
    </row>
    <row r="56" spans="1:47" ht="12.75" customHeight="1">
      <c r="A56" s="159" t="str">
        <f>X31</f>
        <v>Looking Back, Looking Forward</v>
      </c>
      <c r="B56" s="151" t="str">
        <f>Electives!G177</f>
        <v/>
      </c>
      <c r="I56" s="402"/>
      <c r="J56" s="42">
        <f>AdventurePins!B118</f>
        <v>6</v>
      </c>
      <c r="K56" s="159" t="str">
        <f>AdventurePins!C118</f>
        <v>Demonstrate pocketknife safety</v>
      </c>
      <c r="L56" s="42" t="str">
        <f>IF(AdventurePins!G118&lt;&gt;"", AdventurePins!G118, " ")</f>
        <v xml:space="preserve"> </v>
      </c>
      <c r="N56" s="410"/>
      <c r="O56" s="107">
        <f>Electives!B68</f>
        <v>4</v>
      </c>
      <c r="P56" s="125" t="str">
        <f>Electives!C68</f>
        <v>Learn about a foreign hero</v>
      </c>
      <c r="Q56" s="107" t="str">
        <f>IF(Electives!G68&lt;&gt;"", Electives!G68, " ")</f>
        <v xml:space="preserve"> </v>
      </c>
      <c r="S56" s="416"/>
      <c r="T56" s="107" t="str">
        <f>Electives!B132</f>
        <v>4q</v>
      </c>
      <c r="U56" s="127" t="str">
        <f>Electives!C132</f>
        <v>Change battery in smoke or CO2 detector</v>
      </c>
      <c r="V56" s="107" t="str">
        <f>IF(Electives!G132&lt;&gt;"", Electives!G132, " ")</f>
        <v xml:space="preserve"> </v>
      </c>
      <c r="X56" s="410"/>
      <c r="Y56" s="107">
        <f>Electives!B204</f>
        <v>4</v>
      </c>
      <c r="Z56" s="127" t="str">
        <f>Electives!C204</f>
        <v>Help a family member complete a job</v>
      </c>
      <c r="AA56" s="107" t="str">
        <f>IF(Electives!G204&lt;&gt;"", Electives!G204, " ")</f>
        <v xml:space="preserve"> </v>
      </c>
      <c r="AC56" s="219">
        <f>'Shooting Sports'!B23</f>
        <v>5</v>
      </c>
      <c r="AD56" s="394" t="str">
        <f>'Shooting Sports'!C23</f>
        <v>Safely retrieve arrows</v>
      </c>
      <c r="AE56" s="394"/>
      <c r="AF56" s="219" t="str">
        <f>IF('Shooting Sports'!G23&lt;&gt;"", 'Shooting Sports'!G23, "")</f>
        <v/>
      </c>
      <c r="AG56" s="221"/>
      <c r="AH56" s="162" t="str">
        <f>NOVA!B43</f>
        <v>3d7</v>
      </c>
      <c r="AI56" s="386" t="str">
        <f>NOVA!C43</f>
        <v>Tide pools</v>
      </c>
      <c r="AJ56" s="387"/>
      <c r="AK56" s="162" t="str">
        <f>IF(NOVA!G43&lt;&gt;"", NOVA!G43, "")</f>
        <v/>
      </c>
      <c r="AL56" s="221"/>
      <c r="AM56" s="162" t="str">
        <f>NOVA!B104</f>
        <v>3e</v>
      </c>
      <c r="AN56" s="386" t="str">
        <f>NOVA!C104</f>
        <v>Map an asteroid</v>
      </c>
      <c r="AO56" s="387"/>
      <c r="AP56" s="162" t="str">
        <f>IF(NOVA!G104&lt;&gt;"", NOVA!G104, "")</f>
        <v/>
      </c>
      <c r="AQ56" s="221"/>
      <c r="AR56" s="162" t="str">
        <f>NOVA!B169</f>
        <v>4b1</v>
      </c>
      <c r="AS56" s="386" t="str">
        <f>NOVA!C169</f>
        <v>Design a code and write a message</v>
      </c>
      <c r="AT56" s="387"/>
      <c r="AU56" s="162" t="str">
        <f>IF(NOVA!G169&lt;&gt;"", NOVA!G169, "")</f>
        <v/>
      </c>
    </row>
    <row r="57" spans="1:47" ht="12.75" customHeight="1">
      <c r="A57" s="159" t="str">
        <f>X35</f>
        <v>Maestro!</v>
      </c>
      <c r="B57" s="151" t="str">
        <f>Electives!G190</f>
        <v/>
      </c>
      <c r="N57" s="410"/>
      <c r="O57" s="107">
        <f>Electives!B69</f>
        <v>5</v>
      </c>
      <c r="P57" s="125" t="str">
        <f>Electives!C69</f>
        <v>Learn about a Scout hero</v>
      </c>
      <c r="Q57" s="107" t="str">
        <f>IF(Electives!G69&lt;&gt;"", Electives!G69, " ")</f>
        <v xml:space="preserve"> </v>
      </c>
      <c r="S57" s="416"/>
      <c r="T57" s="107" t="str">
        <f>Electives!B133</f>
        <v>4r</v>
      </c>
      <c r="U57" s="125" t="str">
        <f>Electives!C133</f>
        <v>Help fix leaky faucet</v>
      </c>
      <c r="V57" s="107" t="str">
        <f>IF(Electives!G133&lt;&gt;"", Electives!G133, " ")</f>
        <v xml:space="preserve"> </v>
      </c>
      <c r="X57" s="410"/>
      <c r="Y57" s="107">
        <f>Electives!B205</f>
        <v>5</v>
      </c>
      <c r="Z57" s="127" t="str">
        <f>Electives!C205</f>
        <v>Home Inspection</v>
      </c>
      <c r="AA57" s="107" t="str">
        <f>IF(Electives!G205&lt;&gt;"", Electives!G205, " ")</f>
        <v xml:space="preserve"> </v>
      </c>
      <c r="AC57"/>
      <c r="AD57" s="218" t="str">
        <f>'Shooting Sports'!C25</f>
        <v>Archery: Level 2</v>
      </c>
      <c r="AE57" s="218"/>
      <c r="AF57"/>
      <c r="AG57" s="221"/>
      <c r="AH57" s="162">
        <f>NOVA!B44</f>
        <v>4</v>
      </c>
      <c r="AI57" s="386" t="str">
        <f>NOVA!C44</f>
        <v>Do A or B</v>
      </c>
      <c r="AJ57" s="387"/>
      <c r="AK57" s="162" t="str">
        <f>IF(NOVA!G44&lt;&gt;"", NOVA!G44, "")</f>
        <v/>
      </c>
      <c r="AL57" s="221"/>
      <c r="AM57" s="162" t="str">
        <f>NOVA!B105</f>
        <v>3f1</v>
      </c>
      <c r="AN57" s="386" t="str">
        <f>NOVA!C105</f>
        <v>Model solar and lunar eclipse</v>
      </c>
      <c r="AO57" s="387"/>
      <c r="AP57" s="162" t="str">
        <f>IF(NOVA!G105&lt;&gt;"", NOVA!G105, "")</f>
        <v/>
      </c>
      <c r="AQ57" s="221"/>
      <c r="AR57" s="162" t="str">
        <f>NOVA!B170</f>
        <v>4b2</v>
      </c>
      <c r="AS57" s="386" t="str">
        <f>NOVA!C170</f>
        <v>Share your code with your counselor</v>
      </c>
      <c r="AT57" s="387"/>
      <c r="AU57" s="162" t="str">
        <f>IF(NOVA!G170&lt;&gt;"", NOVA!G170, "")</f>
        <v/>
      </c>
    </row>
    <row r="58" spans="1:47" ht="12.75" customHeight="1">
      <c r="A58" s="159" t="str">
        <f>X46</f>
        <v>Moviemaking</v>
      </c>
      <c r="B58" s="151" t="str">
        <f>Electives!G196</f>
        <v/>
      </c>
      <c r="N58" s="410"/>
      <c r="O58" s="107">
        <f>Electives!B70</f>
        <v>6</v>
      </c>
      <c r="P58" s="125" t="str">
        <f>Electives!C70</f>
        <v>Create your own superhero</v>
      </c>
      <c r="Q58" s="107" t="str">
        <f>IF(Electives!G70&lt;&gt;"", Electives!G70, " ")</f>
        <v xml:space="preserve"> </v>
      </c>
      <c r="S58" s="416"/>
      <c r="T58" s="107" t="str">
        <f>Electives!B134</f>
        <v>4s</v>
      </c>
      <c r="U58" s="125" t="str">
        <f>Electives!C134</f>
        <v>Find wall studs &amp; hang curtain rod</v>
      </c>
      <c r="V58" s="107" t="str">
        <f>IF(Electives!G134&lt;&gt;"", Electives!G134, " ")</f>
        <v xml:space="preserve"> </v>
      </c>
      <c r="X58" s="410"/>
      <c r="Y58" s="107" t="str">
        <f>Electives!B206</f>
        <v>6a</v>
      </c>
      <c r="Z58" s="127" t="str">
        <f>Electives!C206</f>
        <v>Hold a family meeting to plan an activity</v>
      </c>
      <c r="AA58" s="107" t="str">
        <f>IF(Electives!G206&lt;&gt;"", Electives!G206, " ")</f>
        <v xml:space="preserve"> </v>
      </c>
      <c r="AC58" s="219">
        <f>'Shooting Sports'!B26</f>
        <v>1</v>
      </c>
      <c r="AD58" s="391" t="str">
        <f>'Shooting Sports'!C26</f>
        <v>Earn the Level 1 Emblem for Archery</v>
      </c>
      <c r="AE58" s="391"/>
      <c r="AF58" s="219" t="str">
        <f>IF('Shooting Sports'!G26&lt;&gt;"", 'Shooting Sports'!G26, "")</f>
        <v/>
      </c>
      <c r="AG58" s="221"/>
      <c r="AH58" s="162" t="str">
        <f>NOVA!B45</f>
        <v>4a</v>
      </c>
      <c r="AI58" s="386" t="str">
        <f>NOVA!C45</f>
        <v>Visit a place where earth science is done</v>
      </c>
      <c r="AJ58" s="387"/>
      <c r="AK58" s="162" t="str">
        <f>IF(NOVA!G45&lt;&gt;"", NOVA!G45, "")</f>
        <v/>
      </c>
      <c r="AL58" s="221"/>
      <c r="AM58" s="162" t="str">
        <f>NOVA!B106</f>
        <v>3f2</v>
      </c>
      <c r="AN58" s="386" t="str">
        <f>NOVA!C106</f>
        <v>Use your model to discuss</v>
      </c>
      <c r="AO58" s="387"/>
      <c r="AP58" s="162" t="str">
        <f>IF(NOVA!G106&lt;&gt;"", NOVA!G106, "")</f>
        <v/>
      </c>
      <c r="AQ58" s="221"/>
      <c r="AR58" s="162">
        <f>NOVA!B171</f>
        <v>5</v>
      </c>
      <c r="AS58" s="323" t="str">
        <f>NOVA!C171</f>
        <v>Discuss how math affects your life</v>
      </c>
      <c r="AT58" s="323"/>
      <c r="AU58" s="162" t="str">
        <f>IF(NOVA!G171&lt;&gt;"", NOVA!G171, "")</f>
        <v/>
      </c>
    </row>
    <row r="59" spans="1:47">
      <c r="A59" s="159" t="str">
        <f>X50</f>
        <v>Project Family</v>
      </c>
      <c r="B59" s="151" t="str">
        <f>Electives!G208</f>
        <v/>
      </c>
      <c r="S59" s="416"/>
      <c r="T59" s="107" t="str">
        <f>Electives!B135</f>
        <v>4t</v>
      </c>
      <c r="U59" s="125" t="str">
        <f>Electives!C135</f>
        <v>Rebuild/refinish old furniture/toy</v>
      </c>
      <c r="V59" s="107" t="str">
        <f>IF(Electives!G135&lt;&gt;"", Electives!G135, " ")</f>
        <v xml:space="preserve"> </v>
      </c>
      <c r="X59" s="410"/>
      <c r="Y59" s="107" t="str">
        <f>Electives!B207</f>
        <v>6b</v>
      </c>
      <c r="Z59" s="127" t="str">
        <f>Electives!C207</f>
        <v>Community/conservation service project</v>
      </c>
      <c r="AA59" s="107" t="str">
        <f>IF(Electives!G207&lt;&gt;"", Electives!G207, " ")</f>
        <v xml:space="preserve"> </v>
      </c>
      <c r="AC59" s="219" t="str">
        <f>'Shooting Sports'!B27</f>
        <v>S1</v>
      </c>
      <c r="AD59" s="391" t="str">
        <f>'Shooting Sports'!C27</f>
        <v>Identify 5 arrow and 6 bow parts</v>
      </c>
      <c r="AE59" s="391"/>
      <c r="AF59" s="219" t="str">
        <f>IF('Shooting Sports'!G27&lt;&gt;"", 'Shooting Sports'!G27, "")</f>
        <v/>
      </c>
      <c r="AG59" s="222"/>
      <c r="AH59" s="162" t="str">
        <f>NOVA!B46</f>
        <v>4a1</v>
      </c>
      <c r="AI59" s="386" t="str">
        <f>NOVA!C46</f>
        <v>Talk with someone how science is used</v>
      </c>
      <c r="AJ59" s="387"/>
      <c r="AK59" s="162" t="str">
        <f>IF(NOVA!G46&lt;&gt;"", NOVA!G46, "")</f>
        <v/>
      </c>
      <c r="AL59" s="222"/>
      <c r="AM59" s="162">
        <f>NOVA!B107</f>
        <v>4</v>
      </c>
      <c r="AN59" s="386" t="str">
        <f>NOVA!C107</f>
        <v>Do A or B</v>
      </c>
      <c r="AO59" s="387"/>
      <c r="AP59" s="162" t="str">
        <f>IF(NOVA!G107&lt;&gt;"", NOVA!G107, "")</f>
        <v/>
      </c>
      <c r="AQ59" s="222"/>
    </row>
    <row r="60" spans="1:47">
      <c r="A60" s="159" t="str">
        <f>X60</f>
        <v>Sportsman</v>
      </c>
      <c r="B60" s="151" t="str">
        <f>Electives!G216</f>
        <v/>
      </c>
      <c r="S60" s="417"/>
      <c r="T60" s="107" t="str">
        <f>Electives!B136</f>
        <v>4u</v>
      </c>
      <c r="U60" s="125" t="str">
        <f>Electives!C136</f>
        <v>Do project agreed upon with parent</v>
      </c>
      <c r="V60" s="107" t="str">
        <f>IF(Electives!G136&lt;&gt;"", Electives!G136,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Sports'!G28&lt;&gt;"", 'Shooting Sports'!G28, "")</f>
        <v/>
      </c>
      <c r="AG60" s="160"/>
      <c r="AH60" s="162" t="str">
        <f>NOVA!B47</f>
        <v>4a2</v>
      </c>
      <c r="AI60" s="386" t="str">
        <f>NOVA!C47</f>
        <v>Discuss with counselor your visit</v>
      </c>
      <c r="AJ60" s="387"/>
      <c r="AK60" s="162" t="str">
        <f>IF(NOVA!G47&lt;&gt;"", NOVA!G47, "")</f>
        <v/>
      </c>
      <c r="AL60" s="160"/>
      <c r="AM60" s="162" t="str">
        <f>NOVA!B108</f>
        <v>4a</v>
      </c>
      <c r="AN60" s="386" t="str">
        <f>NOVA!C108</f>
        <v>Visit a place with space science</v>
      </c>
      <c r="AO60" s="387"/>
      <c r="AP60" s="162" t="str">
        <f>IF(NOVA!G108&lt;&gt;"", NOVA!G108, "")</f>
        <v/>
      </c>
      <c r="AQ60" s="160"/>
    </row>
    <row r="61" spans="1:47" ht="12.75" customHeight="1">
      <c r="X61" s="415" t="str">
        <f>IF(Electives!$E210&lt;&gt;"", Electives!$E210, " ")</f>
        <v>(Do All)</v>
      </c>
      <c r="Y61" s="107">
        <f>Electives!B211</f>
        <v>1</v>
      </c>
      <c r="Z61" s="125" t="str">
        <f>Electives!C211</f>
        <v>Signals used by officials</v>
      </c>
      <c r="AA61" s="107" t="str">
        <f>IF(Electives!G211&lt;&gt;"", Electives!G211, " ")</f>
        <v xml:space="preserve"> </v>
      </c>
      <c r="AC61" s="219" t="str">
        <f>'Shooting Sports'!B29</f>
        <v>S3</v>
      </c>
      <c r="AD61" s="391" t="str">
        <f>'Shooting Sports'!C29</f>
        <v>Demonstrate/Explain range commands</v>
      </c>
      <c r="AE61" s="391"/>
      <c r="AF61" s="219" t="str">
        <f>IF('Shooting Sports'!G29&lt;&gt;"", 'Shooting Sports'!G29, "")</f>
        <v/>
      </c>
      <c r="AG61" s="221"/>
      <c r="AH61" s="162" t="str">
        <f>NOVA!B48</f>
        <v>4b</v>
      </c>
      <c r="AI61" s="323" t="str">
        <f>NOVA!C48</f>
        <v>Explore a career with earth science</v>
      </c>
      <c r="AJ61" s="323"/>
      <c r="AK61" s="162" t="str">
        <f>IF(NOVA!G48&lt;&gt;"", NOVA!G48, "")</f>
        <v/>
      </c>
      <c r="AL61" s="221"/>
      <c r="AM61" s="162" t="str">
        <f>NOVA!B109</f>
        <v>4a1</v>
      </c>
      <c r="AN61" s="386" t="str">
        <f>NOVA!C109</f>
        <v>Talk to someone in charge about science</v>
      </c>
      <c r="AO61" s="387"/>
      <c r="AP61" s="162" t="str">
        <f>IF(NOVA!G109&lt;&gt;"", NOVA!G109, "")</f>
        <v/>
      </c>
      <c r="AQ61" s="221"/>
    </row>
    <row r="62" spans="1:47">
      <c r="A62" s="118" t="s">
        <v>70</v>
      </c>
      <c r="X62" s="416"/>
      <c r="Y62" s="107">
        <f>Electives!B212</f>
        <v>2</v>
      </c>
      <c r="Z62" s="125" t="str">
        <f>Electives!C212</f>
        <v>Participate 2 sports</v>
      </c>
      <c r="AA62" s="107" t="str">
        <f>IF(Electives!G212&lt;&gt;"", Electives!G212, " ")</f>
        <v xml:space="preserve"> </v>
      </c>
      <c r="AC62" s="219" t="str">
        <f>'Shooting Sports'!B30</f>
        <v>S4</v>
      </c>
      <c r="AD62" s="391" t="str">
        <f>'Shooting Sports'!C30</f>
        <v>5 facts about archery in history/lit</v>
      </c>
      <c r="AE62" s="391"/>
      <c r="AF62" s="219" t="str">
        <f>IF('Shooting Sports'!G30&lt;&gt;"", 'Shooting Sports'!G30, "")</f>
        <v/>
      </c>
      <c r="AG62" s="223"/>
      <c r="AL62" s="223"/>
      <c r="AM62" s="162" t="str">
        <f>NOVA!B110</f>
        <v>4a2</v>
      </c>
      <c r="AN62" s="386" t="str">
        <f>NOVA!C110</f>
        <v>Discuss with counselor</v>
      </c>
      <c r="AO62" s="387"/>
      <c r="AP62" s="162" t="str">
        <f>IF(NOVA!G110&lt;&gt;"", NOVA!G110, "")</f>
        <v/>
      </c>
      <c r="AQ62" s="223"/>
    </row>
    <row r="63" spans="1:47" ht="12.75" customHeight="1">
      <c r="A63" s="408" t="s">
        <v>71</v>
      </c>
      <c r="B63" s="409"/>
      <c r="X63" s="416"/>
      <c r="Y63" s="107" t="str">
        <f>Electives!B213</f>
        <v>3a</v>
      </c>
      <c r="Z63" s="125" t="str">
        <f>Electives!C213</f>
        <v>Explain good sportsmanship</v>
      </c>
      <c r="AA63" s="107" t="str">
        <f>IF(Electives!G213&lt;&gt;"", Electives!G213,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IF(NOVA!G111&lt;&gt;"", NOVA!G111, "")</f>
        <v/>
      </c>
      <c r="AQ63" s="221"/>
    </row>
    <row r="64" spans="1:47" ht="12.75" customHeight="1">
      <c r="A64" s="397" t="s">
        <v>33</v>
      </c>
      <c r="B64" s="398"/>
      <c r="X64" s="416"/>
      <c r="Y64" s="107" t="str">
        <f>Electives!B214</f>
        <v>3b</v>
      </c>
      <c r="Z64" s="125" t="str">
        <f>Electives!C214</f>
        <v>Role-play situation of good sportmanship</v>
      </c>
      <c r="AA64" s="107" t="str">
        <f>IF(Electives!G214&lt;&gt;"", Electives!G214, " ")</f>
        <v xml:space="preserve"> </v>
      </c>
      <c r="AC64" s="219">
        <f>'Shooting Sports'!B33</f>
        <v>1</v>
      </c>
      <c r="AD64" s="391" t="str">
        <f>'Shooting Sports'!C33</f>
        <v>Demonstrate good shooting techniques</v>
      </c>
      <c r="AE64" s="391"/>
      <c r="AF64" s="219" t="str">
        <f>IF('Shooting Sports'!G33&lt;&gt;"", 'Shooting Sports'!G33, "")</f>
        <v/>
      </c>
      <c r="AG64" s="221"/>
      <c r="AL64" s="221"/>
      <c r="AM64" s="162">
        <f>NOVA!B112</f>
        <v>5</v>
      </c>
      <c r="AN64" s="323" t="str">
        <f>NOVA!C112</f>
        <v>Discuss your findings with counselor</v>
      </c>
      <c r="AO64" s="323"/>
      <c r="AP64" s="162" t="str">
        <f>IF(NOVA!G112&lt;&gt;"", NOVA!G112, "")</f>
        <v/>
      </c>
      <c r="AQ64" s="221"/>
    </row>
    <row r="65" spans="1:43">
      <c r="A65" s="400" t="s">
        <v>72</v>
      </c>
      <c r="B65" s="401"/>
      <c r="X65" s="417"/>
      <c r="Y65" s="107" t="str">
        <f>Electives!B215</f>
        <v>3c</v>
      </c>
      <c r="Z65" s="125" t="str">
        <f>Electives!C215</f>
        <v>Give example of good sportsmanship</v>
      </c>
      <c r="AA65" s="107" t="str">
        <f>IF(Electives!G215&lt;&gt;"", Electives!G215, " ")</f>
        <v xml:space="preserve"> </v>
      </c>
      <c r="AC65" s="219">
        <f>'Shooting Sports'!B34</f>
        <v>2</v>
      </c>
      <c r="AD65" s="391" t="str">
        <f>'Shooting Sports'!C34</f>
        <v>Explain parts of slingshot</v>
      </c>
      <c r="AE65" s="391"/>
      <c r="AF65" s="219" t="str">
        <f>IF('Shooting Sports'!G34&lt;&gt;"", 'Shooting Sports'!G34, "")</f>
        <v/>
      </c>
      <c r="AG65" s="221"/>
      <c r="AL65" s="221"/>
      <c r="AQ65" s="221"/>
    </row>
    <row r="66" spans="1:43" ht="12.75" customHeight="1">
      <c r="A66" s="406" t="s">
        <v>462</v>
      </c>
      <c r="B66" s="407"/>
      <c r="AC66" s="219">
        <f>'Shooting Sports'!B35</f>
        <v>3</v>
      </c>
      <c r="AD66" s="391" t="str">
        <f>'Shooting Sports'!C35</f>
        <v>Explain types of ammo</v>
      </c>
      <c r="AE66" s="391"/>
      <c r="AF66" s="219" t="str">
        <f>IF('Shooting Sports'!G35&lt;&gt;"", 'Shooting Sports'!G35, "")</f>
        <v/>
      </c>
      <c r="AG66" s="221"/>
      <c r="AL66" s="221"/>
      <c r="AQ66" s="221"/>
    </row>
    <row r="67" spans="1:43">
      <c r="AC67" s="219">
        <f>'Shooting Sports'!B36</f>
        <v>4</v>
      </c>
      <c r="AD67" s="391" t="str">
        <f>'Shooting Sports'!C36</f>
        <v>Explain types of targets</v>
      </c>
      <c r="AE67" s="391"/>
      <c r="AF67" s="219" t="str">
        <f>IF('Shooting Sports'!G36&lt;&gt;"", 'Shooting Sports'!G36,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Sports'!G39&lt;&gt;"", 'Shooting Sports'!G39, "")</f>
        <v/>
      </c>
      <c r="AG69" s="221"/>
      <c r="AL69" s="221"/>
      <c r="AQ69" s="221"/>
    </row>
    <row r="70" spans="1:43" ht="12.75" customHeight="1">
      <c r="AC70" s="219" t="str">
        <f>'Shooting Sports'!B40</f>
        <v>S1</v>
      </c>
      <c r="AD70" s="391" t="str">
        <f>'Shooting Sports'!C40</f>
        <v>Fire 5 shots in 3 volleys at a target</v>
      </c>
      <c r="AE70" s="391"/>
      <c r="AF70" s="219" t="str">
        <f>IF('Shooting Sports'!G40&lt;&gt;"", 'Shooting Sports'!G40, "")</f>
        <v/>
      </c>
    </row>
    <row r="71" spans="1:43" ht="12.75" customHeight="1">
      <c r="AC71" s="219" t="str">
        <f>'Shooting Sports'!B41</f>
        <v>S2</v>
      </c>
      <c r="AD71" s="391" t="str">
        <f>'Shooting Sports'!C41</f>
        <v>Demonstrate/Explain range commands</v>
      </c>
      <c r="AE71" s="391"/>
      <c r="AF71" s="219" t="str">
        <f>IF('Shooting Sports'!G41&lt;&gt;"", 'Shooting Sports'!G41, "")</f>
        <v/>
      </c>
      <c r="AG71" s="221"/>
      <c r="AL71" s="221"/>
      <c r="AQ71" s="221"/>
    </row>
    <row r="72" spans="1:43" ht="12.75" customHeight="1">
      <c r="AC72" s="219" t="str">
        <f>'Shooting Sports'!B42</f>
        <v>S3</v>
      </c>
      <c r="AD72" s="391" t="str">
        <f>'Shooting Sports'!C42</f>
        <v>Shoot with your off hand</v>
      </c>
      <c r="AE72" s="391"/>
      <c r="AF72" s="219" t="str">
        <f>IF('Shooting Sports'!G42&lt;&gt;"", 'Shooting Sports'!G42,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oUngmXbAtU31cPS13StIGtu9iU25wU5p7MSykbatSG/CxCC99fz+YcNaPOTMDsOqh1cSQjHlUE/ghdGTlJBTtw==" saltValue="dwUp45Z/nsDkmVazj6LP2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4</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IF(AdventurePins!H6&lt;&gt;"", AdventurePins!H6, " ")</f>
        <v xml:space="preserve"> </v>
      </c>
      <c r="I4" s="403" t="str">
        <f>IF(AdventurePins!$E62&lt;&gt;"", AdventurePins!$E62, " ")</f>
        <v>(Do 1-5 and one of 6)</v>
      </c>
      <c r="J4" s="42">
        <f>AdventurePins!B63</f>
        <v>1</v>
      </c>
      <c r="K4" s="159" t="str">
        <f>AdventurePins!C63</f>
        <v>Flag History/Display/Ceremony</v>
      </c>
      <c r="L4" s="42" t="str">
        <f>IF(AdventurePins!H63&lt;&gt;"", AdventurePins!H63, " ")</f>
        <v xml:space="preserve"> </v>
      </c>
      <c r="N4" s="410" t="str">
        <f>Electives!$E5</f>
        <v>(Do All and only four of 3)</v>
      </c>
      <c r="O4" s="107">
        <f>Electives!B6</f>
        <v>1</v>
      </c>
      <c r="P4" s="125" t="str">
        <f>Electives!C6</f>
        <v>Draw picture of "Fair Test" of fertilizer</v>
      </c>
      <c r="Q4" s="107" t="str">
        <f>IF(Electives!H6&lt;&gt;"", Electives!H6, " ")</f>
        <v xml:space="preserve"> </v>
      </c>
      <c r="S4" s="415" t="str">
        <f>IF(Electives!$E73&lt;&gt;"", Electives!$E73, " ")</f>
        <v>(Do 1a and one other and all of 2)</v>
      </c>
      <c r="T4" s="107" t="str">
        <f>Electives!B74</f>
        <v>1a</v>
      </c>
      <c r="U4" s="126" t="str">
        <f>Electives!C74</f>
        <v>Cook 2 different recipes w/o pots &amp; pans</v>
      </c>
      <c r="V4" s="107" t="str">
        <f>IF(Electives!H74&lt;&gt;"", Electives!H74, " ")</f>
        <v xml:space="preserve"> </v>
      </c>
      <c r="X4" s="410" t="str">
        <f>IF(Electives!$E139&lt;&gt;"", Electives!$E139, " ")</f>
        <v>(Do All)</v>
      </c>
      <c r="Y4" s="107">
        <f>Electives!B140</f>
        <v>1</v>
      </c>
      <c r="Z4" s="125" t="str">
        <f>Electives!C140</f>
        <v>Decide on elements of game</v>
      </c>
      <c r="AA4" s="107" t="str">
        <f>IF(Electives!H140&lt;&gt;"", Electives!H140, " ")</f>
        <v xml:space="preserve"> </v>
      </c>
      <c r="AC4" s="164">
        <f>'Cub Awards'!B6</f>
        <v>1</v>
      </c>
      <c r="AD4" s="314" t="str">
        <f>'Cub Awards'!C6</f>
        <v>Learn rescue techniques</v>
      </c>
      <c r="AE4" s="314"/>
      <c r="AF4" s="164" t="str">
        <f>IF('Cub Awards'!H6&lt;&gt;"", 'Cub Awards'!H6, "")</f>
        <v/>
      </c>
      <c r="AG4" s="213"/>
      <c r="AH4" s="162" t="str">
        <f>NOVA!B174</f>
        <v>1a</v>
      </c>
      <c r="AI4" s="323" t="str">
        <f>NOVA!C174</f>
        <v>Complete Adventures in Science</v>
      </c>
      <c r="AJ4" s="323"/>
      <c r="AK4" s="162" t="str">
        <f>IF(NOVA!H174&lt;&gt;"", NOVA!H174, "")</f>
        <v/>
      </c>
      <c r="AL4" s="213"/>
      <c r="AM4" s="162" t="str">
        <f>NOVA!B51</f>
        <v>1a</v>
      </c>
      <c r="AN4" s="323" t="str">
        <f>NOVA!C51</f>
        <v>Read or watch 1 hour of wildlife content</v>
      </c>
      <c r="AO4" s="323"/>
      <c r="AP4" s="162" t="str">
        <f>IF(NOVA!H51&lt;&gt;"", NOVA!H51, "")</f>
        <v/>
      </c>
      <c r="AQ4" s="213"/>
      <c r="AR4" s="162" t="str">
        <f>NOVA!B115</f>
        <v>1a</v>
      </c>
      <c r="AS4" s="323" t="str">
        <f>NOVA!C115</f>
        <v>Read or watch 1 hour of tech content</v>
      </c>
      <c r="AT4" s="323"/>
      <c r="AU4" s="162" t="str">
        <f>IF(NOVA!H115&lt;&gt;"", NOVA!H115, "")</f>
        <v/>
      </c>
    </row>
    <row r="5" spans="1:47" ht="12.75" customHeight="1">
      <c r="A5" s="206" t="s">
        <v>854</v>
      </c>
      <c r="B5" s="42" t="str">
        <f>Bobcat!H13</f>
        <v xml:space="preserve"> </v>
      </c>
      <c r="D5" s="419"/>
      <c r="E5" s="42">
        <f>AdventurePins!B7</f>
        <v>2</v>
      </c>
      <c r="F5" s="108" t="str">
        <f>AdventurePins!C7</f>
        <v>Prepare a balanced meal for family</v>
      </c>
      <c r="G5" s="42" t="str">
        <f>IF(AdventurePins!H7&lt;&gt;"", AdventurePins!H7, " ")</f>
        <v xml:space="preserve"> </v>
      </c>
      <c r="I5" s="404"/>
      <c r="J5" s="42">
        <f>AdventurePins!B64</f>
        <v>2</v>
      </c>
      <c r="K5" s="159" t="str">
        <f>AdventurePins!C64</f>
        <v>Citizen rights and duties</v>
      </c>
      <c r="L5" s="42" t="str">
        <f>IF(AdventurePins!H64&lt;&gt;"", AdventurePins!H64, " ")</f>
        <v xml:space="preserve"> </v>
      </c>
      <c r="N5" s="410"/>
      <c r="O5" s="107">
        <f>Electives!B7</f>
        <v>2</v>
      </c>
      <c r="P5" s="127" t="str">
        <f>Electives!C7</f>
        <v>Visit museum, discuss 3 questions w/scientist</v>
      </c>
      <c r="Q5" s="107" t="str">
        <f>IF(Electives!H7&lt;&gt;"", Electives!H7, " ")</f>
        <v xml:space="preserve"> </v>
      </c>
      <c r="S5" s="416"/>
      <c r="T5" s="107" t="str">
        <f>Electives!B75</f>
        <v>1b</v>
      </c>
      <c r="U5" s="126" t="str">
        <f>Electives!C75</f>
        <v>Show one way to light fire w/o matches</v>
      </c>
      <c r="V5" s="107" t="str">
        <f>IF(Electives!H75&lt;&gt;"", Electives!H75, " ")</f>
        <v xml:space="preserve"> </v>
      </c>
      <c r="X5" s="410"/>
      <c r="Y5" s="107">
        <f>Electives!B141</f>
        <v>2</v>
      </c>
      <c r="Z5" s="125" t="str">
        <f>Electives!C141</f>
        <v>List 5 of onlnie safety rules</v>
      </c>
      <c r="AA5" s="107" t="str">
        <f>IF(Electives!H141&lt;&gt;"", Electives!H141, " ")</f>
        <v xml:space="preserve"> </v>
      </c>
      <c r="AC5" s="164">
        <f>'Cub Awards'!B7</f>
        <v>2</v>
      </c>
      <c r="AD5" s="314" t="str">
        <f>'Cub Awards'!C7</f>
        <v>Build a family emergency kit</v>
      </c>
      <c r="AE5" s="314"/>
      <c r="AF5" s="164" t="str">
        <f>IF('Cub Awards'!H7&lt;&gt;"", 'Cub Awards'!H7, "")</f>
        <v/>
      </c>
      <c r="AG5" s="142"/>
      <c r="AH5" s="162" t="str">
        <f>NOVA!B175</f>
        <v>1b</v>
      </c>
      <c r="AI5" s="386" t="str">
        <f>NOVA!C175</f>
        <v>Complete Engineer</v>
      </c>
      <c r="AJ5" s="387"/>
      <c r="AK5" s="162" t="str">
        <f>IF(NOVA!H175&lt;&gt;"", NOVA!H175, "")</f>
        <v/>
      </c>
      <c r="AL5" s="142"/>
      <c r="AM5" s="162" t="str">
        <f>NOVA!B52</f>
        <v>1b</v>
      </c>
      <c r="AN5" s="386" t="str">
        <f>NOVA!C52</f>
        <v>List at least two questions or ideas</v>
      </c>
      <c r="AO5" s="387"/>
      <c r="AP5" s="162" t="str">
        <f>IF(NOVA!H52&lt;&gt;"", NOVA!H52, "")</f>
        <v/>
      </c>
      <c r="AQ5" s="142"/>
      <c r="AR5" s="162" t="str">
        <f>NOVA!B116</f>
        <v>1b</v>
      </c>
      <c r="AS5" s="386" t="str">
        <f>NOVA!C116</f>
        <v>List at least two questions or ideas</v>
      </c>
      <c r="AT5" s="387"/>
      <c r="AU5" s="162" t="str">
        <f>IF(NOVA!H116&lt;&gt;"", NOVA!H116, "")</f>
        <v/>
      </c>
    </row>
    <row r="6" spans="1:47">
      <c r="A6" s="108" t="s">
        <v>37</v>
      </c>
      <c r="B6" s="42" t="str">
        <f>WebelosBadge!H14</f>
        <v/>
      </c>
      <c r="D6" s="420"/>
      <c r="E6" s="42">
        <f>AdventurePins!B8</f>
        <v>3</v>
      </c>
      <c r="F6" s="108" t="str">
        <f>AdventurePins!C8</f>
        <v>Build / Light / Extinguish fire</v>
      </c>
      <c r="G6" s="42" t="str">
        <f>IF(AdventurePins!H8&lt;&gt;"", AdventurePins!H8, " ")</f>
        <v xml:space="preserve"> </v>
      </c>
      <c r="I6" s="404"/>
      <c r="J6" s="42">
        <f>AdventurePins!B65</f>
        <v>3</v>
      </c>
      <c r="K6" s="159" t="str">
        <f>AdventurePins!C65</f>
        <v>Discuss "rule of law"</v>
      </c>
      <c r="L6" s="42" t="str">
        <f>IF(AdventurePins!H65&lt;&gt;"", AdventurePins!H65, " ")</f>
        <v xml:space="preserve"> </v>
      </c>
      <c r="N6" s="410"/>
      <c r="O6" s="107" t="str">
        <f>Electives!B8</f>
        <v>3a</v>
      </c>
      <c r="P6" s="125" t="str">
        <f>Electives!C8</f>
        <v>Do experiment of #1 &amp; report</v>
      </c>
      <c r="Q6" s="107" t="str">
        <f>IF(Electives!H8&lt;&gt;"", Electives!H8, " ")</f>
        <v xml:space="preserve"> </v>
      </c>
      <c r="S6" s="416"/>
      <c r="T6" s="107" t="str">
        <f>Electives!B76</f>
        <v>1c</v>
      </c>
      <c r="U6" s="126" t="str">
        <f>Electives!C76</f>
        <v>Use tree limbs &amp; build overnight shelter</v>
      </c>
      <c r="V6" s="107" t="str">
        <f>IF(Electives!H76&lt;&gt;"", Electives!H76, " ")</f>
        <v xml:space="preserve"> </v>
      </c>
      <c r="X6" s="410"/>
      <c r="Y6" s="107">
        <f>Electives!B142</f>
        <v>3</v>
      </c>
      <c r="Z6" s="125" t="str">
        <f>Electives!C142</f>
        <v>Create game</v>
      </c>
      <c r="AA6" s="107" t="str">
        <f>IF(Electives!H142&lt;&gt;"", Electives!H142, " ")</f>
        <v xml:space="preserve"> </v>
      </c>
      <c r="AC6" s="164">
        <f>'Cub Awards'!B8</f>
        <v>3</v>
      </c>
      <c r="AD6" s="314" t="str">
        <f>'Cub Awards'!C8</f>
        <v>Take a first-aid course</v>
      </c>
      <c r="AE6" s="314"/>
      <c r="AF6" s="164" t="str">
        <f>IF('Cub Awards'!H8&lt;&gt;"", 'Cub Awards'!H8, "")</f>
        <v/>
      </c>
      <c r="AG6" s="215"/>
      <c r="AH6" s="162" t="str">
        <f>NOVA!B176</f>
        <v>1c</v>
      </c>
      <c r="AI6" s="386" t="str">
        <f>NOVA!C176</f>
        <v>Complete Scouting Adventure</v>
      </c>
      <c r="AJ6" s="387"/>
      <c r="AK6" s="162" t="str">
        <f>IF(NOVA!H176&lt;&gt;"", NOVA!H176, "")</f>
        <v/>
      </c>
      <c r="AL6" s="215"/>
      <c r="AM6" s="162" t="str">
        <f>NOVA!B53</f>
        <v>1c</v>
      </c>
      <c r="AN6" s="386" t="str">
        <f>NOVA!C53</f>
        <v>Discuss two with your counselor</v>
      </c>
      <c r="AO6" s="387"/>
      <c r="AP6" s="162" t="str">
        <f>IF(NOVA!H53&lt;&gt;"", NOVA!H53, "")</f>
        <v/>
      </c>
      <c r="AQ6" s="215"/>
      <c r="AR6" s="162" t="str">
        <f>NOVA!B117</f>
        <v>1c</v>
      </c>
      <c r="AS6" s="386" t="str">
        <f>NOVA!C117</f>
        <v>Discuss two with your counselor</v>
      </c>
      <c r="AT6" s="387"/>
      <c r="AU6" s="162" t="str">
        <f>IF(NOVA!H117&lt;&gt;"", NOVA!H117, "")</f>
        <v/>
      </c>
    </row>
    <row r="7" spans="1:47">
      <c r="A7" s="108" t="s">
        <v>29</v>
      </c>
      <c r="B7" s="42" t="str">
        <f>ArrowOfLight!H13</f>
        <v xml:space="preserve"> </v>
      </c>
      <c r="D7" s="399" t="str">
        <f>AdventurePins!C10</f>
        <v>Duty to God and You</v>
      </c>
      <c r="E7" s="399"/>
      <c r="F7" s="399"/>
      <c r="G7" s="399"/>
      <c r="I7" s="404"/>
      <c r="J7" s="42">
        <f>AdventurePins!B66</f>
        <v>4</v>
      </c>
      <c r="K7" s="159" t="str">
        <f>AdventurePins!C66</f>
        <v>Meet government leader</v>
      </c>
      <c r="L7" s="42" t="str">
        <f>IF(AdventurePins!H66&lt;&gt;"", AdventurePins!H66, " ")</f>
        <v xml:space="preserve"> </v>
      </c>
      <c r="N7" s="410"/>
      <c r="O7" s="107" t="str">
        <f>Electives!B9</f>
        <v>3b</v>
      </c>
      <c r="P7" s="125" t="str">
        <f>Electives!C9</f>
        <v>Do experiment #1 &amp; change ind. var</v>
      </c>
      <c r="Q7" s="107" t="str">
        <f>IF(Electives!H9&lt;&gt;"", Electives!H9, " ")</f>
        <v xml:space="preserve"> </v>
      </c>
      <c r="S7" s="416"/>
      <c r="T7" s="107" t="str">
        <f>Electives!B77</f>
        <v>2a</v>
      </c>
      <c r="U7" s="126" t="str">
        <f>Electives!C77</f>
        <v>Assemble survival kit</v>
      </c>
      <c r="V7" s="107" t="str">
        <f>IF(Electives!H77&lt;&gt;"", Electives!H77, " ")</f>
        <v xml:space="preserve"> </v>
      </c>
      <c r="X7" s="410"/>
      <c r="Y7" s="107">
        <f>Electives!B143</f>
        <v>4</v>
      </c>
      <c r="Z7" s="125" t="str">
        <f>Electives!C143</f>
        <v>Teach someone else how to play</v>
      </c>
      <c r="AA7" s="107" t="str">
        <f>IF(Electives!H143&lt;&gt;"", Electives!H143, " ")</f>
        <v xml:space="preserve"> </v>
      </c>
      <c r="AC7" s="164">
        <f>'Cub Awards'!B9</f>
        <v>4</v>
      </c>
      <c r="AD7" s="314" t="str">
        <f>'Cub Awards'!C9</f>
        <v>Learn to survive extreme weather</v>
      </c>
      <c r="AE7" s="314"/>
      <c r="AF7" s="164" t="str">
        <f>IF('Cub Awards'!H9&lt;&gt;"", 'Cub Awards'!H9, "")</f>
        <v/>
      </c>
      <c r="AG7" s="215"/>
      <c r="AH7" s="162">
        <f>NOVA!B177</f>
        <v>2</v>
      </c>
      <c r="AI7" s="386" t="str">
        <f>NOVA!C177</f>
        <v>Complete 3 adventures listed in comment</v>
      </c>
      <c r="AJ7" s="387"/>
      <c r="AK7" s="162" t="str">
        <f>IF(NOVA!H177&lt;&gt;"", NOVA!H177, "")</f>
        <v/>
      </c>
      <c r="AL7" s="215"/>
      <c r="AM7" s="162">
        <f>NOVA!B54</f>
        <v>2</v>
      </c>
      <c r="AN7" s="386" t="str">
        <f>NOVA!C54</f>
        <v>Complete an elective listed in comment</v>
      </c>
      <c r="AO7" s="387"/>
      <c r="AP7" s="162" t="str">
        <f>IF(NOVA!H54&lt;&gt;"", NOVA!H54, "")</f>
        <v/>
      </c>
      <c r="AQ7" s="215"/>
      <c r="AR7" s="162">
        <f>NOVA!B118</f>
        <v>2</v>
      </c>
      <c r="AS7" s="386" t="str">
        <f>NOVA!C118</f>
        <v>Complete an elective listed in comment</v>
      </c>
      <c r="AT7" s="387"/>
      <c r="AU7" s="162" t="str">
        <f>IF(NOVA!H118&lt;&gt;"", NOVA!H118, "")</f>
        <v/>
      </c>
    </row>
    <row r="8" spans="1:47" ht="12.75" customHeight="1">
      <c r="D8" s="421" t="str">
        <f>IF(AdventurePins!$E10&lt;&gt;"", AdventurePins!$E10, " ")</f>
        <v>(Do 1 and two others)</v>
      </c>
      <c r="E8" s="42">
        <f>AdventurePins!B11</f>
        <v>1</v>
      </c>
      <c r="F8" s="108" t="str">
        <f>AdventurePins!C11</f>
        <v>Discuss duty to God</v>
      </c>
      <c r="G8" s="42" t="str">
        <f>IF(AdventurePins!H11&lt;&gt;"", AdventurePins!H11, " ")</f>
        <v xml:space="preserve"> </v>
      </c>
      <c r="I8" s="404"/>
      <c r="J8" s="42">
        <f>AdventurePins!B67</f>
        <v>5</v>
      </c>
      <c r="K8" s="159" t="str">
        <f>AdventurePins!C67</f>
        <v>Plan activity</v>
      </c>
      <c r="L8" s="42" t="str">
        <f>IF(AdventurePins!H67&lt;&gt;"", AdventurePins!H67, " ")</f>
        <v xml:space="preserve"> </v>
      </c>
      <c r="N8" s="410"/>
      <c r="O8" s="107" t="str">
        <f>Electives!B10</f>
        <v>3c</v>
      </c>
      <c r="P8" s="125" t="str">
        <f>Electives!C10</f>
        <v>Build scale model of solar system</v>
      </c>
      <c r="Q8" s="107" t="str">
        <f>IF(Electives!H10&lt;&gt;"", Electives!H10, " ")</f>
        <v xml:space="preserve"> </v>
      </c>
      <c r="S8" s="416"/>
      <c r="T8" s="107" t="str">
        <f>Electives!B78</f>
        <v>2b</v>
      </c>
      <c r="U8" s="126" t="str">
        <f>Electives!C78</f>
        <v>Demonstrate 2 ways to purify water</v>
      </c>
      <c r="V8" s="107" t="str">
        <f>IF(Electives!H78&lt;&gt;"", Electives!H78, " ")</f>
        <v xml:space="preserve"> </v>
      </c>
      <c r="X8" s="399" t="str">
        <f>Electives!C146</f>
        <v>Into the Wild</v>
      </c>
      <c r="Y8" s="399"/>
      <c r="Z8" s="399"/>
      <c r="AA8" s="399"/>
      <c r="AC8" s="164">
        <f>'Cub Awards'!B10</f>
        <v>5</v>
      </c>
      <c r="AD8" s="314" t="str">
        <f>'Cub Awards'!C10</f>
        <v>Learn about personal safety</v>
      </c>
      <c r="AE8" s="314"/>
      <c r="AF8" s="164" t="str">
        <f>IF('Cub Awards'!H10&lt;&gt;"", 'Cub Awards'!H10, "")</f>
        <v/>
      </c>
      <c r="AG8" s="215"/>
      <c r="AH8" s="162">
        <f>NOVA!B178</f>
        <v>3</v>
      </c>
      <c r="AI8" s="386" t="str">
        <f>NOVA!C178</f>
        <v>Discuss facts about Dr. Townes</v>
      </c>
      <c r="AJ8" s="387"/>
      <c r="AK8" s="162" t="str">
        <f>IF(NOVA!H178&lt;&gt;"", NOVA!H178, "")</f>
        <v/>
      </c>
      <c r="AL8" s="215"/>
      <c r="AM8" s="162" t="str">
        <f>NOVA!B55</f>
        <v>3a</v>
      </c>
      <c r="AN8" s="386" t="str">
        <f>NOVA!C55</f>
        <v>Explore what is wildlife</v>
      </c>
      <c r="AO8" s="387"/>
      <c r="AP8" s="162" t="str">
        <f>IF(NOVA!H55&lt;&gt;"", NOVA!H55, "")</f>
        <v/>
      </c>
      <c r="AQ8" s="215"/>
      <c r="AR8" s="162" t="str">
        <f>NOVA!B119</f>
        <v>3a</v>
      </c>
      <c r="AS8" s="386" t="str">
        <f>NOVA!C119</f>
        <v>Look up definition of Technology</v>
      </c>
      <c r="AT8" s="387"/>
      <c r="AU8" s="162" t="str">
        <f>IF(NOVA!H119&lt;&gt;"", NOVA!H119, "")</f>
        <v/>
      </c>
    </row>
    <row r="9" spans="1:47" ht="12.75" customHeight="1">
      <c r="A9" s="413" t="s">
        <v>28</v>
      </c>
      <c r="B9" s="413"/>
      <c r="D9" s="422"/>
      <c r="E9" s="42">
        <f>AdventurePins!B12</f>
        <v>2</v>
      </c>
      <c r="F9" s="108" t="str">
        <f>AdventurePins!C12</f>
        <v>Earn religious emblem of faith</v>
      </c>
      <c r="G9" s="42" t="str">
        <f>IF(AdventurePins!H12&lt;&gt;"", AdventurePins!H12, " ")</f>
        <v xml:space="preserve"> </v>
      </c>
      <c r="I9" s="404"/>
      <c r="J9" s="42" t="str">
        <f>AdventurePins!B68</f>
        <v>6a</v>
      </c>
      <c r="K9" s="159" t="str">
        <f>AdventurePins!C68</f>
        <v>Scouting in another country</v>
      </c>
      <c r="L9" s="42" t="str">
        <f>IF(AdventurePins!H68&lt;&gt;"", AdventurePins!H68, " ")</f>
        <v xml:space="preserve"> </v>
      </c>
      <c r="N9" s="410"/>
      <c r="O9" s="107" t="str">
        <f>Electives!B11</f>
        <v>3d</v>
      </c>
      <c r="P9" s="125" t="str">
        <f>Electives!C11</f>
        <v>Build, launch rocket; design "fair test"</v>
      </c>
      <c r="Q9" s="107" t="str">
        <f>IF(Electives!H11&lt;&gt;"", Electives!H11, " ")</f>
        <v xml:space="preserve"> </v>
      </c>
      <c r="S9" s="416"/>
      <c r="T9" s="107" t="str">
        <f>Electives!B79</f>
        <v>2c</v>
      </c>
      <c r="U9" s="126" t="str">
        <f>Electives!C79</f>
        <v>Explain S-T-O-P, universal emerg signs</v>
      </c>
      <c r="V9" s="107" t="str">
        <f>IF(Electives!H79&lt;&gt;"", Electives!H79, " ")</f>
        <v xml:space="preserve"> </v>
      </c>
      <c r="X9" s="410" t="str">
        <f>IF(Electives!$E146&lt;&gt;"", Electives!$E146, " ")</f>
        <v>(Do Six)</v>
      </c>
      <c r="Y9" s="107">
        <f>Electives!B147</f>
        <v>1</v>
      </c>
      <c r="Z9" s="125" t="str">
        <f>Electives!C147</f>
        <v>Care for insect/etc and tell</v>
      </c>
      <c r="AA9" s="107" t="str">
        <f>IF(Electives!H147&lt;&gt;"", Electives!H147, " ")</f>
        <v xml:space="preserve"> </v>
      </c>
      <c r="AC9" s="164">
        <f>'Cub Awards'!B11</f>
        <v>6</v>
      </c>
      <c r="AD9" s="314" t="str">
        <f>'Cub Awards'!C11</f>
        <v>Give presentation on emergency prep</v>
      </c>
      <c r="AE9" s="314"/>
      <c r="AF9" s="164" t="str">
        <f>IF('Cub Awards'!H11&lt;&gt;"", 'Cub Awards'!H11, "")</f>
        <v/>
      </c>
      <c r="AG9" s="215"/>
      <c r="AH9" s="162">
        <f>NOVA!B179</f>
        <v>4</v>
      </c>
      <c r="AI9" s="386" t="str">
        <f>NOVA!C179</f>
        <v>Research 5 famous STEM professionals</v>
      </c>
      <c r="AJ9" s="387"/>
      <c r="AK9" s="162" t="str">
        <f>IF(NOVA!H179&lt;&gt;"", NOVA!H179, "")</f>
        <v/>
      </c>
      <c r="AL9" s="215"/>
      <c r="AM9" s="162" t="str">
        <f>NOVA!B56</f>
        <v>3b</v>
      </c>
      <c r="AN9" s="386" t="str">
        <f>NOVA!C56</f>
        <v>Explain relationships within food chain</v>
      </c>
      <c r="AO9" s="387"/>
      <c r="AP9" s="162" t="str">
        <f>IF(NOVA!H56&lt;&gt;"", NOVA!H56, "")</f>
        <v/>
      </c>
      <c r="AQ9" s="215"/>
      <c r="AR9" s="162" t="str">
        <f>NOVA!B120</f>
        <v>3b1</v>
      </c>
      <c r="AS9" s="386" t="str">
        <f>NOVA!C120</f>
        <v>How is tech used in communication</v>
      </c>
      <c r="AT9" s="387"/>
      <c r="AU9" s="162" t="str">
        <f>IF(NOVA!H120&lt;&gt;"", NOVA!H120, "")</f>
        <v/>
      </c>
    </row>
    <row r="10" spans="1:47">
      <c r="A10" s="412"/>
      <c r="B10" s="412"/>
      <c r="D10" s="422"/>
      <c r="E10" s="42">
        <f>AdventurePins!B13</f>
        <v>3</v>
      </c>
      <c r="F10" s="207" t="str">
        <f>AdventurePins!C13</f>
        <v>Discuss how worship helps duty to God</v>
      </c>
      <c r="G10" s="42" t="str">
        <f>IF(AdventurePins!H13&lt;&gt;"", AdventurePins!H13, " ")</f>
        <v xml:space="preserve"> </v>
      </c>
      <c r="I10" s="404"/>
      <c r="J10" s="42" t="str">
        <f>AdventurePins!B69</f>
        <v>6b</v>
      </c>
      <c r="K10" s="159" t="str">
        <f>AdventurePins!C69</f>
        <v>World Friendship Fund</v>
      </c>
      <c r="L10" s="42" t="str">
        <f>IF(AdventurePins!H69&lt;&gt;"", AdventurePins!H69, " ")</f>
        <v xml:space="preserve"> </v>
      </c>
      <c r="N10" s="410"/>
      <c r="O10" s="107" t="str">
        <f>Electives!B12</f>
        <v>3e</v>
      </c>
      <c r="P10" s="125" t="str">
        <f>Electives!C12</f>
        <v>Two circuits; 3 lights &amp; battery</v>
      </c>
      <c r="Q10" s="107" t="str">
        <f>IF(Electives!H12&lt;&gt;"", Electives!H12, " ")</f>
        <v xml:space="preserve"> </v>
      </c>
      <c r="S10" s="417"/>
      <c r="T10" s="107" t="str">
        <f>Electives!B80</f>
        <v>2d</v>
      </c>
      <c r="U10" s="126" t="str">
        <f>Electives!C80</f>
        <v>4 Leader qualities &amp; act out 2.</v>
      </c>
      <c r="V10" s="107" t="str">
        <f>IF(Electives!H80&lt;&gt;"", Electives!H80, " ")</f>
        <v xml:space="preserve"> </v>
      </c>
      <c r="X10" s="410"/>
      <c r="Y10" s="107">
        <f>Electives!B148</f>
        <v>2</v>
      </c>
      <c r="Z10" s="127" t="str">
        <f>Electives!C148</f>
        <v>Setup aquarium (30 days); share experience</v>
      </c>
      <c r="AA10" s="107" t="str">
        <f>IF(Electives!H148&lt;&gt;"", Electives!H148, " ")</f>
        <v xml:space="preserve"> </v>
      </c>
      <c r="AC10"/>
      <c r="AD10" s="395" t="str">
        <f>'Cub Awards'!C13</f>
        <v>Outdoor Activity Award</v>
      </c>
      <c r="AE10" s="395"/>
      <c r="AF10"/>
      <c r="AG10" s="142"/>
      <c r="AH10" s="162">
        <f>NOVA!B180</f>
        <v>5</v>
      </c>
      <c r="AI10" s="386" t="str">
        <f>NOVA!C180</f>
        <v>Discuss importance of STEM education</v>
      </c>
      <c r="AJ10" s="387"/>
      <c r="AK10" s="162" t="str">
        <f>IF(NOVA!H180&lt;&gt;"", NOVA!H180, "")</f>
        <v/>
      </c>
      <c r="AL10" s="142"/>
      <c r="AM10" s="162" t="str">
        <f>NOVA!B57</f>
        <v>3c</v>
      </c>
      <c r="AN10" s="386" t="str">
        <f>NOVA!C57</f>
        <v>Explain your favorite plant / wildlife</v>
      </c>
      <c r="AO10" s="387"/>
      <c r="AP10" s="162" t="str">
        <f>IF(NOVA!H57&lt;&gt;"", NOVA!H57, "")</f>
        <v/>
      </c>
      <c r="AQ10" s="142"/>
      <c r="AR10" s="162" t="str">
        <f>NOVA!B121</f>
        <v>3b2</v>
      </c>
      <c r="AS10" s="386" t="str">
        <f>NOVA!C121</f>
        <v>How is tech used in business</v>
      </c>
      <c r="AT10" s="387"/>
      <c r="AU10" s="162" t="str">
        <f>IF(NOVA!H121&lt;&gt;"", NOVA!H121, "")</f>
        <v/>
      </c>
    </row>
    <row r="11" spans="1:47">
      <c r="A11" s="109" t="s">
        <v>433</v>
      </c>
      <c r="B11" s="110" t="str">
        <f>IF(ISTEXT(WebelosBadge!H5),"C"," ")</f>
        <v xml:space="preserve"> </v>
      </c>
      <c r="D11" s="423"/>
      <c r="E11" s="42">
        <f>AdventurePins!B14</f>
        <v>4</v>
      </c>
      <c r="F11" s="208" t="str">
        <f>AdventurePins!C14</f>
        <v>Do one thing to be closer to God for 1 month</v>
      </c>
      <c r="G11" s="42" t="str">
        <f>IF(AdventurePins!H14&lt;&gt;"", AdventurePins!H14, " ")</f>
        <v xml:space="preserve"> </v>
      </c>
      <c r="I11" s="404"/>
      <c r="J11" s="42" t="str">
        <f>AdventurePins!B70</f>
        <v>6c</v>
      </c>
      <c r="K11" s="159" t="str">
        <f>AdventurePins!C70</f>
        <v>Brother den in another country</v>
      </c>
      <c r="L11" s="42" t="str">
        <f>IF(AdventurePins!H70&lt;&gt;"", AdventurePins!H70, " ")</f>
        <v xml:space="preserve"> </v>
      </c>
      <c r="N11" s="410"/>
      <c r="O11" s="107" t="str">
        <f>Electives!B13</f>
        <v>3f</v>
      </c>
      <c r="P11" s="125" t="str">
        <f>Electives!C13</f>
        <v>Study night sky. Observe over 6 hrs</v>
      </c>
      <c r="Q11" s="107" t="str">
        <f>IF(Electives!H13&lt;&gt;"", Electives!H13, " ")</f>
        <v xml:space="preserve"> </v>
      </c>
      <c r="S11" s="399" t="str">
        <f>Electives!C83</f>
        <v>Earth Rocks!</v>
      </c>
      <c r="T11" s="399"/>
      <c r="U11" s="399"/>
      <c r="V11" s="399"/>
      <c r="X11" s="410"/>
      <c r="Y11" s="107">
        <f>Electives!B149</f>
        <v>3</v>
      </c>
      <c r="Z11" s="125" t="str">
        <f>Electives!C149</f>
        <v>Watch birds (1 wk) and record</v>
      </c>
      <c r="AA11" s="107" t="str">
        <f>IF(Electives!H149&lt;&gt;"", Electives!H149, " ")</f>
        <v xml:space="preserve"> </v>
      </c>
      <c r="AC11" s="164">
        <f>'Cub Awards'!B14</f>
        <v>1</v>
      </c>
      <c r="AD11" s="329" t="str">
        <f>'Cub Awards'!C14</f>
        <v>Attend either summer Day or Resident camp</v>
      </c>
      <c r="AE11" s="329"/>
      <c r="AF11" s="164" t="str">
        <f>IF('Cub Awards'!H14&lt;&gt;"", 'Cub Awards'!H14, "")</f>
        <v/>
      </c>
      <c r="AG11" s="142"/>
      <c r="AH11" s="162">
        <f>NOVA!B181</f>
        <v>6</v>
      </c>
      <c r="AI11" s="386" t="str">
        <f>NOVA!C181</f>
        <v>Participate in a science project</v>
      </c>
      <c r="AJ11" s="387"/>
      <c r="AK11" s="162" t="str">
        <f>IF(NOVA!H181&lt;&gt;"", NOVA!H181, "")</f>
        <v/>
      </c>
      <c r="AL11" s="142"/>
      <c r="AM11" s="162" t="str">
        <f>NOVA!B58</f>
        <v>3d</v>
      </c>
      <c r="AN11" s="386" t="str">
        <f>NOVA!C58</f>
        <v>Discuss what you've learned</v>
      </c>
      <c r="AO11" s="387"/>
      <c r="AP11" s="162" t="str">
        <f>IF(NOVA!H58&lt;&gt;"", NOVA!H58, "")</f>
        <v/>
      </c>
      <c r="AQ11" s="142"/>
      <c r="AR11" s="162" t="str">
        <f>NOVA!B122</f>
        <v>3b3</v>
      </c>
      <c r="AS11" s="386" t="str">
        <f>NOVA!C122</f>
        <v>How is tech used in construction</v>
      </c>
      <c r="AT11" s="387"/>
      <c r="AU11" s="162" t="str">
        <f>IF(NOVA!H122&lt;&gt;"", NOVA!H122, "")</f>
        <v/>
      </c>
    </row>
    <row r="12" spans="1:47" ht="12.75" customHeight="1">
      <c r="A12" s="109" t="s">
        <v>434</v>
      </c>
      <c r="B12" s="110" t="str">
        <f>WebelosBadge!H6</f>
        <v/>
      </c>
      <c r="D12" s="399" t="str">
        <f>AdventurePins!C16</f>
        <v>First Responder</v>
      </c>
      <c r="E12" s="399"/>
      <c r="F12" s="399"/>
      <c r="G12" s="399"/>
      <c r="I12" s="404"/>
      <c r="J12" s="42" t="str">
        <f>AdventurePins!B71</f>
        <v>6d</v>
      </c>
      <c r="K12" s="159" t="str">
        <f>AdventurePins!C71</f>
        <v>Energy use in community</v>
      </c>
      <c r="L12" s="42" t="str">
        <f>IF(AdventurePins!H71&lt;&gt;"", AdventurePins!H71, " ")</f>
        <v xml:space="preserve"> </v>
      </c>
      <c r="N12" s="410"/>
      <c r="O12" s="107" t="str">
        <f>Electives!B14</f>
        <v>3g</v>
      </c>
      <c r="P12" s="125" t="str">
        <f>Electives!C14</f>
        <v>Explore chemical reactions</v>
      </c>
      <c r="Q12" s="107" t="str">
        <f>IF(Electives!H14&lt;&gt;"", Electives!H14, " ")</f>
        <v xml:space="preserve"> </v>
      </c>
      <c r="S12" s="415" t="str">
        <f>IF(Electives!$E83&lt;&gt;"", Electives!$E83, " ")</f>
        <v>(Do All)</v>
      </c>
      <c r="T12" s="107" t="str">
        <f>Electives!B84</f>
        <v>1a</v>
      </c>
      <c r="U12" s="125" t="str">
        <f>Electives!C84</f>
        <v>Explain "geology"</v>
      </c>
      <c r="V12" s="107" t="str">
        <f>IF(Electives!H84&lt;&gt;"", Electives!H84, " ")</f>
        <v xml:space="preserve"> </v>
      </c>
      <c r="X12" s="410"/>
      <c r="Y12" s="107">
        <f>Electives!B150</f>
        <v>4</v>
      </c>
      <c r="Z12" s="125" t="str">
        <f>Electives!C150</f>
        <v>Learn about bird flyways</v>
      </c>
      <c r="AA12" s="107" t="str">
        <f>IF(Electives!H150&lt;&gt;"", Electives!H150, " ")</f>
        <v xml:space="preserve"> </v>
      </c>
      <c r="AC12" s="164">
        <f>'Cub Awards'!B15</f>
        <v>2</v>
      </c>
      <c r="AD12" s="314" t="str">
        <f>'Cub Awards'!C15</f>
        <v>Complete Webelos Walkabout</v>
      </c>
      <c r="AE12" s="314"/>
      <c r="AF12" s="164" t="str">
        <f>IF('Cub Awards'!H15&lt;&gt;"", 'Cub Awards'!H15, "")</f>
        <v/>
      </c>
      <c r="AG12" s="213"/>
      <c r="AH12" s="162">
        <f>NOVA!B182</f>
        <v>7</v>
      </c>
      <c r="AI12" s="386" t="str">
        <f>NOVA!C182</f>
        <v>Do ONE</v>
      </c>
      <c r="AJ12" s="387"/>
      <c r="AK12" s="162" t="str">
        <f>IF(NOVA!H182&lt;&gt;"", NOVA!H182, "")</f>
        <v/>
      </c>
      <c r="AL12" s="213"/>
      <c r="AM12" s="162">
        <f>NOVA!B59</f>
        <v>4</v>
      </c>
      <c r="AN12" s="386" t="str">
        <f>NOVA!C59</f>
        <v>Do TWO from A-F</v>
      </c>
      <c r="AO12" s="387"/>
      <c r="AP12" s="162" t="str">
        <f>IF(NOVA!H59&lt;&gt;"", NOVA!H59, "")</f>
        <v/>
      </c>
      <c r="AQ12" s="213"/>
      <c r="AR12" s="162" t="str">
        <f>NOVA!B123</f>
        <v>3b4</v>
      </c>
      <c r="AS12" s="386" t="str">
        <f>NOVA!C123</f>
        <v>How is tech used in sports</v>
      </c>
      <c r="AT12" s="387"/>
      <c r="AU12" s="162" t="str">
        <f>IF(NOVA!H123&lt;&gt;"", NOVA!H123, "")</f>
        <v/>
      </c>
    </row>
    <row r="13" spans="1:47">
      <c r="A13" s="109" t="s">
        <v>435</v>
      </c>
      <c r="B13" s="110" t="str">
        <f>WebelosBadge!H7</f>
        <v/>
      </c>
      <c r="C13" s="111"/>
      <c r="D13" s="402" t="str">
        <f>IF(AdventurePins!$E16&lt;&gt;"", AdventurePins!$E16, " ")</f>
        <v>(Do 1 and five others)</v>
      </c>
      <c r="E13" s="42">
        <f>AdventurePins!B17</f>
        <v>1</v>
      </c>
      <c r="F13" s="159" t="str">
        <f>AdventurePins!C17</f>
        <v>What is first aid</v>
      </c>
      <c r="G13" s="42" t="str">
        <f>IF(AdventurePins!H17&lt;&gt;"", AdventurePins!H17, " ")</f>
        <v xml:space="preserve"> </v>
      </c>
      <c r="I13" s="405"/>
      <c r="J13" s="42" t="str">
        <f>AdventurePins!B72</f>
        <v>6e</v>
      </c>
      <c r="K13" s="126" t="str">
        <f>AdventurePins!C72</f>
        <v>Connect with Scout in another country</v>
      </c>
      <c r="L13" s="42" t="str">
        <f>IF(AdventurePins!H72&lt;&gt;"", AdventurePins!H72, " ")</f>
        <v xml:space="preserve"> </v>
      </c>
      <c r="N13" s="410"/>
      <c r="O13" s="107" t="str">
        <f>Electives!B15</f>
        <v>3h</v>
      </c>
      <c r="P13" s="126" t="str">
        <f>Electives!C15</f>
        <v>Playground motion. "Fair Test" weight</v>
      </c>
      <c r="Q13" s="107" t="str">
        <f>IF(Electives!H15&lt;&gt;"", Electives!H15, " ")</f>
        <v xml:space="preserve"> </v>
      </c>
      <c r="S13" s="416"/>
      <c r="T13" s="107" t="str">
        <f>Electives!B85</f>
        <v>1b</v>
      </c>
      <c r="U13" s="125" t="str">
        <f>Electives!C85</f>
        <v>Explain why important</v>
      </c>
      <c r="V13" s="107" t="str">
        <f>IF(Electives!H85&lt;&gt;"", Electives!H85, " ")</f>
        <v xml:space="preserve"> </v>
      </c>
      <c r="X13" s="410"/>
      <c r="Y13" s="107">
        <f>Electives!B151</f>
        <v>5</v>
      </c>
      <c r="Z13" s="127" t="str">
        <f>Electives!C151</f>
        <v>Watch ≥4 wild creatures; describe habitat</v>
      </c>
      <c r="AA13" s="107" t="str">
        <f>IF(Electives!H151&lt;&gt;"", Electives!H151, " ")</f>
        <v xml:space="preserve"> </v>
      </c>
      <c r="AC13" s="164">
        <f>'Cub Awards'!B16</f>
        <v>3</v>
      </c>
      <c r="AD13" s="314" t="str">
        <f>'Cub Awards'!C16</f>
        <v>do seven</v>
      </c>
      <c r="AE13" s="314"/>
      <c r="AF13" s="164" t="str">
        <f>IF('Cub Awards'!H16&lt;&gt;"", 'Cub Awards'!H16, "")</f>
        <v/>
      </c>
      <c r="AG13" s="213"/>
      <c r="AH13" s="162" t="str">
        <f>NOVA!B183</f>
        <v>7a</v>
      </c>
      <c r="AI13" s="386" t="str">
        <f>NOVA!C183</f>
        <v>Visit with someone in a STEM career</v>
      </c>
      <c r="AJ13" s="387"/>
      <c r="AK13" s="162" t="str">
        <f>IF(NOVA!H183&lt;&gt;"", NOVA!H183, "")</f>
        <v/>
      </c>
      <c r="AL13" s="213"/>
      <c r="AM13" s="162" t="str">
        <f>NOVA!B60</f>
        <v>4a1</v>
      </c>
      <c r="AN13" s="386" t="str">
        <f>NOVA!C60</f>
        <v xml:space="preserve">Catalog 3-5 endangered plants/animals </v>
      </c>
      <c r="AO13" s="387"/>
      <c r="AP13" s="162" t="str">
        <f>IF(NOVA!H60&lt;&gt;"", NOVA!H60, "")</f>
        <v/>
      </c>
      <c r="AQ13" s="213"/>
      <c r="AR13" s="162" t="str">
        <f>NOVA!B124</f>
        <v>3b5</v>
      </c>
      <c r="AS13" s="386" t="str">
        <f>NOVA!C124</f>
        <v>How is tech used in entertainment</v>
      </c>
      <c r="AT13" s="387"/>
      <c r="AU13" s="162" t="str">
        <f>IF(NOVA!H124&lt;&gt;"", NOVA!H124, "")</f>
        <v/>
      </c>
    </row>
    <row r="14" spans="1:47">
      <c r="A14" s="109" t="s">
        <v>436</v>
      </c>
      <c r="B14" s="110" t="str">
        <f>WebelosBadge!H8</f>
        <v/>
      </c>
      <c r="C14" s="113"/>
      <c r="D14" s="402"/>
      <c r="E14" s="42">
        <f>AdventurePins!B18</f>
        <v>2</v>
      </c>
      <c r="F14" s="159" t="str">
        <f>AdventurePins!C18</f>
        <v>Show first aid for hurry cases:</v>
      </c>
      <c r="G14" s="42" t="str">
        <f>IF(AdventurePins!H18&lt;&gt;"", AdventurePins!H18, " ")</f>
        <v xml:space="preserve"> </v>
      </c>
      <c r="I14" s="399" t="str">
        <f>AdventurePins!C74</f>
        <v>Duty to God in Action</v>
      </c>
      <c r="J14" s="399"/>
      <c r="K14" s="399"/>
      <c r="L14" s="399"/>
      <c r="N14" s="410"/>
      <c r="O14" s="107" t="str">
        <f>Electives!B16</f>
        <v>3i</v>
      </c>
      <c r="P14" s="125" t="str">
        <f>Electives!C16</f>
        <v>Read bio of scientist. Tell den</v>
      </c>
      <c r="Q14" s="107" t="str">
        <f>IF(Electives!H16&lt;&gt;"", Electives!H16, " ")</f>
        <v xml:space="preserve"> </v>
      </c>
      <c r="S14" s="416"/>
      <c r="T14" s="107">
        <f>Electives!B86</f>
        <v>2</v>
      </c>
      <c r="U14" s="125" t="str">
        <f>Electives!C86</f>
        <v>Look rocks/minerals on rock hunt</v>
      </c>
      <c r="V14" s="107" t="str">
        <f>IF(Electives!H86&lt;&gt;"", Electives!H86, " ")</f>
        <v xml:space="preserve"> </v>
      </c>
      <c r="X14" s="410"/>
      <c r="Y14" s="107">
        <f>Electives!B152</f>
        <v>6</v>
      </c>
      <c r="Z14" s="125" t="str">
        <f>Electives!C152</f>
        <v>Identify animal only locally; tell why</v>
      </c>
      <c r="AA14" s="107" t="str">
        <f>IF(Electives!H152&lt;&gt;"", Electives!H152, " ")</f>
        <v xml:space="preserve"> </v>
      </c>
      <c r="AC14" s="164" t="str">
        <f>'Cub Awards'!B17</f>
        <v>a</v>
      </c>
      <c r="AD14" s="314" t="str">
        <f>'Cub Awards'!C17</f>
        <v>Participate in nature hike</v>
      </c>
      <c r="AE14" s="314"/>
      <c r="AF14" s="164" t="str">
        <f>IF('Cub Awards'!H17&lt;&gt;"", 'Cub Awards'!H17, "")</f>
        <v/>
      </c>
      <c r="AG14" s="215"/>
      <c r="AH14" s="162" t="str">
        <f>NOVA!B184</f>
        <v>7b</v>
      </c>
      <c r="AI14" s="386" t="str">
        <f>NOVA!C184</f>
        <v>Learn about a career dependent on STEM</v>
      </c>
      <c r="AJ14" s="387"/>
      <c r="AK14" s="162" t="str">
        <f>IF(NOVA!H184&lt;&gt;"", NOVA!H184, "")</f>
        <v/>
      </c>
      <c r="AL14" s="215"/>
      <c r="AM14" s="162" t="str">
        <f>NOVA!B61</f>
        <v>4a2</v>
      </c>
      <c r="AN14" s="386" t="str">
        <f>NOVA!C61</f>
        <v>Display 10 locally threatened species</v>
      </c>
      <c r="AO14" s="387"/>
      <c r="AP14" s="162" t="str">
        <f>IF(NOVA!H61&lt;&gt;"", NOVA!H61, "")</f>
        <v/>
      </c>
      <c r="AQ14" s="215"/>
      <c r="AR14" s="162" t="str">
        <f>NOVA!B125</f>
        <v>3c</v>
      </c>
      <c r="AS14" s="386" t="str">
        <f>NOVA!C125</f>
        <v>Discuss your findings with counselor</v>
      </c>
      <c r="AT14" s="387"/>
      <c r="AU14" s="162" t="str">
        <f>IF(NOVA!H125&lt;&gt;"", NOVA!H125, "")</f>
        <v/>
      </c>
    </row>
    <row r="15" spans="1:47" ht="12.75" customHeight="1">
      <c r="A15" s="114" t="s">
        <v>437</v>
      </c>
      <c r="B15" s="110" t="str">
        <f>WebelosBadge!H9</f>
        <v/>
      </c>
      <c r="C15" s="113"/>
      <c r="D15" s="402"/>
      <c r="E15" s="42" t="str">
        <f>AdventurePins!B19</f>
        <v>2a</v>
      </c>
      <c r="F15" s="159" t="str">
        <f>AdventurePins!C19</f>
        <v>Serious bleeding</v>
      </c>
      <c r="G15" s="42" t="str">
        <f>IF(AdventurePins!H19&lt;&gt;"", AdventurePins!H19, " ")</f>
        <v xml:space="preserve"> </v>
      </c>
      <c r="I15" s="426" t="str">
        <f>IF(AdventurePins!$E74&lt;&gt;"", AdventurePins!$E74, " ")</f>
        <v>(Do 1 -2 and two others)</v>
      </c>
      <c r="J15" s="42">
        <f>AdventurePins!B75</f>
        <v>1</v>
      </c>
      <c r="K15" s="159" t="str">
        <f>AdventurePins!C75</f>
        <v>Discuss duty to God</v>
      </c>
      <c r="L15" s="42" t="str">
        <f>IF(AdventurePins!H75&lt;&gt;"", AdventurePins!H75, " ")</f>
        <v xml:space="preserve"> </v>
      </c>
      <c r="N15" s="399" t="str">
        <f>Electives!C19</f>
        <v>Aquanaut</v>
      </c>
      <c r="O15" s="399"/>
      <c r="P15" s="399"/>
      <c r="Q15" s="399"/>
      <c r="S15" s="416"/>
      <c r="T15" s="107" t="str">
        <f>Electives!B87</f>
        <v>3a</v>
      </c>
      <c r="U15" s="125" t="str">
        <f>Electives!C87</f>
        <v>Identify rocks on hunt</v>
      </c>
      <c r="V15" s="107" t="str">
        <f>IF(Electives!H87&lt;&gt;"", Electives!H87, " ")</f>
        <v xml:space="preserve"> </v>
      </c>
      <c r="X15" s="410"/>
      <c r="Y15" s="107">
        <f>Electives!B153</f>
        <v>7</v>
      </c>
      <c r="Z15" s="125" t="str">
        <f>Electives!C153</f>
        <v>Give examples of TWO of following:</v>
      </c>
      <c r="AA15" s="107" t="str">
        <f>IF(Electives!H153&lt;&gt;"", Electives!H153, " ")</f>
        <v xml:space="preserve"> </v>
      </c>
      <c r="AC15" s="164" t="str">
        <f>'Cub Awards'!B18</f>
        <v>b</v>
      </c>
      <c r="AD15" s="314" t="str">
        <f>'Cub Awards'!C18</f>
        <v>Participate in outdoor activity</v>
      </c>
      <c r="AE15" s="314"/>
      <c r="AF15" s="164" t="str">
        <f>IF('Cub Awards'!H18&lt;&gt;"", 'Cub Awards'!H18, "")</f>
        <v/>
      </c>
      <c r="AG15" s="142"/>
      <c r="AH15" s="162">
        <f>NOVA!B185</f>
        <v>8</v>
      </c>
      <c r="AI15" s="386" t="str">
        <f>NOVA!C185</f>
        <v>Discuss scientific method</v>
      </c>
      <c r="AJ15" s="387"/>
      <c r="AK15" s="162" t="str">
        <f>IF(NOVA!H185&lt;&gt;"", NOVA!H185, "")</f>
        <v/>
      </c>
      <c r="AL15" s="142"/>
      <c r="AM15" s="162" t="str">
        <f>NOVA!B62</f>
        <v>4a3</v>
      </c>
      <c r="AN15" s="386" t="str">
        <f>NOVA!C62</f>
        <v>Discuss threatened v. endangered v. extinct</v>
      </c>
      <c r="AO15" s="387"/>
      <c r="AP15" s="162" t="str">
        <f>IF(NOVA!H62&lt;&gt;"", NOVA!H62, "")</f>
        <v/>
      </c>
      <c r="AQ15" s="142"/>
      <c r="AR15" s="162">
        <f>NOVA!B126</f>
        <v>4</v>
      </c>
      <c r="AS15" s="386" t="str">
        <f>NOVA!C126</f>
        <v>Visit a place where tech is used</v>
      </c>
      <c r="AT15" s="387"/>
      <c r="AU15" s="162" t="str">
        <f>IF(NOVA!H126&lt;&gt;"", NOVA!H126, "")</f>
        <v/>
      </c>
    </row>
    <row r="16" spans="1:47" ht="12.75" customHeight="1">
      <c r="A16" s="114" t="s">
        <v>438</v>
      </c>
      <c r="B16" s="110" t="str">
        <f>WebelosBadge!H10</f>
        <v/>
      </c>
      <c r="C16" s="113"/>
      <c r="D16" s="402"/>
      <c r="E16" s="42" t="str">
        <f>AdventurePins!B20</f>
        <v>2b</v>
      </c>
      <c r="F16" s="159" t="str">
        <f>AdventurePins!C20</f>
        <v>Heart attack / cardiac arrest</v>
      </c>
      <c r="G16" s="42" t="str">
        <f>IF(AdventurePins!H20&lt;&gt;"", AdventurePins!H20, " ")</f>
        <v xml:space="preserve"> </v>
      </c>
      <c r="I16" s="426"/>
      <c r="J16" s="42">
        <f>AdventurePins!B76</f>
        <v>2</v>
      </c>
      <c r="K16" s="159" t="str">
        <f>AdventurePins!C76</f>
        <v xml:space="preserve">Do an act of service </v>
      </c>
      <c r="L16" s="42" t="str">
        <f>IF(AdventurePins!H76&lt;&gt;"", AdventurePins!H76, " ")</f>
        <v xml:space="preserve"> </v>
      </c>
      <c r="N16" s="415" t="str">
        <f>IF(Electives!$E19&lt;&gt;"", Electives!$E19, " ")</f>
        <v>(Do 1-4 and two others)</v>
      </c>
      <c r="O16" s="107">
        <f>Electives!B20</f>
        <v>1</v>
      </c>
      <c r="P16" s="126" t="str">
        <f>Electives!C20</f>
        <v>State water activity safety precautions</v>
      </c>
      <c r="Q16" s="107" t="str">
        <f>IF(Electives!H20&lt;&gt;"", Electives!H20, " ")</f>
        <v xml:space="preserve"> </v>
      </c>
      <c r="S16" s="416"/>
      <c r="T16" s="107" t="str">
        <f>Electives!B88</f>
        <v>3b</v>
      </c>
      <c r="U16" s="125" t="str">
        <f>Electives!C88</f>
        <v>Use magnifying glass</v>
      </c>
      <c r="V16" s="107" t="str">
        <f>IF(Electives!H88&lt;&gt;"", Electives!H88, " ")</f>
        <v xml:space="preserve"> </v>
      </c>
      <c r="X16" s="410"/>
      <c r="Y16" s="107" t="str">
        <f>Electives!B154</f>
        <v>7a</v>
      </c>
      <c r="Z16" s="127" t="str">
        <f>Electives!C154</f>
        <v>Producer/consumer/decomposer in food chain</v>
      </c>
      <c r="AA16" s="107" t="str">
        <f>IF(Electives!H154&lt;&gt;"", Electives!H154, " ")</f>
        <v xml:space="preserve"> </v>
      </c>
      <c r="AC16" s="164" t="str">
        <f>'Cub Awards'!B19</f>
        <v>c</v>
      </c>
      <c r="AD16" s="314" t="str">
        <f>'Cub Awards'!C19</f>
        <v>Explain the buddy system</v>
      </c>
      <c r="AE16" s="314"/>
      <c r="AF16" s="164" t="str">
        <f>IF('Cub Awards'!H19&lt;&gt;"", 'Cub Awards'!H19, "")</f>
        <v/>
      </c>
      <c r="AG16" s="142"/>
      <c r="AH16" s="162">
        <f>NOVA!B186</f>
        <v>9</v>
      </c>
      <c r="AI16" s="386" t="str">
        <f>NOVA!C186</f>
        <v>Participate in a STEM activity with den</v>
      </c>
      <c r="AJ16" s="387"/>
      <c r="AK16" s="162" t="str">
        <f>IF(NOVA!H186&lt;&gt;"", NOVA!H186, "")</f>
        <v/>
      </c>
      <c r="AL16" s="142"/>
      <c r="AM16" s="162" t="str">
        <f>NOVA!B63</f>
        <v>4b1</v>
      </c>
      <c r="AN16" s="386" t="str">
        <f>NOVA!C63</f>
        <v>Catalog 5 locally invasive animals</v>
      </c>
      <c r="AO16" s="387"/>
      <c r="AP16" s="162" t="str">
        <f>IF(NOVA!H63&lt;&gt;"", NOVA!H63, "")</f>
        <v/>
      </c>
      <c r="AQ16" s="142"/>
      <c r="AR16" s="162" t="str">
        <f>NOVA!B127</f>
        <v>4a1</v>
      </c>
      <c r="AS16" s="386" t="str">
        <f>NOVA!C127</f>
        <v>Talk with someone about tech used</v>
      </c>
      <c r="AT16" s="387"/>
      <c r="AU16" s="162" t="str">
        <f>IF(NOVA!H127&lt;&gt;"", NOVA!H127, "")</f>
        <v/>
      </c>
    </row>
    <row r="17" spans="1:47" ht="12.75" customHeight="1">
      <c r="A17" s="109" t="s">
        <v>439</v>
      </c>
      <c r="B17" s="110" t="str">
        <f>WebelosBadge!H11</f>
        <v/>
      </c>
      <c r="C17" s="113"/>
      <c r="D17" s="402"/>
      <c r="E17" s="42" t="str">
        <f>AdventurePins!B21</f>
        <v>2c</v>
      </c>
      <c r="F17" s="159" t="str">
        <f>AdventurePins!C21</f>
        <v>Stopped breathing</v>
      </c>
      <c r="G17" s="42" t="str">
        <f>IF(AdventurePins!H21&lt;&gt;"", AdventurePins!H21, " ")</f>
        <v xml:space="preserve"> </v>
      </c>
      <c r="I17" s="426"/>
      <c r="J17" s="42">
        <f>AdventurePins!B77</f>
        <v>3</v>
      </c>
      <c r="K17" s="159" t="str">
        <f>AdventurePins!C77</f>
        <v>Earn religious emblem of faith</v>
      </c>
      <c r="L17" s="42" t="str">
        <f>IF(AdventurePins!H77&lt;&gt;"", AdventurePins!H77, " ")</f>
        <v xml:space="preserve"> </v>
      </c>
      <c r="N17" s="416"/>
      <c r="O17" s="107">
        <f>Electives!B21</f>
        <v>2</v>
      </c>
      <c r="P17" s="125" t="str">
        <f>Electives!C21</f>
        <v>Importance of Boating skills</v>
      </c>
      <c r="Q17" s="107" t="str">
        <f>IF(Electives!H21&lt;&gt;"", Electives!H21, " ")</f>
        <v xml:space="preserve"> </v>
      </c>
      <c r="S17" s="416"/>
      <c r="T17" s="107" t="str">
        <f>Electives!B89</f>
        <v>3c</v>
      </c>
      <c r="U17" s="125" t="str">
        <f>Electives!C89</f>
        <v>Share results w/den</v>
      </c>
      <c r="V17" s="107" t="str">
        <f>IF(Electives!H89&lt;&gt;"", Electives!H89, " ")</f>
        <v xml:space="preserve"> </v>
      </c>
      <c r="X17" s="410"/>
      <c r="Y17" s="107" t="str">
        <f>Electives!B155</f>
        <v>7b</v>
      </c>
      <c r="Z17" s="127" t="str">
        <f>Electives!C155</f>
        <v xml:space="preserve">One way humans changed nature balance </v>
      </c>
      <c r="AA17" s="107" t="str">
        <f>IF(Electives!H155&lt;&gt;"", Electives!H155, " ")</f>
        <v xml:space="preserve"> </v>
      </c>
      <c r="AC17" s="164" t="str">
        <f>'Cub Awards'!B20</f>
        <v>d</v>
      </c>
      <c r="AD17" s="314" t="str">
        <f>'Cub Awards'!C20</f>
        <v>Attend a pack overnighter</v>
      </c>
      <c r="AE17" s="314"/>
      <c r="AF17" s="164" t="str">
        <f>IF('Cub Awards'!H20&lt;&gt;"", 'Cub Awards'!H20, "")</f>
        <v/>
      </c>
      <c r="AG17" s="216"/>
      <c r="AH17" s="162">
        <f>NOVA!B187</f>
        <v>10</v>
      </c>
      <c r="AI17" s="386" t="str">
        <f>NOVA!C187</f>
        <v>Submit Supernova application</v>
      </c>
      <c r="AJ17" s="387"/>
      <c r="AK17" s="162" t="str">
        <f>IF(NOVA!H187&lt;&gt;"", NOVA!H187, "")</f>
        <v/>
      </c>
      <c r="AL17" s="216"/>
      <c r="AM17" s="162" t="str">
        <f>NOVA!B64</f>
        <v>4b2</v>
      </c>
      <c r="AN17" s="386" t="str">
        <f>NOVA!C64</f>
        <v>Design display about invasive species</v>
      </c>
      <c r="AO17" s="387"/>
      <c r="AP17" s="162" t="str">
        <f>IF(NOVA!H64&lt;&gt;"", NOVA!H64, "")</f>
        <v/>
      </c>
      <c r="AQ17" s="216"/>
      <c r="AR17" s="162" t="str">
        <f>NOVA!B128</f>
        <v>4a2</v>
      </c>
      <c r="AS17" s="386" t="str">
        <f>NOVA!C128</f>
        <v>Ask expert why the tech is used</v>
      </c>
      <c r="AT17" s="387"/>
      <c r="AU17" s="162" t="str">
        <f>IF(NOVA!H128&lt;&gt;"", NOVA!H128, "")</f>
        <v/>
      </c>
    </row>
    <row r="18" spans="1:47" ht="12.75" customHeight="1">
      <c r="A18" s="109" t="s">
        <v>857</v>
      </c>
      <c r="B18" s="110" t="str">
        <f>IF(ISTEXT(WebelosBadge!H12),"C"," ")</f>
        <v xml:space="preserve"> </v>
      </c>
      <c r="C18" s="115"/>
      <c r="D18" s="402"/>
      <c r="E18" s="42" t="str">
        <f>AdventurePins!B22</f>
        <v>2d</v>
      </c>
      <c r="F18" s="159" t="str">
        <f>AdventurePins!C22</f>
        <v>Stroke</v>
      </c>
      <c r="G18" s="42" t="str">
        <f>IF(AdventurePins!H22&lt;&gt;"", AdventurePins!H22, " ")</f>
        <v xml:space="preserve"> </v>
      </c>
      <c r="I18" s="426"/>
      <c r="J18" s="42">
        <f>AdventurePins!B78</f>
        <v>4</v>
      </c>
      <c r="K18" s="159" t="str">
        <f>AdventurePins!C78</f>
        <v>Make plan of TWO things help w/ duty to God</v>
      </c>
      <c r="L18" s="42" t="str">
        <f>IF(AdventurePins!H78&lt;&gt;"", AdventurePins!H78, " ")</f>
        <v xml:space="preserve"> </v>
      </c>
      <c r="N18" s="416"/>
      <c r="O18" s="107">
        <f>Electives!B22</f>
        <v>3</v>
      </c>
      <c r="P18" s="125" t="str">
        <f>Electives!C22</f>
        <v>Order of rescue</v>
      </c>
      <c r="Q18" s="107" t="str">
        <f>IF(Electives!H22&lt;&gt;"", Electives!H22, " ")</f>
        <v xml:space="preserve"> </v>
      </c>
      <c r="S18" s="416"/>
      <c r="T18" s="107" t="str">
        <f>Electives!B90</f>
        <v>4a</v>
      </c>
      <c r="U18" s="125" t="str">
        <f>Electives!C90</f>
        <v>Minerial test kit to Mohs scale of hardness</v>
      </c>
      <c r="V18" s="107" t="str">
        <f>IF(Electives!H90&lt;&gt;"", Electives!H90, " ")</f>
        <v xml:space="preserve"> </v>
      </c>
      <c r="X18" s="410"/>
      <c r="Y18" s="107" t="str">
        <f>Electives!B156</f>
        <v>7c</v>
      </c>
      <c r="Z18" s="125" t="str">
        <f>Electives!C156</f>
        <v>How to protect balance of nature</v>
      </c>
      <c r="AA18" s="107" t="str">
        <f>IF(Electives!H156&lt;&gt;"", Electives!H156, " ")</f>
        <v xml:space="preserve"> </v>
      </c>
      <c r="AC18" s="164" t="str">
        <f>'Cub Awards'!B21</f>
        <v>e</v>
      </c>
      <c r="AD18" s="314" t="str">
        <f>'Cub Awards'!C21</f>
        <v>Complete an oudoor service project</v>
      </c>
      <c r="AE18" s="314"/>
      <c r="AF18" s="164" t="str">
        <f>IF('Cub Awards'!H21&lt;&gt;"", 'Cub Awards'!H21, "")</f>
        <v/>
      </c>
      <c r="AG18" s="216"/>
      <c r="AL18" s="216"/>
      <c r="AM18" s="162" t="str">
        <f>NOVA!B65</f>
        <v>4b3</v>
      </c>
      <c r="AN18" s="386" t="str">
        <f>NOVA!C65</f>
        <v>Discuss invasive species</v>
      </c>
      <c r="AO18" s="387"/>
      <c r="AP18" s="162" t="str">
        <f>IF(NOVA!H65&lt;&gt;"", NOVA!H65, "")</f>
        <v/>
      </c>
      <c r="AQ18" s="216"/>
      <c r="AR18" s="162" t="str">
        <f>NOVA!B129</f>
        <v>4b</v>
      </c>
      <c r="AS18" s="386" t="str">
        <f>NOVA!C129</f>
        <v>Discuss with counselor your visit</v>
      </c>
      <c r="AT18" s="387"/>
      <c r="AU18" s="162" t="str">
        <f>IF(NOVA!H129&lt;&gt;"", NOVA!H129, "")</f>
        <v/>
      </c>
    </row>
    <row r="19" spans="1:47" ht="12.75" customHeight="1">
      <c r="A19" s="210" t="s">
        <v>856</v>
      </c>
      <c r="B19" s="110" t="str">
        <f>IF(ISTEXT(WebelosBadge!H13),"C"," ")</f>
        <v xml:space="preserve"> </v>
      </c>
      <c r="C19" s="116"/>
      <c r="D19" s="402"/>
      <c r="E19" s="42" t="str">
        <f>AdventurePins!B23</f>
        <v>2e</v>
      </c>
      <c r="F19" s="159" t="str">
        <f>AdventurePins!C23</f>
        <v>Poisoning</v>
      </c>
      <c r="G19" s="42" t="str">
        <f>IF(AdventurePins!H23&lt;&gt;"", AdventurePins!H23, " ")</f>
        <v xml:space="preserve"> </v>
      </c>
      <c r="I19" s="426"/>
      <c r="J19" s="42">
        <f>AdventurePins!B79</f>
        <v>5</v>
      </c>
      <c r="K19" s="159" t="str">
        <f>AdventurePins!C79</f>
        <v>Discuss Scout Oath &amp; Law to beliefs abt God</v>
      </c>
      <c r="L19" s="42" t="str">
        <f>IF(AdventurePins!H79&lt;&gt;"", AdventurePins!H79, " ")</f>
        <v xml:space="preserve"> </v>
      </c>
      <c r="N19" s="416"/>
      <c r="O19" s="107">
        <f>Electives!B23</f>
        <v>4</v>
      </c>
      <c r="P19" s="125" t="str">
        <f>Electives!C23</f>
        <v>Attempt Swimmer test</v>
      </c>
      <c r="Q19" s="107" t="str">
        <f>IF(Electives!H23&lt;&gt;"", Electives!H23, " ")</f>
        <v xml:space="preserve"> </v>
      </c>
      <c r="S19" s="416"/>
      <c r="T19" s="107" t="str">
        <f>Electives!B91</f>
        <v>4b</v>
      </c>
      <c r="U19" s="125" t="str">
        <f>Electives!C91</f>
        <v>Record results in handbook</v>
      </c>
      <c r="V19" s="107" t="str">
        <f>IF(Electives!H91&lt;&gt;"", Electives!H91, " ")</f>
        <v xml:space="preserve"> </v>
      </c>
      <c r="X19" s="410"/>
      <c r="Y19" s="107">
        <f>Electives!B157</f>
        <v>8</v>
      </c>
      <c r="Z19" s="125" t="str">
        <f>Electives!C157</f>
        <v>Learn aquatic ecosystems &amp; discuss</v>
      </c>
      <c r="AA19" s="107" t="str">
        <f>IF(Electives!H157&lt;&gt;"", Electives!H157, " ")</f>
        <v xml:space="preserve"> </v>
      </c>
      <c r="AC19" s="164" t="str">
        <f>'Cub Awards'!B22</f>
        <v>f</v>
      </c>
      <c r="AD19" s="314" t="str">
        <f>'Cub Awards'!C22</f>
        <v>Complete conservation project</v>
      </c>
      <c r="AE19" s="314"/>
      <c r="AF19" s="164" t="str">
        <f>IF('Cub Awards'!H22&lt;&gt;"", 'Cub Awards'!H22, "")</f>
        <v/>
      </c>
      <c r="AG19" s="216"/>
      <c r="AH19" s="163"/>
      <c r="AI19" s="142" t="str">
        <f>NOVA!C5</f>
        <v>NOVA Science: Science Everywhere</v>
      </c>
      <c r="AJ19" s="214"/>
      <c r="AL19" s="216"/>
      <c r="AM19" s="162" t="str">
        <f>NOVA!B66</f>
        <v>4c1</v>
      </c>
      <c r="AN19" s="386" t="str">
        <f>NOVA!C66</f>
        <v>Visit a local ecosystem and investigate</v>
      </c>
      <c r="AO19" s="387"/>
      <c r="AP19" s="162" t="str">
        <f>IF(NOVA!H66&lt;&gt;"", NOVA!H66, "")</f>
        <v/>
      </c>
      <c r="AQ19" s="216"/>
      <c r="AR19" s="162">
        <f>NOVA!B130</f>
        <v>5</v>
      </c>
      <c r="AS19" s="323" t="str">
        <f>NOVA!C130</f>
        <v>Discuss how tech affects your life</v>
      </c>
      <c r="AT19" s="323"/>
      <c r="AU19" s="162" t="str">
        <f>IF(NOVA!H130&lt;&gt;"", NOVA!H130, "")</f>
        <v/>
      </c>
    </row>
    <row r="20" spans="1:47" ht="12.75" customHeight="1">
      <c r="A20" s="411" t="s">
        <v>29</v>
      </c>
      <c r="B20" s="411"/>
      <c r="C20" s="116"/>
      <c r="D20" s="402"/>
      <c r="E20" s="42">
        <f>AdventurePins!B24</f>
        <v>3</v>
      </c>
      <c r="F20" s="159" t="str">
        <f>AdventurePins!C24</f>
        <v>Show how to help choking victim</v>
      </c>
      <c r="G20" s="42" t="str">
        <f>IF(AdventurePins!H24&lt;&gt;"", AdventurePins!H24, " ")</f>
        <v xml:space="preserve"> </v>
      </c>
      <c r="I20" s="426"/>
      <c r="J20" s="42">
        <f>AdventurePins!B80</f>
        <v>6</v>
      </c>
      <c r="K20" s="159" t="str">
        <f>AdventurePins!C80</f>
        <v>Pray/meditate for one month</v>
      </c>
      <c r="L20" s="42" t="str">
        <f>IF(AdventurePins!H80&lt;&gt;"", AdventurePins!H80, " ")</f>
        <v xml:space="preserve"> </v>
      </c>
      <c r="N20" s="416"/>
      <c r="O20" s="107">
        <f>Electives!B24</f>
        <v>5</v>
      </c>
      <c r="P20" s="125" t="str">
        <f>Electives!C24</f>
        <v>Front surface dive</v>
      </c>
      <c r="Q20" s="107" t="str">
        <f>IF(Electives!H24&lt;&gt;"", Electives!H24, " ")</f>
        <v xml:space="preserve"> </v>
      </c>
      <c r="S20" s="416"/>
      <c r="T20" s="107">
        <f>Electives!B92</f>
        <v>5</v>
      </c>
      <c r="U20" s="125" t="str">
        <f>Electives!C92</f>
        <v>Identify geological features on map</v>
      </c>
      <c r="V20" s="107" t="str">
        <f>IF(Electives!H92&lt;&gt;"", Electives!H92, " ")</f>
        <v xml:space="preserve"> </v>
      </c>
      <c r="X20" s="410"/>
      <c r="Y20" s="107">
        <f>Electives!B158</f>
        <v>9</v>
      </c>
      <c r="Z20" s="125" t="str">
        <f>Electives!C158</f>
        <v>Do one of following:</v>
      </c>
      <c r="AA20" s="107" t="str">
        <f>IF(Electives!H158&lt;&gt;"", Electives!H158, " ")</f>
        <v xml:space="preserve"> </v>
      </c>
      <c r="AC20" s="164" t="str">
        <f>'Cub Awards'!B23</f>
        <v>g</v>
      </c>
      <c r="AD20" s="314" t="str">
        <f>'Cub Awards'!C23</f>
        <v>Earn the Summertime Pack Award</v>
      </c>
      <c r="AE20" s="314"/>
      <c r="AF20" s="164" t="str">
        <f>IF('Cub Awards'!H23&lt;&gt;"", 'Cub Awards'!H23, "")</f>
        <v/>
      </c>
      <c r="AG20" s="216"/>
      <c r="AH20" s="162" t="str">
        <f>NOVA!B6</f>
        <v>1a</v>
      </c>
      <c r="AI20" s="386" t="str">
        <f>NOVA!C6</f>
        <v>Read or watch 1 hour of science content</v>
      </c>
      <c r="AJ20" s="387"/>
      <c r="AK20" s="162" t="str">
        <f>IF(NOVA!H6&lt;&gt;"", NOVA!H6, "")</f>
        <v/>
      </c>
      <c r="AL20" s="216"/>
      <c r="AM20" s="162" t="str">
        <f>NOVA!B67</f>
        <v>4c2</v>
      </c>
      <c r="AN20" s="386" t="str">
        <f>NOVA!C67</f>
        <v>Draw food web of plants / animals</v>
      </c>
      <c r="AO20" s="387"/>
      <c r="AP20" s="162" t="str">
        <f>IF(NOVA!H67&lt;&gt;"", NOVA!H67,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IF(AdventurePins!H25&lt;&gt;"", AdventurePins!H25, " ")</f>
        <v xml:space="preserve"> </v>
      </c>
      <c r="I21" s="399" t="str">
        <f>AdventurePins!C82</f>
        <v>Outdoorsman</v>
      </c>
      <c r="J21" s="399"/>
      <c r="K21" s="399"/>
      <c r="L21" s="399"/>
      <c r="N21" s="416"/>
      <c r="O21" s="107">
        <f>Electives!B25</f>
        <v>6</v>
      </c>
      <c r="P21" s="125" t="str">
        <f>Electives!C25</f>
        <v>Demonstrate 2 strokes</v>
      </c>
      <c r="Q21" s="107" t="str">
        <f>IF(Electives!H25&lt;&gt;"", Electives!H25, " ")</f>
        <v xml:space="preserve"> </v>
      </c>
      <c r="S21" s="416"/>
      <c r="T21" s="107" t="str">
        <f>Electives!B93</f>
        <v>6a</v>
      </c>
      <c r="U21" s="125" t="str">
        <f>Electives!C93</f>
        <v>Identify geological building materials (home)</v>
      </c>
      <c r="V21" s="107" t="str">
        <f>IF(Electives!H93&lt;&gt;"", Electives!H93, " ")</f>
        <v xml:space="preserve"> </v>
      </c>
      <c r="X21" s="410"/>
      <c r="Y21" s="107" t="str">
        <f>Electives!B159</f>
        <v>9a</v>
      </c>
      <c r="Z21" s="125" t="str">
        <f>Electives!C159</f>
        <v>Visit museum and discuss with den</v>
      </c>
      <c r="AA21" s="107" t="str">
        <f>IF(Electives!H159&lt;&gt;"", Electives!H159, " ")</f>
        <v xml:space="preserve"> </v>
      </c>
      <c r="AC21" s="164" t="str">
        <f>'Cub Awards'!B24</f>
        <v>h</v>
      </c>
      <c r="AD21" s="314" t="str">
        <f>'Cub Awards'!C24</f>
        <v>Participate in nature observation</v>
      </c>
      <c r="AE21" s="314"/>
      <c r="AF21" s="164" t="str">
        <f>IF('Cub Awards'!H24&lt;&gt;"", 'Cub Awards'!H24, "")</f>
        <v/>
      </c>
      <c r="AG21" s="216"/>
      <c r="AH21" s="162" t="str">
        <f>NOVA!B7</f>
        <v>1b</v>
      </c>
      <c r="AI21" s="386" t="str">
        <f>NOVA!C7</f>
        <v>List at least two questions or ideas</v>
      </c>
      <c r="AJ21" s="387"/>
      <c r="AK21" s="162" t="str">
        <f>IF(NOVA!H7&lt;&gt;"", NOVA!H7, "")</f>
        <v/>
      </c>
      <c r="AL21" s="216"/>
      <c r="AM21" s="162" t="str">
        <f>NOVA!B68</f>
        <v>4c3</v>
      </c>
      <c r="AN21" s="386" t="str">
        <f>NOVA!C68</f>
        <v>Discuss food web with counselor</v>
      </c>
      <c r="AO21" s="387"/>
      <c r="AP21" s="162" t="str">
        <f>IF(NOVA!H68&lt;&gt;"", NOVA!H68, "")</f>
        <v/>
      </c>
      <c r="AQ21" s="216"/>
      <c r="AR21" s="162" t="str">
        <f>NOVA!B133</f>
        <v>1a</v>
      </c>
      <c r="AS21" s="389" t="str">
        <f>NOVA!C133</f>
        <v>Read or watch 1 hour of mechanical content</v>
      </c>
      <c r="AT21" s="390"/>
      <c r="AU21" s="162" t="str">
        <f>IF(NOVA!H133&lt;&gt;"", NOVA!H133, "")</f>
        <v/>
      </c>
    </row>
    <row r="22" spans="1:47">
      <c r="A22" s="109" t="s">
        <v>440</v>
      </c>
      <c r="B22" s="117" t="str">
        <f>IF(ISTEXT(ArrowOfLight!H5),"C"," ")</f>
        <v xml:space="preserve"> </v>
      </c>
      <c r="D22" s="402"/>
      <c r="E22" s="42">
        <f>AdventurePins!B26</f>
        <v>5</v>
      </c>
      <c r="F22" s="159" t="str">
        <f>AdventurePins!C26</f>
        <v>Demonstrate treatment for five:</v>
      </c>
      <c r="G22" s="42" t="str">
        <f>IF(AdventurePins!H26&lt;&gt;"", AdventurePins!H26, " ")</f>
        <v xml:space="preserve"> </v>
      </c>
      <c r="I22" s="402" t="str">
        <f>IF(AdventurePins!$E82&lt;&gt;"", AdventurePins!$E82, " ")</f>
        <v>(Do all of A or B)</v>
      </c>
      <c r="J22" s="424" t="str">
        <f>AdventurePins!C83</f>
        <v>Option A</v>
      </c>
      <c r="K22" s="425"/>
      <c r="L22" s="42" t="str">
        <f>IF(AdventurePins!H83&lt;&gt;"", AdventurePins!H83, " ")</f>
        <v xml:space="preserve"> </v>
      </c>
      <c r="N22" s="416"/>
      <c r="O22" s="107">
        <f>Electives!B26</f>
        <v>7</v>
      </c>
      <c r="P22" s="125" t="str">
        <f>Electives!C26</f>
        <v>Talk swimming expert</v>
      </c>
      <c r="Q22" s="107" t="str">
        <f>IF(Electives!H26&lt;&gt;"", Electives!H26, " ")</f>
        <v xml:space="preserve"> </v>
      </c>
      <c r="S22" s="417"/>
      <c r="T22" s="107" t="str">
        <f>Electives!B94</f>
        <v>6b</v>
      </c>
      <c r="U22" s="125" t="str">
        <f>Electives!C94</f>
        <v>Identify geological materials (community)</v>
      </c>
      <c r="V22" s="107" t="str">
        <f>IF(Electives!H94&lt;&gt;"", Electives!H94, " ")</f>
        <v xml:space="preserve"> </v>
      </c>
      <c r="X22" s="410"/>
      <c r="Y22" s="107" t="str">
        <f>Electives!B160</f>
        <v>9b</v>
      </c>
      <c r="Z22" s="127" t="str">
        <f>Electives!C160</f>
        <v>Create vid of wild creature &amp; share w/den</v>
      </c>
      <c r="AA22" s="107" t="str">
        <f>IF(Electives!H160&lt;&gt;"", Electives!H160, " ")</f>
        <v xml:space="preserve"> </v>
      </c>
      <c r="AC22" s="164" t="str">
        <f>'Cub Awards'!B25</f>
        <v>i</v>
      </c>
      <c r="AD22" s="314" t="str">
        <f>'Cub Awards'!C25</f>
        <v>Participate in outdoor aquatics</v>
      </c>
      <c r="AE22" s="314"/>
      <c r="AF22" s="164" t="str">
        <f>IF('Cub Awards'!H25&lt;&gt;"", 'Cub Awards'!H25, "")</f>
        <v/>
      </c>
      <c r="AG22" s="216"/>
      <c r="AH22" s="162" t="str">
        <f>NOVA!B8</f>
        <v>1c</v>
      </c>
      <c r="AI22" s="386" t="str">
        <f>NOVA!C8</f>
        <v>Discuss two with your counselor</v>
      </c>
      <c r="AJ22" s="387"/>
      <c r="AK22" s="162" t="str">
        <f>IF(NOVA!H8&lt;&gt;"", NOVA!H8, "")</f>
        <v/>
      </c>
      <c r="AL22" s="216"/>
      <c r="AM22" s="162" t="str">
        <f>NOVA!B69</f>
        <v>4d1</v>
      </c>
      <c r="AN22" s="386" t="str">
        <f>NOVA!C69</f>
        <v>Crate diorama of local animal's habitat</v>
      </c>
      <c r="AO22" s="387"/>
      <c r="AP22" s="162" t="str">
        <f>IF(NOVA!H69&lt;&gt;"", NOVA!H69, "")</f>
        <v/>
      </c>
      <c r="AQ22" s="216"/>
      <c r="AR22" s="162" t="str">
        <f>NOVA!B134</f>
        <v>1b</v>
      </c>
      <c r="AS22" s="386" t="str">
        <f>NOVA!C134</f>
        <v>List at least two questions or ideas</v>
      </c>
      <c r="AT22" s="387"/>
      <c r="AU22" s="162" t="str">
        <f>IF(NOVA!H134&lt;&gt;"", NOVA!H134, "")</f>
        <v/>
      </c>
    </row>
    <row r="23" spans="1:47">
      <c r="A23" s="109" t="s">
        <v>441</v>
      </c>
      <c r="B23" s="117" t="str">
        <f>ArrowOfLight!H6</f>
        <v/>
      </c>
      <c r="D23" s="402"/>
      <c r="E23" s="42" t="str">
        <f>AdventurePins!B27</f>
        <v>5a</v>
      </c>
      <c r="F23" s="159" t="str">
        <f>AdventurePins!C27</f>
        <v>Cuts &amp; scratches</v>
      </c>
      <c r="G23" s="42" t="str">
        <f>IF(AdventurePins!H27&lt;&gt;"", AdventurePins!H27, " ")</f>
        <v xml:space="preserve"> </v>
      </c>
      <c r="I23" s="402"/>
      <c r="J23" s="42">
        <f>AdventurePins!B84</f>
        <v>1</v>
      </c>
      <c r="K23" s="159" t="str">
        <f>AdventurePins!C84</f>
        <v>Plan / conduct campout</v>
      </c>
      <c r="L23" s="42" t="str">
        <f>IF(AdventurePins!H84&lt;&gt;"", AdventurePins!H84, " ")</f>
        <v xml:space="preserve"> </v>
      </c>
      <c r="N23" s="416"/>
      <c r="O23" s="107">
        <f>Electives!B27</f>
        <v>8</v>
      </c>
      <c r="P23" s="125" t="str">
        <f>Electives!C27</f>
        <v>PFD exercise</v>
      </c>
      <c r="Q23" s="107" t="str">
        <f>IF(Electives!H27&lt;&gt;"", Electives!H27,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Awards'!H26&lt;&gt;"", 'Cub Awards'!H26, "")</f>
        <v/>
      </c>
      <c r="AG23" s="216"/>
      <c r="AH23" s="162">
        <f>NOVA!B9</f>
        <v>2</v>
      </c>
      <c r="AI23" s="386" t="str">
        <f>NOVA!C9</f>
        <v>Complete an elective listed in comment</v>
      </c>
      <c r="AJ23" s="387"/>
      <c r="AK23" s="162" t="str">
        <f>IF(NOVA!H9&lt;&gt;"", NOVA!H9, "")</f>
        <v/>
      </c>
      <c r="AL23" s="216"/>
      <c r="AM23" s="162" t="str">
        <f>NOVA!B70</f>
        <v>4d2</v>
      </c>
      <c r="AN23" s="386" t="str">
        <f>NOVA!C70</f>
        <v>Explain what animal must have</v>
      </c>
      <c r="AO23" s="387"/>
      <c r="AP23" s="162" t="str">
        <f>IF(NOVA!H70&lt;&gt;"", NOVA!H70, "")</f>
        <v/>
      </c>
      <c r="AQ23" s="216"/>
      <c r="AR23" s="162" t="str">
        <f>NOVA!B135</f>
        <v>1c</v>
      </c>
      <c r="AS23" s="386" t="str">
        <f>NOVA!C135</f>
        <v>Discuss two with your counselor</v>
      </c>
      <c r="AT23" s="387"/>
      <c r="AU23" s="162" t="str">
        <f>IF(NOVA!H135&lt;&gt;"", NOVA!H135, "")</f>
        <v/>
      </c>
    </row>
    <row r="24" spans="1:47">
      <c r="A24" s="109" t="s">
        <v>442</v>
      </c>
      <c r="B24" s="117" t="str">
        <f>ArrowOfLight!H8</f>
        <v/>
      </c>
      <c r="D24" s="402"/>
      <c r="E24" s="42" t="str">
        <f>AdventurePins!B28</f>
        <v>5b</v>
      </c>
      <c r="F24" s="159" t="str">
        <f>AdventurePins!C28</f>
        <v>Burns &amp; scalds</v>
      </c>
      <c r="G24" s="42" t="str">
        <f>IF(AdventurePins!H28&lt;&gt;"", AdventurePins!H28, " ")</f>
        <v xml:space="preserve"> </v>
      </c>
      <c r="I24" s="402"/>
      <c r="J24" s="42">
        <f>AdventurePins!B85</f>
        <v>2</v>
      </c>
      <c r="K24" s="159" t="str">
        <f>AdventurePins!C85</f>
        <v>Setup tent without adult help</v>
      </c>
      <c r="L24" s="42" t="str">
        <f>IF(AdventurePins!H85&lt;&gt;"", AdventurePins!H85, " ")</f>
        <v xml:space="preserve"> </v>
      </c>
      <c r="N24" s="417"/>
      <c r="O24" s="107">
        <f>Electives!B28</f>
        <v>9</v>
      </c>
      <c r="P24" s="125" t="str">
        <f>Electives!C28</f>
        <v>Paddle canoe</v>
      </c>
      <c r="Q24" s="107" t="str">
        <f>IF(Electives!H28&lt;&gt;"", Electives!H28, " ")</f>
        <v xml:space="preserve"> </v>
      </c>
      <c r="S24" s="410" t="str">
        <f>IF(Electives!$E97&lt;&gt;"", Electives!$E97, " ")</f>
        <v>(Do 1-2)</v>
      </c>
      <c r="T24" s="107">
        <f>Electives!B98</f>
        <v>1</v>
      </c>
      <c r="U24" s="126" t="str">
        <f>Electives!C98</f>
        <v>3 things describing a type of engineer</v>
      </c>
      <c r="V24" s="107" t="str">
        <f>IF(Electives!H98&lt;&gt;"", Electives!H98, " ")</f>
        <v xml:space="preserve"> </v>
      </c>
      <c r="X24" s="410" t="str">
        <f>IF(Electives!$E163&lt;&gt;"", Electives!$E163, " ")</f>
        <v>(Do 1-4 and one other)</v>
      </c>
      <c r="Y24" s="107">
        <f>Electives!B164</f>
        <v>1</v>
      </c>
      <c r="Z24" s="125" t="str">
        <f>Electives!C164</f>
        <v>Identify 2 groups / parts of tree</v>
      </c>
      <c r="AA24" s="107" t="str">
        <f>IF(Electives!H164&lt;&gt;"", Electives!H164, " ")</f>
        <v xml:space="preserve"> </v>
      </c>
      <c r="AC24" s="164" t="str">
        <f>'Cub Awards'!B27</f>
        <v>k</v>
      </c>
      <c r="AD24" s="314" t="str">
        <f>'Cub Awards'!C27</f>
        <v>Participate in outdoor sporting event</v>
      </c>
      <c r="AE24" s="314"/>
      <c r="AF24" s="164" t="str">
        <f>IF('Cub Awards'!H27&lt;&gt;"", 'Cub Awards'!H27, "")</f>
        <v/>
      </c>
      <c r="AG24" s="216"/>
      <c r="AH24" s="162" t="str">
        <f>NOVA!B10</f>
        <v>3a</v>
      </c>
      <c r="AI24" s="386" t="str">
        <f>NOVA!C10</f>
        <v>Choose a question to investigate</v>
      </c>
      <c r="AJ24" s="387"/>
      <c r="AK24" s="162" t="str">
        <f>IF(NOVA!H10&lt;&gt;"", NOVA!H10, "")</f>
        <v/>
      </c>
      <c r="AL24" s="216"/>
      <c r="AM24" s="162" t="str">
        <f>NOVA!B71</f>
        <v>4e1</v>
      </c>
      <c r="AN24" s="386" t="str">
        <f>NOVA!C71</f>
        <v>Make and place a bird feeder</v>
      </c>
      <c r="AO24" s="387"/>
      <c r="AP24" s="162" t="str">
        <f>IF(NOVA!H71&lt;&gt;"", NOVA!H71, "")</f>
        <v/>
      </c>
      <c r="AQ24" s="216"/>
      <c r="AR24" s="162">
        <f>NOVA!B136</f>
        <v>2</v>
      </c>
      <c r="AS24" s="386" t="str">
        <f>NOVA!C136</f>
        <v>Complete an elective listed in comment</v>
      </c>
      <c r="AT24" s="387"/>
      <c r="AU24" s="162" t="str">
        <f>IF(NOVA!H136&lt;&gt;"", NOVA!H136, "")</f>
        <v/>
      </c>
    </row>
    <row r="25" spans="1:47" ht="12.75" customHeight="1">
      <c r="A25" s="109" t="s">
        <v>443</v>
      </c>
      <c r="B25" s="117" t="str">
        <f>ArrowOfLight!H7</f>
        <v/>
      </c>
      <c r="D25" s="402"/>
      <c r="E25" s="42" t="str">
        <f>AdventurePins!B29</f>
        <v>5c</v>
      </c>
      <c r="F25" s="159" t="str">
        <f>AdventurePins!C29</f>
        <v>Sunburn</v>
      </c>
      <c r="G25" s="42" t="str">
        <f>IF(AdventurePins!H29&lt;&gt;"", AdventurePins!H29, " ")</f>
        <v xml:space="preserve"> </v>
      </c>
      <c r="I25" s="402"/>
      <c r="J25" s="42">
        <f>AdventurePins!B86</f>
        <v>3</v>
      </c>
      <c r="K25" s="159" t="str">
        <f>AdventurePins!C86</f>
        <v>Discuss emergency actions for:</v>
      </c>
      <c r="L25" s="42" t="str">
        <f>IF(AdventurePins!H86&lt;&gt;"", AdventurePins!H86, " ")</f>
        <v xml:space="preserve"> </v>
      </c>
      <c r="N25" s="399" t="str">
        <f>Electives!C31</f>
        <v>Art Explosion</v>
      </c>
      <c r="O25" s="399"/>
      <c r="P25" s="399"/>
      <c r="Q25" s="399"/>
      <c r="S25" s="410"/>
      <c r="T25" s="107" t="str">
        <f>Electives!B99</f>
        <v>2a</v>
      </c>
      <c r="U25" s="125" t="str">
        <f>Electives!C99</f>
        <v>Construct blueprint plans for a design</v>
      </c>
      <c r="V25" s="107" t="str">
        <f>IF(Electives!H99&lt;&gt;"", Electives!H99, " ")</f>
        <v xml:space="preserve"> </v>
      </c>
      <c r="X25" s="410"/>
      <c r="Y25" s="107">
        <f>Electives!B165</f>
        <v>2</v>
      </c>
      <c r="Z25" s="125" t="str">
        <f>Electives!C165</f>
        <v>Identify 4 local trees &amp; how used</v>
      </c>
      <c r="AA25" s="107" t="str">
        <f>IF(Electives!H165&lt;&gt;"", Electives!H165, " ")</f>
        <v xml:space="preserve"> </v>
      </c>
      <c r="AC25" s="164" t="str">
        <f>'Cub Awards'!B28</f>
        <v>l</v>
      </c>
      <c r="AD25" s="314" t="str">
        <f>'Cub Awards'!C28</f>
        <v>Participate in outdoor worship service</v>
      </c>
      <c r="AE25" s="314"/>
      <c r="AF25" s="164" t="str">
        <f>IF('Cub Awards'!H28&lt;&gt;"", 'Cub Awards'!H28, "")</f>
        <v/>
      </c>
      <c r="AG25" s="216"/>
      <c r="AH25" s="162" t="str">
        <f>NOVA!B11</f>
        <v>3b</v>
      </c>
      <c r="AI25" s="386" t="str">
        <f>NOVA!C11</f>
        <v>Use scientific method to investigate</v>
      </c>
      <c r="AJ25" s="387"/>
      <c r="AK25" s="162" t="str">
        <f>IF(NOVA!H11&lt;&gt;"", NOVA!H11, "")</f>
        <v/>
      </c>
      <c r="AL25" s="216"/>
      <c r="AM25" s="162" t="str">
        <f>NOVA!B72</f>
        <v>4e2</v>
      </c>
      <c r="AN25" s="386" t="str">
        <f>NOVA!C72</f>
        <v>Fill feeder with birdseed</v>
      </c>
      <c r="AO25" s="387"/>
      <c r="AP25" s="162" t="str">
        <f>IF(NOVA!H72&lt;&gt;"", NOVA!H72, "")</f>
        <v/>
      </c>
      <c r="AQ25" s="216"/>
      <c r="AR25" s="162" t="str">
        <f>NOVA!B137</f>
        <v>3a1</v>
      </c>
      <c r="AS25" s="386" t="str">
        <f>NOVA!C137</f>
        <v>Make a list of the three kinds of levers</v>
      </c>
      <c r="AT25" s="387"/>
      <c r="AU25" s="162" t="str">
        <f>IF(NOVA!H137&lt;&gt;"", NOVA!H137, "")</f>
        <v/>
      </c>
    </row>
    <row r="26" spans="1:47" ht="12.75" customHeight="1">
      <c r="A26" s="114" t="s">
        <v>444</v>
      </c>
      <c r="B26" s="117" t="str">
        <f>ArrowOfLight!H9</f>
        <v/>
      </c>
      <c r="D26" s="402"/>
      <c r="E26" s="42" t="str">
        <f>AdventurePins!B30</f>
        <v>5d</v>
      </c>
      <c r="F26" s="159" t="str">
        <f>AdventurePins!C30</f>
        <v>Blisters on hand / foot</v>
      </c>
      <c r="G26" s="42" t="str">
        <f>IF(AdventurePins!H30&lt;&gt;"", AdventurePins!H30, " ")</f>
        <v xml:space="preserve"> </v>
      </c>
      <c r="I26" s="402"/>
      <c r="J26" s="42" t="str">
        <f>AdventurePins!B87</f>
        <v>3a</v>
      </c>
      <c r="K26" s="159" t="str">
        <f>AdventurePins!C87</f>
        <v>Severe rainstorm causing flooding</v>
      </c>
      <c r="L26" s="42" t="str">
        <f>IF(AdventurePins!H87&lt;&gt;"", AdventurePins!H87, " ")</f>
        <v xml:space="preserve"> </v>
      </c>
      <c r="N26" s="415" t="str">
        <f>IF(Electives!$E31&lt;&gt;"", Electives!$E31, " ")</f>
        <v>(Do 1-2 and two of 3)</v>
      </c>
      <c r="O26" s="107">
        <f>Electives!B32</f>
        <v>1</v>
      </c>
      <c r="P26" s="125" t="str">
        <f>Electives!C32</f>
        <v>Visit museum</v>
      </c>
      <c r="Q26" s="107" t="str">
        <f>IF(Electives!H32&lt;&gt;"", Electives!H32, " ")</f>
        <v xml:space="preserve"> </v>
      </c>
      <c r="S26" s="410"/>
      <c r="T26" s="107" t="str">
        <f>Electives!B100</f>
        <v>2b</v>
      </c>
      <c r="U26" s="125" t="str">
        <f>Electives!C100</f>
        <v>Using plans, construct the project</v>
      </c>
      <c r="V26" s="107" t="str">
        <f>IF(Electives!H100&lt;&gt;"", Electives!H100, " ")</f>
        <v xml:space="preserve"> </v>
      </c>
      <c r="X26" s="410"/>
      <c r="Y26" s="107">
        <f>Electives!B166</f>
        <v>3</v>
      </c>
      <c r="Z26" s="125" t="str">
        <f>Electives!C166</f>
        <v>Identify 4 plants &amp; how used</v>
      </c>
      <c r="AA26" s="107" t="str">
        <f>IF(Electives!H166&lt;&gt;"", Electives!H166, " ")</f>
        <v xml:space="preserve"> </v>
      </c>
      <c r="AC26" s="164" t="str">
        <f>'Cub Awards'!B29</f>
        <v>m</v>
      </c>
      <c r="AD26" s="314" t="str">
        <f>'Cub Awards'!C29</f>
        <v>Explore park</v>
      </c>
      <c r="AE26" s="314"/>
      <c r="AF26" s="164" t="str">
        <f>IF('Cub Awards'!H29&lt;&gt;"", 'Cub Awards'!H29, "")</f>
        <v/>
      </c>
      <c r="AG26" s="217"/>
      <c r="AH26" s="162" t="str">
        <f>NOVA!B12</f>
        <v>3c</v>
      </c>
      <c r="AI26" s="386" t="str">
        <f>NOVA!C12</f>
        <v>Discuss findings with counselor</v>
      </c>
      <c r="AJ26" s="387"/>
      <c r="AK26" s="162" t="str">
        <f>IF(NOVA!H12&lt;&gt;"", NOVA!H12, "")</f>
        <v/>
      </c>
      <c r="AL26" s="217"/>
      <c r="AM26" s="162" t="str">
        <f>NOVA!B73</f>
        <v>4e3</v>
      </c>
      <c r="AN26" s="386" t="str">
        <f>NOVA!C73</f>
        <v>Provide a water source</v>
      </c>
      <c r="AO26" s="387"/>
      <c r="AP26" s="162" t="str">
        <f>IF(NOVA!H73&lt;&gt;"", NOVA!H73, "")</f>
        <v/>
      </c>
      <c r="AQ26" s="217"/>
      <c r="AR26" s="162" t="str">
        <f>NOVA!B138</f>
        <v>3a2</v>
      </c>
      <c r="AS26" s="386" t="str">
        <f>NOVA!C138</f>
        <v>Show how each lever work</v>
      </c>
      <c r="AT26" s="387"/>
      <c r="AU26" s="162" t="str">
        <f>IF(NOVA!H138&lt;&gt;"", NOVA!H138, "")</f>
        <v/>
      </c>
    </row>
    <row r="27" spans="1:47" ht="12.75" customHeight="1">
      <c r="A27" s="120" t="s">
        <v>445</v>
      </c>
      <c r="B27" s="117" t="str">
        <f>ArrowOfLight!H10</f>
        <v/>
      </c>
      <c r="D27" s="402"/>
      <c r="E27" s="42" t="str">
        <f>AdventurePins!B31</f>
        <v>5e</v>
      </c>
      <c r="F27" s="159" t="str">
        <f>AdventurePins!C31</f>
        <v>Tick bites</v>
      </c>
      <c r="G27" s="42" t="str">
        <f>IF(AdventurePins!H31&lt;&gt;"", AdventurePins!H31, " ")</f>
        <v xml:space="preserve"> </v>
      </c>
      <c r="I27" s="402"/>
      <c r="J27" s="42" t="str">
        <f>AdventurePins!B88</f>
        <v>3b</v>
      </c>
      <c r="K27" s="127" t="str">
        <f>AdventurePins!C88</f>
        <v>Severe thunderstorm w/lightning or tornados</v>
      </c>
      <c r="L27" s="42" t="str">
        <f>IF(AdventurePins!H88&lt;&gt;"", AdventurePins!H88, " ")</f>
        <v xml:space="preserve"> </v>
      </c>
      <c r="N27" s="416"/>
      <c r="O27" s="107">
        <f>Electives!B33</f>
        <v>2</v>
      </c>
      <c r="P27" s="125" t="str">
        <f>Electives!C33</f>
        <v>Create 2 self-portrits, different tech</v>
      </c>
      <c r="Q27" s="107" t="str">
        <f>IF(Electives!H33&lt;&gt;"", Electives!H33, " ")</f>
        <v xml:space="preserve"> </v>
      </c>
      <c r="S27" s="410"/>
      <c r="T27" s="107" t="str">
        <f>Electives!B101</f>
        <v>2c</v>
      </c>
      <c r="U27" s="125" t="str">
        <f>Electives!C101</f>
        <v>Share project with Den</v>
      </c>
      <c r="V27" s="107" t="str">
        <f>IF(Electives!H101&lt;&gt;"", Electives!H101, " ")</f>
        <v xml:space="preserve"> </v>
      </c>
      <c r="X27" s="410"/>
      <c r="Y27" s="107">
        <f>Electives!B167</f>
        <v>4</v>
      </c>
      <c r="Z27" s="125" t="str">
        <f>Electives!C167</f>
        <v>Care plan and plant a plant/tree</v>
      </c>
      <c r="AA27" s="107" t="str">
        <f>IF(Electives!H167&lt;&gt;"", Electives!H167, " ")</f>
        <v xml:space="preserve"> </v>
      </c>
      <c r="AC27" s="164" t="str">
        <f>'Cub Awards'!B30</f>
        <v>n</v>
      </c>
      <c r="AD27" s="314" t="str">
        <f>'Cub Awards'!C30</f>
        <v>Invent and play outside game</v>
      </c>
      <c r="AE27" s="314"/>
      <c r="AF27" s="164" t="str">
        <f>IF('Cub Awards'!H30&lt;&gt;"", 'Cub Awards'!H30, "")</f>
        <v/>
      </c>
      <c r="AG27" s="215"/>
      <c r="AH27" s="162">
        <f>NOVA!B13</f>
        <v>4</v>
      </c>
      <c r="AI27" s="386" t="str">
        <f>NOVA!C13</f>
        <v>Visit a place where science is done</v>
      </c>
      <c r="AJ27" s="387"/>
      <c r="AK27" s="162" t="str">
        <f>IF(NOVA!H13&lt;&gt;"", NOVA!H13, "")</f>
        <v/>
      </c>
      <c r="AL27" s="215"/>
      <c r="AM27" s="162" t="str">
        <f>NOVA!B74</f>
        <v>4e4</v>
      </c>
      <c r="AN27" s="386" t="str">
        <f>NOVA!C74</f>
        <v>Watch and record feeder for 2 weeks</v>
      </c>
      <c r="AO27" s="387"/>
      <c r="AP27" s="162" t="str">
        <f>IF(NOVA!H74&lt;&gt;"", NOVA!H74, "")</f>
        <v/>
      </c>
      <c r="AQ27" s="215"/>
      <c r="AR27" s="162" t="str">
        <f>NOVA!B139</f>
        <v>3a3</v>
      </c>
      <c r="AS27" s="386" t="str">
        <f>NOVA!C139</f>
        <v>Show how the lever moves something</v>
      </c>
      <c r="AT27" s="387"/>
      <c r="AU27" s="162" t="str">
        <f>IF(NOVA!H139&lt;&gt;"", NOVA!H139, "")</f>
        <v/>
      </c>
    </row>
    <row r="28" spans="1:47" ht="12.75" customHeight="1">
      <c r="A28" s="109" t="s">
        <v>855</v>
      </c>
      <c r="B28" s="117" t="str">
        <f>IF(ISTEXT(ArrowOfLight!H11),"C"," ")</f>
        <v xml:space="preserve"> </v>
      </c>
      <c r="D28" s="402"/>
      <c r="E28" s="42" t="str">
        <f>AdventurePins!B32</f>
        <v>5f</v>
      </c>
      <c r="F28" s="159" t="str">
        <f>AdventurePins!C32</f>
        <v>Bites &amp; stings</v>
      </c>
      <c r="G28" s="42" t="str">
        <f>IF(AdventurePins!H32&lt;&gt;"", AdventurePins!H32, " ")</f>
        <v xml:space="preserve"> </v>
      </c>
      <c r="I28" s="402"/>
      <c r="J28" s="42" t="str">
        <f>AdventurePins!B89</f>
        <v>3c</v>
      </c>
      <c r="K28" s="159" t="str">
        <f>AdventurePins!C89</f>
        <v>Fire/Earthquake/other evacuation</v>
      </c>
      <c r="L28" s="42" t="str">
        <f>IF(AdventurePins!H89&lt;&gt;"", AdventurePins!H89, " ")</f>
        <v xml:space="preserve"> </v>
      </c>
      <c r="N28" s="416"/>
      <c r="O28" s="107" t="str">
        <f>Electives!B34</f>
        <v>3a</v>
      </c>
      <c r="P28" s="125" t="str">
        <f>Electives!C34</f>
        <v>Draw original picture outdoors</v>
      </c>
      <c r="Q28" s="107" t="str">
        <f>IF(Electives!H34&lt;&gt;"", Electives!H34, " ")</f>
        <v xml:space="preserve"> </v>
      </c>
      <c r="S28" s="410"/>
      <c r="T28" s="107">
        <f>Electives!B102</f>
        <v>3</v>
      </c>
      <c r="U28" s="125" t="str">
        <f>Electives!C102</f>
        <v>Explore fields of engineering</v>
      </c>
      <c r="V28" s="107" t="str">
        <f>IF(Electives!H102&lt;&gt;"", Electives!H102, " ")</f>
        <v xml:space="preserve"> </v>
      </c>
      <c r="X28" s="410"/>
      <c r="Y28" s="107">
        <f>Electives!B168</f>
        <v>5</v>
      </c>
      <c r="Z28" s="126" t="str">
        <f>Electives!C168</f>
        <v>List of household things made of wood</v>
      </c>
      <c r="AA28" s="107" t="str">
        <f>IF(Electives!H168&lt;&gt;"", Electives!H168,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IF(NOVA!H14&lt;&gt;"", NOVA!H14, "")</f>
        <v/>
      </c>
      <c r="AL28" s="216"/>
      <c r="AM28" s="162" t="str">
        <f>NOVA!B75</f>
        <v>4e5</v>
      </c>
      <c r="AN28" s="386" t="str">
        <f>NOVA!C75</f>
        <v>Identify visitors</v>
      </c>
      <c r="AO28" s="387"/>
      <c r="AP28" s="162" t="str">
        <f>IF(NOVA!H75&lt;&gt;"", NOVA!H75, "")</f>
        <v/>
      </c>
      <c r="AQ28" s="216"/>
      <c r="AR28" s="162" t="str">
        <f>NOVA!B140</f>
        <v>3a4</v>
      </c>
      <c r="AS28" s="386" t="str">
        <f>NOVA!C140</f>
        <v>Show the class of each lever</v>
      </c>
      <c r="AT28" s="387"/>
      <c r="AU28" s="162" t="str">
        <f>IF(NOVA!H140&lt;&gt;"", NOVA!H140, "")</f>
        <v/>
      </c>
    </row>
    <row r="29" spans="1:47" ht="12.75" customHeight="1">
      <c r="A29" s="209" t="s">
        <v>856</v>
      </c>
      <c r="B29" s="117" t="str">
        <f>IF(ISTEXT(ArrowOfLight!H12),"C"," ")</f>
        <v xml:space="preserve"> </v>
      </c>
      <c r="D29" s="402"/>
      <c r="E29" s="42" t="str">
        <f>AdventurePins!B33</f>
        <v>5g</v>
      </c>
      <c r="F29" s="159" t="str">
        <f>AdventurePins!C33</f>
        <v>Poisonous snakebite</v>
      </c>
      <c r="G29" s="42" t="str">
        <f>IF(AdventurePins!H33&lt;&gt;"", AdventurePins!H33, " ")</f>
        <v xml:space="preserve"> </v>
      </c>
      <c r="I29" s="402"/>
      <c r="J29" s="42">
        <f>AdventurePins!B90</f>
        <v>4</v>
      </c>
      <c r="K29" s="127" t="str">
        <f>AdventurePins!C90</f>
        <v>Tie,teach and say when to use a Bowline.</v>
      </c>
      <c r="L29" s="42" t="str">
        <f>IF(AdventurePins!H90&lt;&gt;"", AdventurePins!H90, " ")</f>
        <v xml:space="preserve"> </v>
      </c>
      <c r="N29" s="416"/>
      <c r="O29" s="107" t="str">
        <f>Electives!B35</f>
        <v>3b</v>
      </c>
      <c r="P29" s="125" t="str">
        <f>Electives!C35</f>
        <v>Clay sculpture</v>
      </c>
      <c r="Q29" s="107" t="str">
        <f>IF(Electives!H35&lt;&gt;"", Electives!H35, " ")</f>
        <v xml:space="preserve"> </v>
      </c>
      <c r="S29" s="410"/>
      <c r="T29" s="107">
        <f>Electives!B103</f>
        <v>4</v>
      </c>
      <c r="U29" s="125" t="str">
        <f>Electives!C103</f>
        <v>Do 2 projects using engieering skills</v>
      </c>
      <c r="V29" s="107" t="str">
        <f>IF(Electives!H103&lt;&gt;"", Electives!H103, " ")</f>
        <v xml:space="preserve"> </v>
      </c>
      <c r="X29" s="410"/>
      <c r="Y29" s="107">
        <f>Electives!B169</f>
        <v>6</v>
      </c>
      <c r="Z29" s="126" t="str">
        <f>Electives!C169</f>
        <v>Explain growth rings &amp; types of tree bark</v>
      </c>
      <c r="AA29" s="107" t="str">
        <f>IF(Electives!H169&lt;&gt;"", Electives!H169, " ")</f>
        <v xml:space="preserve"> </v>
      </c>
      <c r="AC29" s="164">
        <f>'Cub Awards'!B33</f>
        <v>1</v>
      </c>
      <c r="AD29" s="314" t="str">
        <f>'Cub Awards'!C33</f>
        <v>Complete Building a Better World</v>
      </c>
      <c r="AE29" s="314"/>
      <c r="AF29" s="164" t="str">
        <f>IF('Cub Awards'!H33&lt;&gt;"", 'Cub Awards'!H33, "")</f>
        <v/>
      </c>
      <c r="AG29" s="142"/>
      <c r="AH29" s="162" t="str">
        <f>NOVA!B15</f>
        <v>4b</v>
      </c>
      <c r="AI29" s="386" t="str">
        <f>NOVA!C15</f>
        <v>Discuss science done/used/explained</v>
      </c>
      <c r="AJ29" s="387"/>
      <c r="AK29" s="162" t="str">
        <f>IF(NOVA!H15&lt;&gt;"", NOVA!H15, "")</f>
        <v/>
      </c>
      <c r="AL29" s="142"/>
      <c r="AM29" s="162" t="str">
        <f>NOVA!B76</f>
        <v>4e6</v>
      </c>
      <c r="AN29" s="386" t="str">
        <f>NOVA!C76</f>
        <v>Discuss what you learned</v>
      </c>
      <c r="AO29" s="387"/>
      <c r="AP29" s="162" t="str">
        <f>IF(NOVA!H76&lt;&gt;"", NOVA!H76, "")</f>
        <v/>
      </c>
      <c r="AQ29" s="142"/>
      <c r="AR29" s="162" t="str">
        <f>NOVA!B141</f>
        <v>3a5</v>
      </c>
      <c r="AS29" s="386" t="str">
        <f>NOVA!C141</f>
        <v>Show why we use levers</v>
      </c>
      <c r="AT29" s="387"/>
      <c r="AU29" s="162" t="str">
        <f>IF(NOVA!H141&lt;&gt;"", NOVA!H141, "")</f>
        <v/>
      </c>
    </row>
    <row r="30" spans="1:47" ht="12.75" customHeight="1">
      <c r="A30" s="414" t="s">
        <v>463</v>
      </c>
      <c r="B30" s="414"/>
      <c r="D30" s="402"/>
      <c r="E30" s="42" t="str">
        <f>AdventurePins!B34</f>
        <v>5h</v>
      </c>
      <c r="F30" s="159" t="str">
        <f>AdventurePins!C34</f>
        <v>Nosebleed</v>
      </c>
      <c r="G30" s="42" t="str">
        <f>IF(AdventurePins!H34&lt;&gt;"", AdventurePins!H34, " ")</f>
        <v xml:space="preserve"> </v>
      </c>
      <c r="I30" s="402"/>
      <c r="J30" s="42">
        <f>AdventurePins!B91</f>
        <v>5</v>
      </c>
      <c r="K30" s="159" t="str">
        <f>AdventurePins!C91</f>
        <v>Outdoor Code / Leave No Trace</v>
      </c>
      <c r="L30" s="42" t="str">
        <f>IF(AdventurePins!H91&lt;&gt;"", AdventurePins!H91, " ")</f>
        <v xml:space="preserve"> </v>
      </c>
      <c r="N30" s="416"/>
      <c r="O30" s="107" t="str">
        <f>Electives!B36</f>
        <v>3c</v>
      </c>
      <c r="P30" s="125" t="str">
        <f>Electives!C36</f>
        <v>Clay object, fired / baked / dried</v>
      </c>
      <c r="Q30" s="107" t="str">
        <f>IF(Electives!H36&lt;&gt;"", Electives!H36, " ")</f>
        <v xml:space="preserve"> </v>
      </c>
      <c r="S30" s="399" t="str">
        <f>Electives!C106</f>
        <v>Fix It</v>
      </c>
      <c r="T30" s="399"/>
      <c r="U30" s="399"/>
      <c r="V30" s="399"/>
      <c r="X30" s="410"/>
      <c r="Y30" s="107">
        <f>Electives!B170</f>
        <v>7</v>
      </c>
      <c r="Z30" s="125" t="str">
        <f>Electives!C170</f>
        <v>Visit nature center</v>
      </c>
      <c r="AA30" s="107" t="str">
        <f>IF(Electives!H170&lt;&gt;"", Electives!H170, " ")</f>
        <v xml:space="preserve"> </v>
      </c>
      <c r="AC30" s="164">
        <f>'Cub Awards'!B34</f>
        <v>2</v>
      </c>
      <c r="AD30" s="314" t="str">
        <f>'Cub Awards'!C34</f>
        <v>Complete Into the Woods</v>
      </c>
      <c r="AE30" s="314"/>
      <c r="AF30" s="164" t="str">
        <f>IF('Cub Awards'!H34&lt;&gt;"", 'Cub Awards'!H34, "")</f>
        <v/>
      </c>
      <c r="AG30" s="142"/>
      <c r="AH30" s="162">
        <f>NOVA!B16</f>
        <v>5</v>
      </c>
      <c r="AI30" s="323" t="str">
        <f>NOVA!C16</f>
        <v>Discuss how science affects daily life</v>
      </c>
      <c r="AJ30" s="323"/>
      <c r="AK30" s="162" t="str">
        <f>IF(NOVA!H16&lt;&gt;"", NOVA!H16, "")</f>
        <v/>
      </c>
      <c r="AL30" s="142"/>
      <c r="AM30" s="162" t="str">
        <f>NOVA!B77</f>
        <v>4f</v>
      </c>
      <c r="AN30" s="386" t="str">
        <f>NOVA!C77</f>
        <v>Earn Outdoor Ethics or Conservation awards</v>
      </c>
      <c r="AO30" s="387"/>
      <c r="AP30" s="162" t="str">
        <f>IF(NOVA!H77&lt;&gt;"", NOVA!H77, "")</f>
        <v/>
      </c>
      <c r="AQ30" s="142"/>
      <c r="AR30" s="162" t="str">
        <f>NOVA!B142</f>
        <v>3b</v>
      </c>
      <c r="AS30" s="386" t="str">
        <f>NOVA!C142</f>
        <v>Design ONE of the following</v>
      </c>
      <c r="AT30" s="387"/>
      <c r="AU30" s="162" t="str">
        <f>IF(NOVA!H142&lt;&gt;"", NOVA!H142, "")</f>
        <v/>
      </c>
    </row>
    <row r="31" spans="1:47">
      <c r="A31" s="412"/>
      <c r="B31" s="412"/>
      <c r="D31" s="402"/>
      <c r="E31" s="42" t="str">
        <f>AdventurePins!B35</f>
        <v>5i</v>
      </c>
      <c r="F31" s="159" t="str">
        <f>AdventurePins!C35</f>
        <v>Frostbite</v>
      </c>
      <c r="G31" s="42" t="str">
        <f>IF(AdventurePins!H35&lt;&gt;"", AdventurePins!H35, " ")</f>
        <v xml:space="preserve"> </v>
      </c>
      <c r="I31" s="402"/>
      <c r="J31" s="424" t="str">
        <f>AdventurePins!C92</f>
        <v>Option B</v>
      </c>
      <c r="K31" s="425"/>
      <c r="L31" s="42" t="str">
        <f>IF(AdventurePins!H92&lt;&gt;"", AdventurePins!H92, " ")</f>
        <v xml:space="preserve"> </v>
      </c>
      <c r="N31" s="416"/>
      <c r="O31" s="107" t="str">
        <f>Electives!B37</f>
        <v>3d</v>
      </c>
      <c r="P31" s="125" t="str">
        <f>Electives!C37</f>
        <v>Freestanding sculpture</v>
      </c>
      <c r="Q31" s="107" t="str">
        <f>IF(Electives!H37&lt;&gt;"", Electives!H37, " ")</f>
        <v xml:space="preserve"> </v>
      </c>
      <c r="S31" s="415" t="str">
        <f>IF(Electives!$E106&lt;&gt;"", Electives!$E106, " ")</f>
        <v>(Do 1-3, eight of 4)</v>
      </c>
      <c r="T31" s="107">
        <f>Electives!B107</f>
        <v>1</v>
      </c>
      <c r="U31" s="127" t="str">
        <f>Electives!C107</f>
        <v>Put toolbox together; Show safety of 3 tools</v>
      </c>
      <c r="V31" s="107" t="str">
        <f>IF(Electives!H107&lt;&gt;"", Electives!H107, " ")</f>
        <v xml:space="preserve"> </v>
      </c>
      <c r="X31" s="399" t="str">
        <f>Electives!C173</f>
        <v>Looking Back, Looking Forward</v>
      </c>
      <c r="Y31" s="399"/>
      <c r="Z31" s="399"/>
      <c r="AA31" s="119"/>
      <c r="AC31" s="164">
        <f>'Cub Awards'!B35</f>
        <v>3</v>
      </c>
      <c r="AD31" s="314" t="str">
        <f>'Cub Awards'!C35</f>
        <v>Complete Into the Wild</v>
      </c>
      <c r="AE31" s="314"/>
      <c r="AF31" s="164" t="str">
        <f>IF('Cub Awards'!H35&lt;&gt;"", 'Cub Awards'!H35, "")</f>
        <v/>
      </c>
      <c r="AG31" s="216"/>
      <c r="AH31"/>
      <c r="AI31" s="388" t="str">
        <f>NOVA!C18</f>
        <v>NOVA Science: Down and Dirty</v>
      </c>
      <c r="AJ31" s="388"/>
      <c r="AK31"/>
      <c r="AL31" s="216"/>
      <c r="AM31" s="162">
        <f>NOVA!B78</f>
        <v>5</v>
      </c>
      <c r="AN31" s="386" t="str">
        <f>NOVA!C78</f>
        <v>Visit a place to observe wildlife</v>
      </c>
      <c r="AO31" s="387"/>
      <c r="AP31" s="162" t="str">
        <f>IF(NOVA!H78&lt;&gt;"", NOVA!H78, "")</f>
        <v/>
      </c>
      <c r="AQ31" s="216"/>
      <c r="AR31" s="162" t="str">
        <f>NOVA!B143</f>
        <v>3b1</v>
      </c>
      <c r="AS31" s="386" t="str">
        <f>NOVA!C143</f>
        <v>A playground fixture using a lever</v>
      </c>
      <c r="AT31" s="387"/>
      <c r="AU31" s="162" t="str">
        <f>IF(NOVA!H143&lt;&gt;"", NOVA!H143, "")</f>
        <v/>
      </c>
    </row>
    <row r="32" spans="1:47">
      <c r="A32" s="159" t="str">
        <f>D3</f>
        <v>Cast Iron Chef</v>
      </c>
      <c r="B32" s="151" t="str">
        <f>AdventurePins!H9</f>
        <v/>
      </c>
      <c r="D32" s="402"/>
      <c r="E32" s="42">
        <f>AdventurePins!B36</f>
        <v>6</v>
      </c>
      <c r="F32" s="159" t="str">
        <f>AdventurePins!C36</f>
        <v>Assemble home first aid kit</v>
      </c>
      <c r="G32" s="42" t="str">
        <f>IF(AdventurePins!H36&lt;&gt;"", AdventurePins!H36, " ")</f>
        <v xml:space="preserve"> </v>
      </c>
      <c r="I32" s="402"/>
      <c r="J32" s="42">
        <f>AdventurePins!B93</f>
        <v>1</v>
      </c>
      <c r="K32" s="159" t="str">
        <f>AdventurePins!C93</f>
        <v>Plan / conduct outdoor activity</v>
      </c>
      <c r="L32" s="42" t="str">
        <f>IF(AdventurePins!H93&lt;&gt;"", AdventurePins!H93, " ")</f>
        <v xml:space="preserve"> </v>
      </c>
      <c r="N32" s="416"/>
      <c r="O32" s="107" t="str">
        <f>Electives!B38</f>
        <v>3e</v>
      </c>
      <c r="P32" s="125" t="str">
        <f>Electives!C38</f>
        <v>Origami / Kirigami</v>
      </c>
      <c r="Q32" s="107" t="str">
        <f>IF(Electives!H38&lt;&gt;"", Electives!H38, " ")</f>
        <v xml:space="preserve"> </v>
      </c>
      <c r="S32" s="416"/>
      <c r="T32" s="107">
        <f>Electives!B108</f>
        <v>2</v>
      </c>
      <c r="U32" s="125" t="str">
        <f>Electives!C108</f>
        <v>Help adult with following:</v>
      </c>
      <c r="V32" s="107" t="str">
        <f>IF(Electives!H108&lt;&gt;"", Electives!H108, " ")</f>
        <v xml:space="preserve"> </v>
      </c>
      <c r="X32" s="410" t="str">
        <f>IF(Electives!$E173&lt;&gt;"", Electives!$E173, " ")</f>
        <v>(Do All)</v>
      </c>
      <c r="Y32" s="107">
        <f>Electives!B174</f>
        <v>1</v>
      </c>
      <c r="Z32" s="125" t="str">
        <f>Electives!C174</f>
        <v>Create history record of scouting</v>
      </c>
      <c r="AA32" s="107" t="str">
        <f>IF(Electives!H174&lt;&gt;"", Electives!H174, " ")</f>
        <v xml:space="preserve"> </v>
      </c>
      <c r="AC32" s="164">
        <f>'Cub Awards'!B36</f>
        <v>4</v>
      </c>
      <c r="AD32" s="314" t="str">
        <f>'Cub Awards'!C36</f>
        <v>Complete Earth Rocks!</v>
      </c>
      <c r="AE32" s="314"/>
      <c r="AF32" s="164" t="str">
        <f>IF('Cub Awards'!H36&lt;&gt;"", 'Cub Awards'!H36, "")</f>
        <v/>
      </c>
      <c r="AG32" s="216"/>
      <c r="AH32" s="162" t="str">
        <f>NOVA!B19</f>
        <v>1a</v>
      </c>
      <c r="AI32" s="323" t="str">
        <f>NOVA!C19</f>
        <v>Read or watch 1 hour of Earth science content</v>
      </c>
      <c r="AJ32" s="323"/>
      <c r="AK32" s="162" t="str">
        <f>IF(NOVA!H19&lt;&gt;"", NOVA!H19, "")</f>
        <v/>
      </c>
      <c r="AL32" s="216"/>
      <c r="AM32" s="162" t="str">
        <f>NOVA!B79</f>
        <v>5a1</v>
      </c>
      <c r="AN32" s="386" t="str">
        <f>NOVA!C79</f>
        <v>Talk about different species living there</v>
      </c>
      <c r="AO32" s="387"/>
      <c r="AP32" s="162" t="str">
        <f>IF(NOVA!H79&lt;&gt;"", NOVA!H79, "")</f>
        <v/>
      </c>
      <c r="AQ32" s="216"/>
      <c r="AR32" s="162" t="str">
        <f>NOVA!B144</f>
        <v>3b2</v>
      </c>
      <c r="AS32" s="386" t="str">
        <f>NOVA!C144</f>
        <v>A game / sport using a lever</v>
      </c>
      <c r="AT32" s="387"/>
      <c r="AU32" s="162" t="str">
        <f>IF(NOVA!H144&lt;&gt;"", NOVA!H144, "")</f>
        <v/>
      </c>
    </row>
    <row r="33" spans="1:47">
      <c r="A33" s="159" t="str">
        <f>D7</f>
        <v>Duty to God and You</v>
      </c>
      <c r="B33" s="151" t="str">
        <f>AdventurePins!H15</f>
        <v/>
      </c>
      <c r="D33" s="402"/>
      <c r="E33" s="42">
        <f>AdventurePins!B37</f>
        <v>7</v>
      </c>
      <c r="F33" s="159" t="str">
        <f>AdventurePins!C37</f>
        <v>Create / Practice emergency plan</v>
      </c>
      <c r="G33" s="42" t="str">
        <f>IF(AdventurePins!H37&lt;&gt;"", AdventurePins!H37, " ")</f>
        <v xml:space="preserve"> </v>
      </c>
      <c r="I33" s="402"/>
      <c r="J33" s="42">
        <f>AdventurePins!B94</f>
        <v>2</v>
      </c>
      <c r="K33" s="159" t="str">
        <f>AdventurePins!C94</f>
        <v>Discuss emergency actions for:</v>
      </c>
      <c r="L33" s="42" t="str">
        <f>IF(AdventurePins!H94&lt;&gt;"", AdventurePins!H94, " ")</f>
        <v xml:space="preserve"> </v>
      </c>
      <c r="N33" s="416"/>
      <c r="O33" s="107" t="str">
        <f>Electives!B39</f>
        <v>3f</v>
      </c>
      <c r="P33" s="125" t="str">
        <f>Electives!C39</f>
        <v>Computer illustration</v>
      </c>
      <c r="Q33" s="107" t="str">
        <f>IF(Electives!H39&lt;&gt;"", Electives!H39, " ")</f>
        <v xml:space="preserve"> </v>
      </c>
      <c r="S33" s="416"/>
      <c r="T33" s="107" t="str">
        <f>Electives!B109</f>
        <v>2a</v>
      </c>
      <c r="U33" s="127" t="str">
        <f>Electives!C109</f>
        <v>Locate electrical panel, fuses or breakers</v>
      </c>
      <c r="V33" s="107" t="str">
        <f>IF(Electives!H109&lt;&gt;"", Electives!H109, " ")</f>
        <v xml:space="preserve"> </v>
      </c>
      <c r="X33" s="410"/>
      <c r="Y33" s="107">
        <f>Electives!B175</f>
        <v>2</v>
      </c>
      <c r="Z33" s="127" t="str">
        <f>Electives!C175</f>
        <v>Virtual journey to the past &amp; make timeline</v>
      </c>
      <c r="AA33" s="107" t="str">
        <f>IF(Electives!H175&lt;&gt;"", Electives!H175, " ")</f>
        <v xml:space="preserve"> </v>
      </c>
      <c r="AC33" s="164">
        <f>'Cub Awards'!B37</f>
        <v>5</v>
      </c>
      <c r="AD33" s="314" t="str">
        <f>'Cub Awards'!C37</f>
        <v>Complete 1, 3a and 3b of Adv. In Science</v>
      </c>
      <c r="AE33" s="314"/>
      <c r="AF33" s="164" t="str">
        <f>IF('Cub Awards'!H37&lt;&gt;"", 'Cub Awards'!H37, "")</f>
        <v/>
      </c>
      <c r="AG33" s="216"/>
      <c r="AH33" s="162" t="str">
        <f>NOVA!B20</f>
        <v>1b</v>
      </c>
      <c r="AI33" s="386" t="str">
        <f>NOVA!C20</f>
        <v>List at least two questions or ideas</v>
      </c>
      <c r="AJ33" s="387"/>
      <c r="AK33" s="162" t="str">
        <f>IF(NOVA!H20&lt;&gt;"", NOVA!H20, "")</f>
        <v/>
      </c>
      <c r="AL33" s="216"/>
      <c r="AM33" s="162" t="str">
        <f>NOVA!B80</f>
        <v>5a2</v>
      </c>
      <c r="AN33" s="386" t="str">
        <f>NOVA!C80</f>
        <v>Ask expert about what they studied</v>
      </c>
      <c r="AO33" s="387"/>
      <c r="AP33" s="162" t="str">
        <f>IF(NOVA!H80&lt;&gt;"", NOVA!H80, "")</f>
        <v/>
      </c>
      <c r="AQ33" s="216"/>
      <c r="AR33" s="162" t="str">
        <f>NOVA!B145</f>
        <v>3b3</v>
      </c>
      <c r="AS33" s="386" t="str">
        <f>NOVA!C145</f>
        <v>An invention using a lever</v>
      </c>
      <c r="AT33" s="387"/>
      <c r="AU33" s="162" t="str">
        <f>IF(NOVA!H145&lt;&gt;"", NOVA!H145, "")</f>
        <v/>
      </c>
    </row>
    <row r="34" spans="1:47" ht="12.75" customHeight="1">
      <c r="A34" s="159" t="str">
        <f>D12</f>
        <v>First Responder</v>
      </c>
      <c r="B34" s="151" t="str">
        <f>AdventurePins!H39</f>
        <v/>
      </c>
      <c r="D34" s="402"/>
      <c r="E34" s="42">
        <f>AdventurePins!B38</f>
        <v>8</v>
      </c>
      <c r="F34" s="159" t="str">
        <f>AdventurePins!C38</f>
        <v>Visit first responder</v>
      </c>
      <c r="G34" s="42" t="str">
        <f>IF(AdventurePins!H38&lt;&gt;"", AdventurePins!H38, " ")</f>
        <v xml:space="preserve"> </v>
      </c>
      <c r="I34" s="402"/>
      <c r="J34" s="42" t="str">
        <f>AdventurePins!B95</f>
        <v>2a</v>
      </c>
      <c r="K34" s="159" t="str">
        <f>AdventurePins!C95</f>
        <v>Severe rainstorm causing flooding</v>
      </c>
      <c r="L34" s="42" t="str">
        <f>IF(AdventurePins!H95&lt;&gt;"", AdventurePins!H95, " ")</f>
        <v xml:space="preserve"> </v>
      </c>
      <c r="N34" s="417"/>
      <c r="O34" s="107" t="str">
        <f>Electives!B40</f>
        <v>3g</v>
      </c>
      <c r="P34" s="125" t="str">
        <f>Electives!C40</f>
        <v>Original logo / design on object</v>
      </c>
      <c r="Q34" s="107" t="str">
        <f>IF(Electives!H40&lt;&gt;"", Electives!H40, " ")</f>
        <v xml:space="preserve"> </v>
      </c>
      <c r="S34" s="416"/>
      <c r="T34" s="107" t="str">
        <f>Electives!B110</f>
        <v>2b</v>
      </c>
      <c r="U34" s="125" t="str">
        <f>Electives!C110</f>
        <v>Type of heat used in home</v>
      </c>
      <c r="V34" s="107" t="str">
        <f>IF(Electives!H110&lt;&gt;"", Electives!H110, " ")</f>
        <v xml:space="preserve"> </v>
      </c>
      <c r="X34" s="410"/>
      <c r="Y34" s="107">
        <f>Electives!B176</f>
        <v>3</v>
      </c>
      <c r="Z34" s="125" t="str">
        <f>Electives!C176</f>
        <v>Create a time capsule</v>
      </c>
      <c r="AA34" s="107" t="str">
        <f>IF(Electives!H176&lt;&gt;"", Electives!H176, " ")</f>
        <v xml:space="preserve"> </v>
      </c>
      <c r="AC34" s="164">
        <f>'Cub Awards'!B38</f>
        <v>6</v>
      </c>
      <c r="AD34" s="314" t="str">
        <f>'Cub Awards'!C38</f>
        <v>Participate in conservation project</v>
      </c>
      <c r="AE34" s="314"/>
      <c r="AF34" s="164" t="str">
        <f>IF('Cub Awards'!H38&lt;&gt;"", 'Cub Awards'!H38, "")</f>
        <v/>
      </c>
      <c r="AG34" s="142"/>
      <c r="AH34" s="162" t="str">
        <f>NOVA!B21</f>
        <v>1c</v>
      </c>
      <c r="AI34" s="386" t="str">
        <f>NOVA!C21</f>
        <v>Discuss two with your counselor</v>
      </c>
      <c r="AJ34" s="387"/>
      <c r="AK34" s="162" t="str">
        <f>IF(NOVA!H21&lt;&gt;"", NOVA!H21, "")</f>
        <v/>
      </c>
      <c r="AL34" s="142"/>
      <c r="AM34" s="162" t="str">
        <f>NOVA!B81</f>
        <v>5b</v>
      </c>
      <c r="AN34" s="386" t="str">
        <f>NOVA!C81</f>
        <v>Discuss with counselor your visit</v>
      </c>
      <c r="AO34" s="387"/>
      <c r="AP34" s="162" t="str">
        <f>IF(NOVA!H81&lt;&gt;"", NOVA!H81, "")</f>
        <v/>
      </c>
      <c r="AQ34" s="142"/>
      <c r="AR34" s="162" t="str">
        <f>NOVA!B146</f>
        <v>3c</v>
      </c>
      <c r="AS34" s="386" t="str">
        <f>NOVA!C146</f>
        <v>Discuss findings with counselor</v>
      </c>
      <c r="AT34" s="387"/>
      <c r="AU34" s="162" t="str">
        <f>IF(NOVA!H146&lt;&gt;"", NOVA!H146, "")</f>
        <v/>
      </c>
    </row>
    <row r="35" spans="1:47">
      <c r="A35" s="159" t="str">
        <f>D35</f>
        <v>Stronger, Faster, Higher</v>
      </c>
      <c r="B35" s="151" t="str">
        <f>AdventurePins!H52</f>
        <v/>
      </c>
      <c r="D35" s="399" t="str">
        <f>AdventurePins!C40</f>
        <v>Stronger, Faster, Higher</v>
      </c>
      <c r="E35" s="399"/>
      <c r="F35" s="399"/>
      <c r="G35" s="399"/>
      <c r="I35" s="402"/>
      <c r="J35" s="42" t="str">
        <f>AdventurePins!B96</f>
        <v>2b</v>
      </c>
      <c r="K35" s="127" t="str">
        <f>AdventurePins!C96</f>
        <v>Severe thunderstorm w/lightning or tornados</v>
      </c>
      <c r="L35" s="42" t="str">
        <f>IF(AdventurePins!H96&lt;&gt;"", AdventurePins!H96, " ")</f>
        <v xml:space="preserve"> </v>
      </c>
      <c r="N35" s="399" t="str">
        <f>Electives!C43</f>
        <v>Aware and Care</v>
      </c>
      <c r="O35" s="399"/>
      <c r="P35" s="399"/>
      <c r="Q35" s="399"/>
      <c r="S35" s="416"/>
      <c r="T35" s="107" t="str">
        <f>Electives!B111</f>
        <v>3c</v>
      </c>
      <c r="U35" s="127" t="str">
        <f>Electives!C111</f>
        <v>Learn how to shut off water sink, toilet, etc.</v>
      </c>
      <c r="V35" s="107" t="str">
        <f>IF(Electives!H111&lt;&gt;"", Electives!H111,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IF(NOVA!H22&lt;&gt;"", NOVA!H22, "")</f>
        <v/>
      </c>
      <c r="AL35" s="142"/>
      <c r="AM35" s="162" t="str">
        <f>NOVA!B82</f>
        <v>6a</v>
      </c>
      <c r="AN35" s="386" t="str">
        <f>NOVA!C82</f>
        <v>Discuss why wildlife is important</v>
      </c>
      <c r="AO35" s="387"/>
      <c r="AP35" s="162" t="str">
        <f>IF(NOVA!H82&lt;&gt;"", NOVA!H82, "")</f>
        <v/>
      </c>
      <c r="AQ35" s="142"/>
      <c r="AR35" s="162" t="str">
        <f>NOVA!B147</f>
        <v>4a</v>
      </c>
      <c r="AS35" s="386" t="str">
        <f>NOVA!C147</f>
        <v>Visit a place that uses levers</v>
      </c>
      <c r="AT35" s="387"/>
      <c r="AU35" s="162" t="str">
        <f>IF(NOVA!H147&lt;&gt;"", NOVA!H147, "")</f>
        <v/>
      </c>
    </row>
    <row r="36" spans="1:47" ht="12.75" customHeight="1">
      <c r="A36" s="159" t="str">
        <f>D47</f>
        <v>Webelos Walkabout</v>
      </c>
      <c r="B36" s="151" t="str">
        <f>AdventurePins!H60</f>
        <v/>
      </c>
      <c r="D36" s="402" t="str">
        <f>IF(AdventurePins!$E40&lt;&gt;"", AdventurePins!$E40, " ")</f>
        <v>(Do 1-3 and one other)</v>
      </c>
      <c r="E36" s="42">
        <f>AdventurePins!B41</f>
        <v>1</v>
      </c>
      <c r="F36" s="159" t="str">
        <f>AdventurePins!C41</f>
        <v>Warm up &amp; Cool Down</v>
      </c>
      <c r="G36" s="42" t="str">
        <f>IF(AdventurePins!H41&lt;&gt;"", AdventurePins!H41, " ")</f>
        <v xml:space="preserve"> </v>
      </c>
      <c r="I36" s="402"/>
      <c r="J36" s="42" t="str">
        <f>AdventurePins!B97</f>
        <v>2c</v>
      </c>
      <c r="K36" s="159" t="str">
        <f>AdventurePins!C97</f>
        <v>Fire/Earthquake/other evacuation</v>
      </c>
      <c r="L36" s="42" t="str">
        <f>IF(AdventurePins!H97&lt;&gt;"", AdventurePins!H97, " ")</f>
        <v xml:space="preserve"> </v>
      </c>
      <c r="N36" s="415" t="str">
        <f>IF(Electives!$E43&lt;&gt;"", Electives!$E43, " ")</f>
        <v>(Do 1-3, two of 4)</v>
      </c>
      <c r="O36" s="107">
        <f>Electives!B44</f>
        <v>1</v>
      </c>
      <c r="P36" s="125" t="str">
        <f>Electives!C44</f>
        <v>Participate in blindness activity</v>
      </c>
      <c r="Q36" s="107" t="str">
        <f>IF(Electives!H44&lt;&gt;"", Electives!H44, " ")</f>
        <v xml:space="preserve"> </v>
      </c>
      <c r="S36" s="416"/>
      <c r="T36" s="107">
        <f>Electives!B112</f>
        <v>3</v>
      </c>
      <c r="U36" s="125" t="str">
        <f>Electives!C112</f>
        <v>Describe fixing:</v>
      </c>
      <c r="V36" s="107" t="str">
        <f>IF(Electives!H112&lt;&gt;"", Electives!H112, " ")</f>
        <v xml:space="preserve"> </v>
      </c>
      <c r="X36" s="427" t="str">
        <f>IF(Electives!$E179&lt;&gt;"", Electives!$E179, " ")</f>
        <v>(Do One of 1, and two of 2)</v>
      </c>
      <c r="Y36" s="107" t="str">
        <f>Electives!B180</f>
        <v>1a</v>
      </c>
      <c r="Z36" s="125" t="str">
        <f>Electives!C180</f>
        <v>Attend live musical performance</v>
      </c>
      <c r="AA36" s="107" t="str">
        <f>IF(Electives!H180&lt;&gt;"", Electives!H180, " ")</f>
        <v xml:space="preserve"> </v>
      </c>
      <c r="AC36" s="224"/>
      <c r="AD36" s="225"/>
      <c r="AE36" s="225"/>
      <c r="AF36" s="224"/>
      <c r="AG36" s="216"/>
      <c r="AH36" s="162">
        <f>NOVA!B23</f>
        <v>3</v>
      </c>
      <c r="AI36" s="386" t="str">
        <f>NOVA!C23</f>
        <v>Investigate All of A, B, C, OR D</v>
      </c>
      <c r="AJ36" s="387"/>
      <c r="AK36" s="162" t="str">
        <f>IF(NOVA!H23&lt;&gt;"", NOVA!H23, "")</f>
        <v/>
      </c>
      <c r="AL36" s="216"/>
      <c r="AM36" s="162" t="str">
        <f>NOVA!B83</f>
        <v>6b</v>
      </c>
      <c r="AN36" s="386" t="str">
        <f>NOVA!C83</f>
        <v>Discuss why biodiversity is important</v>
      </c>
      <c r="AO36" s="387"/>
      <c r="AP36" s="162" t="str">
        <f>IF(NOVA!H83&lt;&gt;"", NOVA!H83, "")</f>
        <v/>
      </c>
      <c r="AQ36" s="216"/>
      <c r="AR36" s="162" t="str">
        <f>NOVA!B148</f>
        <v>4b</v>
      </c>
      <c r="AS36" s="386" t="str">
        <f>NOVA!C148</f>
        <v>Discuss the equipment using levers</v>
      </c>
      <c r="AT36" s="387"/>
      <c r="AU36" s="162" t="str">
        <f>IF(NOVA!H148&lt;&gt;"", NOVA!H148, "")</f>
        <v/>
      </c>
    </row>
    <row r="37" spans="1:47" ht="12.75" customHeight="1">
      <c r="A37" s="159" t="str">
        <f>I3</f>
        <v>Building a Better World</v>
      </c>
      <c r="B37" s="151" t="str">
        <f>AdventurePins!H73</f>
        <v/>
      </c>
      <c r="D37" s="402"/>
      <c r="E37" s="42" t="str">
        <f>AdventurePins!B42</f>
        <v>2a</v>
      </c>
      <c r="F37" s="159" t="str">
        <f>AdventurePins!C42</f>
        <v>20-yard dash</v>
      </c>
      <c r="G37" s="42" t="str">
        <f>IF(AdventurePins!H42&lt;&gt;"", AdventurePins!H42, " ")</f>
        <v xml:space="preserve"> </v>
      </c>
      <c r="I37" s="402"/>
      <c r="J37" s="42">
        <f>AdventurePins!B98</f>
        <v>3</v>
      </c>
      <c r="K37" s="127" t="str">
        <f>AdventurePins!C98</f>
        <v>Tie,teach and say when to use a Bowline.</v>
      </c>
      <c r="L37" s="42" t="str">
        <f>IF(AdventurePins!H98&lt;&gt;"", AdventurePins!H98, " ")</f>
        <v xml:space="preserve"> </v>
      </c>
      <c r="N37" s="416"/>
      <c r="O37" s="107">
        <f>Electives!B45</f>
        <v>2</v>
      </c>
      <c r="P37" s="125" t="str">
        <f>Electives!C45</f>
        <v>Simulates mobility impairment</v>
      </c>
      <c r="Q37" s="107" t="str">
        <f>IF(Electives!H45&lt;&gt;"", Electives!H45, " ")</f>
        <v xml:space="preserve"> </v>
      </c>
      <c r="S37" s="416"/>
      <c r="T37" s="107" t="str">
        <f>Electives!B113</f>
        <v>3a</v>
      </c>
      <c r="U37" s="125" t="str">
        <f>Electives!C113</f>
        <v>toilet overflowing</v>
      </c>
      <c r="V37" s="107" t="str">
        <f>IF(Electives!H113&lt;&gt;"", Electives!H113, " ")</f>
        <v xml:space="preserve"> </v>
      </c>
      <c r="X37" s="427"/>
      <c r="Y37" s="107" t="str">
        <f>Electives!B181</f>
        <v>1b</v>
      </c>
      <c r="Z37" s="126" t="str">
        <f>Electives!C181</f>
        <v>Visit facility with sound mixer, &amp; Learn it</v>
      </c>
      <c r="AA37" s="107" t="str">
        <f>IF(Electives!H181&lt;&gt;"", Electives!H181, " ")</f>
        <v xml:space="preserve"> </v>
      </c>
      <c r="AG37" s="216"/>
      <c r="AH37" s="162" t="str">
        <f>NOVA!B24</f>
        <v>3a1</v>
      </c>
      <c r="AI37" s="386" t="str">
        <f>NOVA!C24</f>
        <v>How are volcanoes are formed</v>
      </c>
      <c r="AJ37" s="387"/>
      <c r="AK37" s="162" t="str">
        <f>IF(NOVA!H24&lt;&gt;"", NOVA!H24, "")</f>
        <v/>
      </c>
      <c r="AL37" s="216"/>
      <c r="AM37" s="162" t="str">
        <f>NOVA!B84</f>
        <v>6c</v>
      </c>
      <c r="AN37" s="323" t="str">
        <f>NOVA!C84</f>
        <v>Discuss problems with invasive species</v>
      </c>
      <c r="AO37" s="323"/>
      <c r="AP37" s="162" t="str">
        <f>IF(NOVA!H84&lt;&gt;"", NOVA!H84, "")</f>
        <v/>
      </c>
      <c r="AQ37" s="216"/>
      <c r="AR37" s="162">
        <f>NOVA!B149</f>
        <v>5</v>
      </c>
      <c r="AS37" s="323" t="str">
        <f>NOVA!C149</f>
        <v>Discuss how simple machines affect life</v>
      </c>
      <c r="AT37" s="323"/>
      <c r="AU37" s="162" t="str">
        <f>IF(NOVA!H149&lt;&gt;"", NOVA!H149, "")</f>
        <v/>
      </c>
    </row>
    <row r="38" spans="1:47" ht="12.75" customHeight="1">
      <c r="A38" s="159" t="str">
        <f>I14</f>
        <v>Duty to God in Action</v>
      </c>
      <c r="B38" s="151" t="str">
        <f>AdventurePins!H81</f>
        <v/>
      </c>
      <c r="D38" s="402"/>
      <c r="E38" s="42" t="str">
        <f>AdventurePins!B43</f>
        <v>2b</v>
      </c>
      <c r="F38" s="159" t="str">
        <f>AdventurePins!C43</f>
        <v>Vertical jump</v>
      </c>
      <c r="G38" s="42" t="str">
        <f>IF(AdventurePins!H43&lt;&gt;"", AdventurePins!H43, " ")</f>
        <v xml:space="preserve"> </v>
      </c>
      <c r="I38" s="402"/>
      <c r="J38" s="42">
        <f>AdventurePins!B99</f>
        <v>4</v>
      </c>
      <c r="K38" s="159" t="str">
        <f>AdventurePins!C99</f>
        <v>Outdoor Code / Leave No Trace</v>
      </c>
      <c r="L38" s="42" t="str">
        <f>IF(AdventurePins!H99&lt;&gt;"", AdventurePins!H99, " ")</f>
        <v xml:space="preserve"> </v>
      </c>
      <c r="N38" s="416"/>
      <c r="O38" s="107">
        <f>Electives!B46</f>
        <v>3</v>
      </c>
      <c r="P38" s="125" t="str">
        <f>Electives!C46</f>
        <v>Activity to accept differences</v>
      </c>
      <c r="Q38" s="107" t="str">
        <f>IF(Electives!H46&lt;&gt;"", Electives!H46, " ")</f>
        <v xml:space="preserve"> </v>
      </c>
      <c r="S38" s="416"/>
      <c r="T38" s="107" t="str">
        <f>Electives!B114</f>
        <v>3b</v>
      </c>
      <c r="U38" s="125" t="str">
        <f>Electives!C114</f>
        <v>kitchen sink is clogged</v>
      </c>
      <c r="V38" s="107" t="str">
        <f>IF(Electives!H114&lt;&gt;"", Electives!H114, " ")</f>
        <v xml:space="preserve"> </v>
      </c>
      <c r="X38" s="427"/>
      <c r="Y38" s="107" t="str">
        <f>Electives!B182</f>
        <v>2a</v>
      </c>
      <c r="Z38" s="125" t="str">
        <f>Electives!C182</f>
        <v>Make musical instrument &amp; play it.</v>
      </c>
      <c r="AA38" s="107" t="str">
        <f>IF(Electives!H182&lt;&gt;"", Electives!H182, " ")</f>
        <v xml:space="preserve"> </v>
      </c>
      <c r="AC38" s="396" t="s">
        <v>861</v>
      </c>
      <c r="AD38" s="396"/>
      <c r="AE38" s="396"/>
      <c r="AF38" s="396"/>
      <c r="AG38" s="216"/>
      <c r="AH38" s="162" t="str">
        <f>NOVA!B25</f>
        <v>3a2</v>
      </c>
      <c r="AI38" s="386" t="str">
        <f>NOVA!C25</f>
        <v>Difference between lava and magma</v>
      </c>
      <c r="AJ38" s="387"/>
      <c r="AK38" s="162" t="str">
        <f>IF(NOVA!H25&lt;&gt;"", NOVA!H25,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AdventurePins!H100</f>
        <v/>
      </c>
      <c r="D39" s="402"/>
      <c r="E39" s="42" t="str">
        <f>AdventurePins!B44</f>
        <v>2c</v>
      </c>
      <c r="F39" s="159" t="str">
        <f>AdventurePins!C44</f>
        <v>Lift 5-lb weight</v>
      </c>
      <c r="G39" s="42" t="str">
        <f>IF(AdventurePins!H44&lt;&gt;"", AdventurePins!H44,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IF(Electives!H47&lt;&gt;"", Electives!H47, " ")</f>
        <v xml:space="preserve"> </v>
      </c>
      <c r="S39" s="416"/>
      <c r="T39" s="107" t="str">
        <f>Electives!B115</f>
        <v>3c</v>
      </c>
      <c r="U39" s="125" t="str">
        <f>Electives!C115</f>
        <v>some lights go out</v>
      </c>
      <c r="V39" s="107" t="str">
        <f>IF(Electives!H115&lt;&gt;"", Electives!H115, " ")</f>
        <v xml:space="preserve"> </v>
      </c>
      <c r="X39" s="427"/>
      <c r="Y39" s="107" t="str">
        <f>Electives!B183</f>
        <v>2b</v>
      </c>
      <c r="Z39" s="127" t="str">
        <f>Electives!C183</f>
        <v>Form a "band" with each home-instrument</v>
      </c>
      <c r="AA39" s="107" t="str">
        <f>IF(Electives!H183&lt;&gt;"", Electives!H183, " ")</f>
        <v xml:space="preserve"> </v>
      </c>
      <c r="AC39" s="396"/>
      <c r="AD39" s="396"/>
      <c r="AE39" s="396"/>
      <c r="AF39" s="396"/>
      <c r="AG39" s="216"/>
      <c r="AH39" s="162" t="str">
        <f>NOVA!B26</f>
        <v>3a3</v>
      </c>
      <c r="AI39" s="386" t="str">
        <f>NOVA!C26</f>
        <v>How a volcano builds and destroys land</v>
      </c>
      <c r="AJ39" s="387"/>
      <c r="AK39" s="162" t="str">
        <f>IF(NOVA!H26&lt;&gt;"", NOVA!H26, "")</f>
        <v/>
      </c>
      <c r="AL39" s="216"/>
      <c r="AM39" s="162" t="str">
        <f>NOVA!B87</f>
        <v>1a</v>
      </c>
      <c r="AN39" s="389" t="str">
        <f>NOVA!C87</f>
        <v>Read or watch 1 hour of space content</v>
      </c>
      <c r="AO39" s="390"/>
      <c r="AP39" s="162" t="str">
        <f>IF(NOVA!H87&lt;&gt;"", NOVA!H87, "")</f>
        <v/>
      </c>
      <c r="AQ39" s="216"/>
      <c r="AR39" s="162" t="str">
        <f>NOVA!B152</f>
        <v>1a</v>
      </c>
      <c r="AS39" s="323" t="str">
        <f>NOVA!C152</f>
        <v>Read or watch 1 hour of Math content</v>
      </c>
      <c r="AT39" s="323"/>
      <c r="AU39" s="162" t="str">
        <f>IF(NOVA!H152&lt;&gt;"", NOVA!H152, "")</f>
        <v/>
      </c>
    </row>
    <row r="40" spans="1:47" ht="12.75" customHeight="1">
      <c r="A40" s="159" t="str">
        <f>I39</f>
        <v>Scouting Adventure</v>
      </c>
      <c r="B40" s="151" t="str">
        <f>AdventurePins!H119</f>
        <v/>
      </c>
      <c r="D40" s="402"/>
      <c r="E40" s="42" t="str">
        <f>AdventurePins!B45</f>
        <v>2d</v>
      </c>
      <c r="F40" s="159" t="str">
        <f>AdventurePins!C45</f>
        <v>Push-ups</v>
      </c>
      <c r="G40" s="42" t="str">
        <f>IF(AdventurePins!H45&lt;&gt;"", AdventurePins!H45, " ")</f>
        <v xml:space="preserve"> </v>
      </c>
      <c r="I40" s="402" t="str">
        <f>IF(AdventurePins!$E101&lt;&gt;"", AdventurePins!$E101, " ")</f>
        <v>(Do 1A-C and 2-6)</v>
      </c>
      <c r="J40" s="42" t="str">
        <f>AdventurePins!B102</f>
        <v>1a</v>
      </c>
      <c r="K40" s="159" t="str">
        <f>AdventurePins!C102</f>
        <v>Repeat Oath, Law, Motto, &amp; Slogan</v>
      </c>
      <c r="L40" s="42" t="str">
        <f>IF(AdventurePins!H102&lt;&gt;"", AdventurePins!H102, " ")</f>
        <v xml:space="preserve"> </v>
      </c>
      <c r="N40" s="416"/>
      <c r="O40" s="107" t="str">
        <f>Electives!B48</f>
        <v>4b</v>
      </c>
      <c r="P40" s="125" t="str">
        <f>Electives!C48</f>
        <v>Disabled visitor &amp; discuss</v>
      </c>
      <c r="Q40" s="107" t="str">
        <f>IF(Electives!H48&lt;&gt;"", Electives!H48, " ")</f>
        <v xml:space="preserve"> </v>
      </c>
      <c r="S40" s="416"/>
      <c r="T40" s="107" t="str">
        <f>Electives!B116</f>
        <v>4a</v>
      </c>
      <c r="U40" s="125" t="str">
        <f>Electives!C116</f>
        <v>Change light &amp; dispose bulb</v>
      </c>
      <c r="V40" s="107" t="str">
        <f>IF(Electives!H116&lt;&gt;"", Electives!H116, " ")</f>
        <v xml:space="preserve"> </v>
      </c>
      <c r="X40" s="427"/>
      <c r="Y40" s="107" t="str">
        <f>Electives!B184</f>
        <v>2c</v>
      </c>
      <c r="Z40" s="126" t="str">
        <f>Electives!C184</f>
        <v>Play 2 tunes on any band instrument</v>
      </c>
      <c r="AA40" s="107" t="str">
        <f>IF(Electives!H184&lt;&gt;"", Electives!H184, " ")</f>
        <v xml:space="preserve"> </v>
      </c>
      <c r="AC40" s="17"/>
      <c r="AD40" s="218" t="str">
        <f>'Shooting Sports'!C5</f>
        <v>BB Gun: Level 1</v>
      </c>
      <c r="AE40" s="17"/>
      <c r="AF40" s="17"/>
      <c r="AG40" s="216"/>
      <c r="AH40" s="162" t="str">
        <f>NOVA!B27</f>
        <v>3a4</v>
      </c>
      <c r="AI40" s="386" t="str">
        <f>NOVA!C27</f>
        <v>Build or draw a volcano model</v>
      </c>
      <c r="AJ40" s="387"/>
      <c r="AK40" s="162" t="str">
        <f>IF(NOVA!H27&lt;&gt;"", NOVA!H27, "")</f>
        <v/>
      </c>
      <c r="AL40" s="216"/>
      <c r="AM40" s="162" t="str">
        <f>NOVA!B88</f>
        <v>1b</v>
      </c>
      <c r="AN40" s="386" t="str">
        <f>NOVA!C88</f>
        <v>List at least two questions or ideas</v>
      </c>
      <c r="AO40" s="387"/>
      <c r="AP40" s="162" t="str">
        <f>IF(NOVA!H88&lt;&gt;"", NOVA!H88, "")</f>
        <v/>
      </c>
      <c r="AQ40" s="216"/>
      <c r="AR40" s="162" t="str">
        <f>NOVA!B153</f>
        <v>1b</v>
      </c>
      <c r="AS40" s="386" t="str">
        <f>NOVA!C153</f>
        <v>List at least two questions or ideas</v>
      </c>
      <c r="AT40" s="387"/>
      <c r="AU40" s="162" t="str">
        <f>IF(NOVA!H153&lt;&gt;"", NOVA!H153, "")</f>
        <v/>
      </c>
    </row>
    <row r="41" spans="1:47" ht="12.75" customHeight="1">
      <c r="A41" s="414" t="s">
        <v>464</v>
      </c>
      <c r="B41" s="414"/>
      <c r="D41" s="402"/>
      <c r="E41" s="42" t="str">
        <f>AdventurePins!B46</f>
        <v>2e</v>
      </c>
      <c r="F41" s="159" t="str">
        <f>AdventurePins!C46</f>
        <v>Curls</v>
      </c>
      <c r="G41" s="42" t="str">
        <f>IF(AdventurePins!H46&lt;&gt;"", AdventurePins!H46, " ")</f>
        <v xml:space="preserve"> </v>
      </c>
      <c r="I41" s="402"/>
      <c r="J41" s="42" t="str">
        <f>AdventurePins!B103</f>
        <v>1b</v>
      </c>
      <c r="K41" s="159" t="str">
        <f>AdventurePins!C103</f>
        <v>Explain Scout Spirit</v>
      </c>
      <c r="L41" s="42" t="str">
        <f>IF(AdventurePins!H103&lt;&gt;"", AdventurePins!H103, " ")</f>
        <v xml:space="preserve"> </v>
      </c>
      <c r="N41" s="416"/>
      <c r="O41" s="107" t="str">
        <f>Electives!B49</f>
        <v>4c</v>
      </c>
      <c r="P41" s="125" t="str">
        <f>Electives!C49</f>
        <v>Special Olympics or similar</v>
      </c>
      <c r="Q41" s="107" t="str">
        <f>IF(Electives!H49&lt;&gt;"", Electives!H49, " ")</f>
        <v xml:space="preserve"> </v>
      </c>
      <c r="S41" s="416"/>
      <c r="T41" s="107" t="str">
        <f>Electives!B117</f>
        <v>4b</v>
      </c>
      <c r="U41" s="125" t="str">
        <f>Electives!C117</f>
        <v>Fix squeaky door or cabinet hinge</v>
      </c>
      <c r="V41" s="107" t="str">
        <f>IF(Electives!H117&lt;&gt;"", Electives!H117, " ")</f>
        <v xml:space="preserve"> </v>
      </c>
      <c r="X41" s="427"/>
      <c r="Y41" s="107" t="str">
        <f>Electives!B185</f>
        <v>2d</v>
      </c>
      <c r="Z41" s="127" t="str">
        <f>Electives!C185</f>
        <v>Teach den words to song &amp; perform w/den</v>
      </c>
      <c r="AA41" s="107" t="str">
        <f>IF(Electives!H185&lt;&gt;"", Electives!H185, " ")</f>
        <v xml:space="preserve"> </v>
      </c>
      <c r="AC41" s="219">
        <f>'Shooting Sports'!B6</f>
        <v>1</v>
      </c>
      <c r="AD41" s="392" t="str">
        <f>'Shooting Sports'!C6</f>
        <v>Explain what to do if you find gun</v>
      </c>
      <c r="AE41" s="393"/>
      <c r="AF41" s="219" t="str">
        <f>IF('Shooting Sports'!H6&lt;&gt;"", 'Shooting Sports'!H6, "")</f>
        <v/>
      </c>
      <c r="AG41" s="142"/>
      <c r="AH41" s="162" t="str">
        <f>NOVA!B28</f>
        <v>3a5</v>
      </c>
      <c r="AI41" s="386" t="str">
        <f>NOVA!C28</f>
        <v>Share model and what you learned</v>
      </c>
      <c r="AJ41" s="387"/>
      <c r="AK41" s="162" t="str">
        <f>IF(NOVA!H28&lt;&gt;"", NOVA!H28, "")</f>
        <v/>
      </c>
      <c r="AL41" s="142"/>
      <c r="AM41" s="162" t="str">
        <f>NOVA!B89</f>
        <v>1c</v>
      </c>
      <c r="AN41" s="386" t="str">
        <f>NOVA!C89</f>
        <v>Discuss two with your counselor</v>
      </c>
      <c r="AO41" s="387"/>
      <c r="AP41" s="162" t="str">
        <f>IF(NOVA!H89&lt;&gt;"", NOVA!H89, "")</f>
        <v/>
      </c>
      <c r="AQ41" s="142"/>
      <c r="AR41" s="162" t="str">
        <f>NOVA!B154</f>
        <v>1c</v>
      </c>
      <c r="AS41" s="386" t="str">
        <f>NOVA!C154</f>
        <v>Discuss two with your counselor</v>
      </c>
      <c r="AT41" s="387"/>
      <c r="AU41" s="162" t="str">
        <f>IF(NOVA!H154&lt;&gt;"", NOVA!H154, "")</f>
        <v/>
      </c>
    </row>
    <row r="42" spans="1:47" ht="12.75" customHeight="1">
      <c r="A42" s="412"/>
      <c r="B42" s="412"/>
      <c r="D42" s="402"/>
      <c r="E42" s="42" t="str">
        <f>AdventurePins!B47</f>
        <v>2f</v>
      </c>
      <c r="F42" s="159" t="str">
        <f>AdventurePins!C47</f>
        <v>Jump Rope</v>
      </c>
      <c r="G42" s="42" t="str">
        <f>IF(AdventurePins!H47&lt;&gt;"", AdventurePins!H47, " ")</f>
        <v xml:space="preserve"> </v>
      </c>
      <c r="I42" s="402"/>
      <c r="J42" s="42" t="str">
        <f>AdventurePins!B104</f>
        <v>1c</v>
      </c>
      <c r="K42" s="159" t="str">
        <f>AdventurePins!C104</f>
        <v>Demonstrate sign, salue, handshake</v>
      </c>
      <c r="L42" s="42" t="str">
        <f>IF(AdventurePins!H104&lt;&gt;"", AdventurePins!H104, " ")</f>
        <v xml:space="preserve"> </v>
      </c>
      <c r="N42" s="416"/>
      <c r="O42" s="107" t="str">
        <f>Electives!B50</f>
        <v>4d</v>
      </c>
      <c r="P42" s="125" t="str">
        <f>Electives!C50</f>
        <v>Talk with disabilities worker</v>
      </c>
      <c r="Q42" s="107" t="str">
        <f>IF(Electives!H50&lt;&gt;"", Electives!H50, " ")</f>
        <v xml:space="preserve"> </v>
      </c>
      <c r="S42" s="416"/>
      <c r="T42" s="107" t="str">
        <f>Electives!B118</f>
        <v>4c</v>
      </c>
      <c r="U42" s="125" t="str">
        <f>Electives!C118</f>
        <v>Tighten loose handle/knob</v>
      </c>
      <c r="V42" s="107" t="str">
        <f>IF(Electives!H118&lt;&gt;"", Electives!H118, " ")</f>
        <v xml:space="preserve"> </v>
      </c>
      <c r="X42" s="427"/>
      <c r="Y42" s="107" t="str">
        <f>Electives!B186</f>
        <v>2e</v>
      </c>
      <c r="Z42" s="127" t="str">
        <f>Electives!C186</f>
        <v>Create original words for song &amp; perform</v>
      </c>
      <c r="AA42" s="107" t="str">
        <f>IF(Electives!H186&lt;&gt;"", Electives!H186, " ")</f>
        <v xml:space="preserve"> </v>
      </c>
      <c r="AC42" s="219">
        <f>'Shooting Sports'!B7</f>
        <v>2</v>
      </c>
      <c r="AD42" s="392" t="str">
        <f>'Shooting Sports'!C7</f>
        <v>Load, fire, secure gun and safety mech.</v>
      </c>
      <c r="AE42" s="393"/>
      <c r="AF42" s="219" t="str">
        <f>IF('Shooting Sports'!H7&lt;&gt;"", 'Shooting Sports'!H7, "")</f>
        <v/>
      </c>
      <c r="AG42" s="72"/>
      <c r="AH42" s="162" t="str">
        <f>NOVA!B29</f>
        <v>3b1</v>
      </c>
      <c r="AI42" s="386" t="str">
        <f>NOVA!C29</f>
        <v>Collect 3 to 5 common minerals</v>
      </c>
      <c r="AJ42" s="387"/>
      <c r="AK42" s="162" t="str">
        <f>IF(NOVA!H29&lt;&gt;"", NOVA!H29, "")</f>
        <v/>
      </c>
      <c r="AL42" s="72"/>
      <c r="AM42" s="162">
        <f>NOVA!B90</f>
        <v>2</v>
      </c>
      <c r="AN42" s="386" t="str">
        <f>NOVA!C90</f>
        <v>Complete an elective listed in comment</v>
      </c>
      <c r="AO42" s="387"/>
      <c r="AP42" s="162" t="str">
        <f>IF(NOVA!H90&lt;&gt;"", NOVA!H90, "")</f>
        <v/>
      </c>
      <c r="AQ42" s="72"/>
      <c r="AR42" s="162">
        <f>NOVA!B155</f>
        <v>2</v>
      </c>
      <c r="AS42" s="386" t="str">
        <f>NOVA!C155</f>
        <v>Complete the Game Design adventure</v>
      </c>
      <c r="AT42" s="387"/>
      <c r="AU42" s="162" t="str">
        <f>IF(NOVA!H155&lt;&gt;"", NOVA!H155, "")</f>
        <v/>
      </c>
    </row>
    <row r="43" spans="1:47" ht="12.75" customHeight="1">
      <c r="A43" s="159" t="str">
        <f>N3</f>
        <v>Adventures in Science</v>
      </c>
      <c r="B43" s="151" t="str">
        <f>Electives!H17</f>
        <v/>
      </c>
      <c r="D43" s="402"/>
      <c r="E43" s="42">
        <f>AdventurePins!B48</f>
        <v>3</v>
      </c>
      <c r="F43" s="159" t="str">
        <f>AdventurePins!C48</f>
        <v>Exercise plan (3 activities; 30 days)</v>
      </c>
      <c r="G43" s="42" t="str">
        <f>IF(AdventurePins!H48&lt;&gt;"", AdventurePins!H48, " ")</f>
        <v xml:space="preserve"> </v>
      </c>
      <c r="I43" s="402"/>
      <c r="J43" s="42" t="str">
        <f>AdventurePins!B105</f>
        <v>1d</v>
      </c>
      <c r="K43" s="127" t="str">
        <f>AdventurePins!C105</f>
        <v>Describe 1st Class badge &amp; significance</v>
      </c>
      <c r="L43" s="42" t="str">
        <f>IF(AdventurePins!H105&lt;&gt;"", AdventurePins!H105, " ")</f>
        <v xml:space="preserve"> </v>
      </c>
      <c r="N43" s="416"/>
      <c r="O43" s="107" t="str">
        <f>Electives!B51</f>
        <v>4e</v>
      </c>
      <c r="P43" s="125" t="str">
        <f>Electives!C51</f>
        <v>Scout Oath in Sign Language</v>
      </c>
      <c r="Q43" s="107" t="str">
        <f>IF(Electives!H51&lt;&gt;"", Electives!H51, " ")</f>
        <v xml:space="preserve"> </v>
      </c>
      <c r="S43" s="416"/>
      <c r="T43" s="107" t="str">
        <f>Electives!B119</f>
        <v>4d</v>
      </c>
      <c r="U43" s="126" t="str">
        <f>Electives!C119</f>
        <v>Demonstrate stopping a running toilet</v>
      </c>
      <c r="V43" s="107" t="str">
        <f>IF(Electives!H119&lt;&gt;"", Electives!H119, " ")</f>
        <v xml:space="preserve"> </v>
      </c>
      <c r="X43" s="427"/>
      <c r="Y43" s="107" t="str">
        <f>Electives!B187</f>
        <v>2f</v>
      </c>
      <c r="Z43" s="126" t="str">
        <f>Electives!C187</f>
        <v>Compose den theme song &amp; perform</v>
      </c>
      <c r="AA43" s="107" t="str">
        <f>IF(Electives!H187&lt;&gt;"", Electives!H187, " ")</f>
        <v xml:space="preserve"> </v>
      </c>
      <c r="AC43" s="219">
        <f>'Shooting Sports'!B8</f>
        <v>3</v>
      </c>
      <c r="AD43" s="392" t="str">
        <f>'Shooting Sports'!C8</f>
        <v>Demonstrate good shooting techniques</v>
      </c>
      <c r="AE43" s="393"/>
      <c r="AF43" s="219" t="str">
        <f>IF('Shooting Sports'!H8&lt;&gt;"", 'Shooting Sports'!H8, "")</f>
        <v/>
      </c>
      <c r="AG43" s="215"/>
      <c r="AH43" s="162" t="str">
        <f>NOVA!B30</f>
        <v>3b2</v>
      </c>
      <c r="AI43" s="386" t="str">
        <f>NOVA!C30</f>
        <v>Types of rock these minerals found in</v>
      </c>
      <c r="AJ43" s="387"/>
      <c r="AK43" s="162" t="str">
        <f>IF(NOVA!H30&lt;&gt;"", NOVA!H30, "")</f>
        <v/>
      </c>
      <c r="AL43" s="215"/>
      <c r="AM43" s="162">
        <f>NOVA!B91</f>
        <v>3</v>
      </c>
      <c r="AN43" s="386" t="str">
        <f>NOVA!C91</f>
        <v>Do TWO from A-F</v>
      </c>
      <c r="AO43" s="387"/>
      <c r="AP43" s="162" t="str">
        <f>IF(NOVA!H91&lt;&gt;"", NOVA!H91, "")</f>
        <v/>
      </c>
      <c r="AQ43" s="215"/>
      <c r="AR43" s="162">
        <f>NOVA!B156</f>
        <v>3</v>
      </c>
      <c r="AS43" s="386" t="str">
        <f>NOVA!C156</f>
        <v>Do TWO of A, B or C</v>
      </c>
      <c r="AT43" s="387"/>
      <c r="AU43" s="162" t="str">
        <f>IF(NOVA!H156&lt;&gt;"", NOVA!H156, "")</f>
        <v/>
      </c>
    </row>
    <row r="44" spans="1:47" ht="12.75" customHeight="1">
      <c r="A44" s="159" t="str">
        <f>N15</f>
        <v>Aquanaut</v>
      </c>
      <c r="B44" s="151" t="str">
        <f>Electives!H29</f>
        <v/>
      </c>
      <c r="D44" s="402"/>
      <c r="E44" s="42">
        <f>AdventurePins!B49</f>
        <v>4</v>
      </c>
      <c r="F44" s="159" t="str">
        <f>AdventurePins!C49</f>
        <v>Try new sport</v>
      </c>
      <c r="G44" s="42" t="str">
        <f>IF(AdventurePins!H49&lt;&gt;"", AdventurePins!H49, " ")</f>
        <v xml:space="preserve"> </v>
      </c>
      <c r="I44" s="402"/>
      <c r="J44" s="42" t="str">
        <f>AdventurePins!B106</f>
        <v>1e</v>
      </c>
      <c r="K44" s="126" t="str">
        <f>AdventurePins!C106</f>
        <v>Repeat Pledge of Allegance &amp; explain</v>
      </c>
      <c r="L44" s="42" t="str">
        <f>IF(AdventurePins!H106&lt;&gt;"", AdventurePins!H106, " ")</f>
        <v xml:space="preserve"> </v>
      </c>
      <c r="N44" s="416"/>
      <c r="O44" s="107" t="str">
        <f>Electives!B52</f>
        <v>4f</v>
      </c>
      <c r="P44" s="125" t="str">
        <f>Electives!C52</f>
        <v>Learn service dog process</v>
      </c>
      <c r="Q44" s="107" t="str">
        <f>IF(Electives!H52&lt;&gt;"", Electives!H52, " ")</f>
        <v xml:space="preserve"> </v>
      </c>
      <c r="S44" s="416"/>
      <c r="T44" s="107" t="str">
        <f>Electives!B120</f>
        <v>4e</v>
      </c>
      <c r="U44" s="125" t="str">
        <f>Electives!C120</f>
        <v>Replace furnace filter</v>
      </c>
      <c r="V44" s="107" t="str">
        <f>IF(Electives!H120&lt;&gt;"", Electives!H120, " ")</f>
        <v xml:space="preserve"> </v>
      </c>
      <c r="X44" s="427"/>
      <c r="Y44" s="107" t="str">
        <f>Electives!B188</f>
        <v>2g</v>
      </c>
      <c r="Z44" s="127" t="str">
        <f>Electives!C188</f>
        <v>Write/Compose song about issue &amp; perform</v>
      </c>
      <c r="AA44" s="107" t="str">
        <f>IF(Electives!H188&lt;&gt;"", Electives!H188, " ")</f>
        <v xml:space="preserve"> </v>
      </c>
      <c r="AC44" s="219">
        <f>'Shooting Sports'!B9</f>
        <v>4</v>
      </c>
      <c r="AD44" s="392" t="str">
        <f>'Shooting Sports'!C9</f>
        <v>Show how to put away and store gun</v>
      </c>
      <c r="AE44" s="393"/>
      <c r="AF44" s="219" t="str">
        <f>IF('Shooting Sports'!H9&lt;&gt;"", 'Shooting Sports'!H9, "")</f>
        <v/>
      </c>
      <c r="AG44" s="215"/>
      <c r="AH44" s="162" t="str">
        <f>NOVA!B31</f>
        <v>3b3</v>
      </c>
      <c r="AI44" s="386" t="str">
        <f>NOVA!C31</f>
        <v>Explain difference of rock types</v>
      </c>
      <c r="AJ44" s="387"/>
      <c r="AK44" s="162" t="str">
        <f>IF(NOVA!H31&lt;&gt;"", NOVA!H31, "")</f>
        <v/>
      </c>
      <c r="AL44" s="215"/>
      <c r="AM44" s="162" t="str">
        <f>NOVA!B92</f>
        <v>3a1</v>
      </c>
      <c r="AN44" s="386" t="str">
        <f>NOVA!C92</f>
        <v>Watch the stars</v>
      </c>
      <c r="AO44" s="387"/>
      <c r="AP44" s="162" t="str">
        <f>IF(NOVA!H92&lt;&gt;"", NOVA!H92, "")</f>
        <v/>
      </c>
      <c r="AQ44" s="215"/>
      <c r="AR44" s="162" t="str">
        <f>NOVA!B157</f>
        <v>3a</v>
      </c>
      <c r="AS44" s="386" t="str">
        <f>NOVA!C157</f>
        <v>Choose 2 and calculate your weight there</v>
      </c>
      <c r="AT44" s="387"/>
      <c r="AU44" s="162" t="str">
        <f>IF(NOVA!H157&lt;&gt;"", NOVA!H157, "")</f>
        <v/>
      </c>
    </row>
    <row r="45" spans="1:47">
      <c r="A45" s="159" t="str">
        <f>N25</f>
        <v>Art Explosion</v>
      </c>
      <c r="B45" s="151" t="str">
        <f>Electives!H41</f>
        <v/>
      </c>
      <c r="D45" s="402"/>
      <c r="E45" s="42">
        <f>AdventurePins!B50</f>
        <v>5</v>
      </c>
      <c r="F45" s="159" t="str">
        <f>AdventurePins!C50</f>
        <v>Time obstacle course, 2 weeks</v>
      </c>
      <c r="G45" s="42" t="str">
        <f>IF(AdventurePins!H50&lt;&gt;"", AdventurePins!H50, " ")</f>
        <v xml:space="preserve"> </v>
      </c>
      <c r="I45" s="402"/>
      <c r="J45" s="42" t="str">
        <f>AdventurePins!B107</f>
        <v>2a</v>
      </c>
      <c r="K45" s="159" t="str">
        <f>AdventurePins!C107</f>
        <v>Describe troop leadership</v>
      </c>
      <c r="L45" s="42" t="str">
        <f>IF(AdventurePins!H107&lt;&gt;"", AdventurePins!H107, " ")</f>
        <v xml:space="preserve"> </v>
      </c>
      <c r="N45" s="416"/>
      <c r="O45" s="107" t="str">
        <f>Electives!B53</f>
        <v>4g</v>
      </c>
      <c r="P45" s="125" t="str">
        <f>Electives!C53</f>
        <v>Service project for a disability</v>
      </c>
      <c r="Q45" s="107" t="str">
        <f>IF(Electives!H53&lt;&gt;"", Electives!H53, " ")</f>
        <v xml:space="preserve"> </v>
      </c>
      <c r="S45" s="416"/>
      <c r="T45" s="107" t="str">
        <f>Electives!B121</f>
        <v>4f</v>
      </c>
      <c r="U45" s="125" t="str">
        <f>Electives!C121</f>
        <v>Wash a car</v>
      </c>
      <c r="V45" s="107" t="str">
        <f>IF(Electives!H121&lt;&gt;"", Electives!H121, " ")</f>
        <v xml:space="preserve"> </v>
      </c>
      <c r="X45" s="427"/>
      <c r="Y45" s="107" t="str">
        <f>Electives!B189</f>
        <v>2h</v>
      </c>
      <c r="Z45" s="125" t="str">
        <f>Electives!C189</f>
        <v>Perform a musical number.</v>
      </c>
      <c r="AA45" s="107" t="str">
        <f>IF(Electives!H189&lt;&gt;"", Electives!H189, " ")</f>
        <v xml:space="preserve"> </v>
      </c>
      <c r="AC45"/>
      <c r="AD45" s="218" t="str">
        <f>'Shooting Sports'!C11</f>
        <v>BB Gun: Level 2</v>
      </c>
      <c r="AE45" s="218"/>
      <c r="AF45"/>
      <c r="AG45" s="215"/>
      <c r="AH45" s="162" t="str">
        <f>NOVA!B32</f>
        <v>3b4</v>
      </c>
      <c r="AI45" s="386" t="str">
        <f>NOVA!C32</f>
        <v>Share collection and what you learned</v>
      </c>
      <c r="AJ45" s="387"/>
      <c r="AK45" s="162" t="str">
        <f>IF(NOVA!H32&lt;&gt;"", NOVA!H32, "")</f>
        <v/>
      </c>
      <c r="AL45" s="215"/>
      <c r="AM45" s="162" t="str">
        <f>NOVA!B93</f>
        <v>3a2</v>
      </c>
      <c r="AN45" s="386" t="str">
        <f>NOVA!C93</f>
        <v>Find and draw 5 constellations</v>
      </c>
      <c r="AO45" s="387"/>
      <c r="AP45" s="162" t="str">
        <f>IF(NOVA!H93&lt;&gt;"", NOVA!H93, "")</f>
        <v/>
      </c>
      <c r="AQ45" s="215"/>
      <c r="AR45" s="162" t="str">
        <f>NOVA!B158</f>
        <v>3a1</v>
      </c>
      <c r="AS45" s="386" t="str">
        <f>NOVA!C158</f>
        <v>On the sun or moon</v>
      </c>
      <c r="AT45" s="387"/>
      <c r="AU45" s="162" t="str">
        <f>IF(NOVA!H158&lt;&gt;"", NOVA!H158, "")</f>
        <v/>
      </c>
    </row>
    <row r="46" spans="1:47">
      <c r="A46" s="159" t="str">
        <f>N35</f>
        <v>Aware and Care</v>
      </c>
      <c r="B46" s="151" t="str">
        <f>Electives!H55</f>
        <v/>
      </c>
      <c r="D46" s="402"/>
      <c r="E46" s="42">
        <f>AdventurePins!B51</f>
        <v>6</v>
      </c>
      <c r="F46" s="159" t="str">
        <f>AdventurePins!C51</f>
        <v>Lead fitness game</v>
      </c>
      <c r="G46" s="42" t="str">
        <f>IF(AdventurePins!H51&lt;&gt;"", AdventurePins!H51, " ")</f>
        <v xml:space="preserve"> </v>
      </c>
      <c r="I46" s="402"/>
      <c r="J46" s="42" t="str">
        <f>AdventurePins!B108</f>
        <v>2b</v>
      </c>
      <c r="K46" s="159" t="str">
        <f>AdventurePins!C108</f>
        <v>Describe 4 steps of advancement</v>
      </c>
      <c r="L46" s="42" t="str">
        <f>IF(AdventurePins!H108&lt;&gt;"", AdventurePins!H108, " ")</f>
        <v xml:space="preserve"> </v>
      </c>
      <c r="N46" s="417"/>
      <c r="O46" s="107" t="str">
        <f>Electives!B54</f>
        <v>4h</v>
      </c>
      <c r="P46" s="127" t="str">
        <f>Electives!C54</f>
        <v>Activity w/disabled members organization</v>
      </c>
      <c r="Q46" s="107" t="str">
        <f>IF(Electives!H54&lt;&gt;"", Electives!H54, " ")</f>
        <v xml:space="preserve"> </v>
      </c>
      <c r="S46" s="416"/>
      <c r="T46" s="107" t="str">
        <f>Electives!B122</f>
        <v>4g</v>
      </c>
      <c r="U46" s="125" t="str">
        <f>Electives!C122</f>
        <v>Check oil level &amp; tire pressure in car</v>
      </c>
      <c r="V46" s="107" t="str">
        <f>IF(Electives!H122&lt;&gt;"", Electives!H122,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Sports'!H12&lt;&gt;"", 'Shooting Sports'!H12, "")</f>
        <v/>
      </c>
      <c r="AG46" s="215"/>
      <c r="AH46" s="162" t="str">
        <f>NOVA!B33</f>
        <v>3c1</v>
      </c>
      <c r="AI46" s="386" t="str">
        <f>NOVA!C33</f>
        <v>Use 4 ways to monitor / predict weather</v>
      </c>
      <c r="AJ46" s="387"/>
      <c r="AK46" s="162" t="str">
        <f>IF(NOVA!H33&lt;&gt;"", NOVA!H33, "")</f>
        <v/>
      </c>
      <c r="AL46" s="215"/>
      <c r="AM46" s="162" t="str">
        <f>NOVA!B94</f>
        <v>3a3</v>
      </c>
      <c r="AN46" s="386" t="str">
        <f>NOVA!C94</f>
        <v>Discuss with counselor</v>
      </c>
      <c r="AO46" s="387"/>
      <c r="AP46" s="162" t="str">
        <f>IF(NOVA!H94&lt;&gt;"", NOVA!H94, "")</f>
        <v/>
      </c>
      <c r="AQ46" s="215"/>
      <c r="AR46" s="162" t="str">
        <f>NOVA!B159</f>
        <v>3a2</v>
      </c>
      <c r="AS46" s="386" t="str">
        <f>NOVA!C159</f>
        <v>On Jupiter or Pluto</v>
      </c>
      <c r="AT46" s="387"/>
      <c r="AU46" s="162" t="str">
        <f>IF(NOVA!H159&lt;&gt;"", NOVA!H159, "")</f>
        <v/>
      </c>
    </row>
    <row r="47" spans="1:47">
      <c r="A47" s="159" t="str">
        <f>N47</f>
        <v>Build It</v>
      </c>
      <c r="B47" s="151" t="str">
        <f>Electives!H62</f>
        <v/>
      </c>
      <c r="D47" s="399" t="str">
        <f>AdventurePins!C53</f>
        <v>Webelos Walkabout</v>
      </c>
      <c r="E47" s="399"/>
      <c r="F47" s="399"/>
      <c r="G47" s="399"/>
      <c r="I47" s="402"/>
      <c r="J47" s="42" t="str">
        <f>AdventurePins!B109</f>
        <v>2c</v>
      </c>
      <c r="K47" s="159" t="str">
        <f>AdventurePins!C109</f>
        <v>Describe ranks in Boy Scouts</v>
      </c>
      <c r="L47" s="42" t="str">
        <f>IF(AdventurePins!H109&lt;&gt;"", AdventurePins!H109, " ")</f>
        <v xml:space="preserve"> </v>
      </c>
      <c r="N47" s="399" t="str">
        <f>Electives!C57</f>
        <v>Build It</v>
      </c>
      <c r="O47" s="399"/>
      <c r="P47" s="399"/>
      <c r="Q47" s="399"/>
      <c r="S47" s="416"/>
      <c r="T47" s="107" t="str">
        <f>Electives!B123</f>
        <v>4h</v>
      </c>
      <c r="U47" s="125" t="str">
        <f>Electives!C123</f>
        <v>Replace a bulb in a car</v>
      </c>
      <c r="V47" s="107" t="str">
        <f>IF(Electives!H123&lt;&gt;"", Electives!H123, " ")</f>
        <v xml:space="preserve"> </v>
      </c>
      <c r="X47" s="410" t="str">
        <f>IF(Electives!$E192&lt;&gt;"", Electives!$E192, " ")</f>
        <v>(Do All)</v>
      </c>
      <c r="Y47" s="107">
        <f>Electives!B193</f>
        <v>1</v>
      </c>
      <c r="Z47" s="126" t="str">
        <f>Electives!C193</f>
        <v>Write story outline. Create storyboard.</v>
      </c>
      <c r="AA47" s="107" t="str">
        <f>IF(Electives!H193&lt;&gt;"", Electives!H193, " ")</f>
        <v xml:space="preserve"> </v>
      </c>
      <c r="AC47" s="219" t="str">
        <f>'Shooting Sports'!B13</f>
        <v>S1</v>
      </c>
      <c r="AD47" s="392" t="str">
        <f>'Shooting Sports'!C13</f>
        <v>Demonstrate one shooting position</v>
      </c>
      <c r="AE47" s="393"/>
      <c r="AF47" s="219" t="str">
        <f>IF('Shooting Sports'!H13&lt;&gt;"", 'Shooting Sports'!H13, "")</f>
        <v/>
      </c>
      <c r="AG47" s="215"/>
      <c r="AH47" s="162" t="str">
        <f>NOVA!B34</f>
        <v>3c2</v>
      </c>
      <c r="AI47" s="386" t="str">
        <f>NOVA!C34</f>
        <v>Analyze predictions for a week</v>
      </c>
      <c r="AJ47" s="387"/>
      <c r="AK47" s="162" t="str">
        <f>IF(NOVA!H34&lt;&gt;"", NOVA!H34, "")</f>
        <v/>
      </c>
      <c r="AL47" s="215"/>
      <c r="AM47" s="162" t="str">
        <f>NOVA!B95</f>
        <v>3b1</v>
      </c>
      <c r="AN47" s="386" t="str">
        <f>NOVA!C95</f>
        <v>Explain revolution, orbit and rotation</v>
      </c>
      <c r="AO47" s="387"/>
      <c r="AP47" s="162" t="str">
        <f>IF(NOVA!H95&lt;&gt;"", NOVA!H95, "")</f>
        <v/>
      </c>
      <c r="AQ47" s="215"/>
      <c r="AR47" s="162" t="str">
        <f>NOVA!B160</f>
        <v>3a3</v>
      </c>
      <c r="AS47" s="386" t="str">
        <f>NOVA!C160</f>
        <v>On a planet of your choice</v>
      </c>
      <c r="AT47" s="387"/>
      <c r="AU47" s="162" t="str">
        <f>IF(NOVA!H160&lt;&gt;"", NOVA!H160, "")</f>
        <v/>
      </c>
    </row>
    <row r="48" spans="1:47" ht="12.75" customHeight="1">
      <c r="A48" s="159" t="str">
        <f>N52</f>
        <v>Build My Own Hero</v>
      </c>
      <c r="B48" s="151" t="str">
        <f>Electives!H71</f>
        <v/>
      </c>
      <c r="D48" s="403" t="str">
        <f>IF(AdventurePins!$E53&lt;&gt;"", AdventurePins!$E53, " ")</f>
        <v>(Do 1-4 and one other)</v>
      </c>
      <c r="E48" s="42">
        <f>AdventurePins!B54</f>
        <v>1</v>
      </c>
      <c r="F48" s="159" t="str">
        <f>AdventurePins!C54</f>
        <v>Create a hike plan</v>
      </c>
      <c r="G48" s="42" t="str">
        <f>IF(AdventurePins!H54&lt;&gt;"", AdventurePins!H54, " ")</f>
        <v xml:space="preserve"> </v>
      </c>
      <c r="I48" s="402"/>
      <c r="J48" s="42" t="str">
        <f>AdventurePins!B110</f>
        <v>2d</v>
      </c>
      <c r="K48" s="159" t="str">
        <f>AdventurePins!C110</f>
        <v>Describe merit badge program</v>
      </c>
      <c r="L48" s="42" t="str">
        <f>IF(AdventurePins!H110&lt;&gt;"", AdventurePins!H110, " ")</f>
        <v xml:space="preserve"> </v>
      </c>
      <c r="N48" s="410" t="str">
        <f>IF(Electives!$E57&lt;&gt;"", Electives!$E57, " ")</f>
        <v>(Do All)</v>
      </c>
      <c r="O48" s="107">
        <f>Electives!B58</f>
        <v>1</v>
      </c>
      <c r="P48" s="125" t="str">
        <f>Electives!C58</f>
        <v>Learn basic tools &amp; safety</v>
      </c>
      <c r="Q48" s="107" t="str">
        <f>IF(Electives!H58&lt;&gt;"", Electives!H58, " ")</f>
        <v xml:space="preserve"> </v>
      </c>
      <c r="S48" s="416"/>
      <c r="T48" s="107" t="str">
        <f>Electives!B124</f>
        <v>4i</v>
      </c>
      <c r="U48" s="125" t="str">
        <f>Electives!C124</f>
        <v>Change a car tire</v>
      </c>
      <c r="V48" s="107" t="str">
        <f>IF(Electives!H124&lt;&gt;"", Electives!H124, " ")</f>
        <v xml:space="preserve"> </v>
      </c>
      <c r="X48" s="410"/>
      <c r="Y48" s="107">
        <f>Electives!B194</f>
        <v>2</v>
      </c>
      <c r="Z48" s="125" t="str">
        <f>Electives!C194</f>
        <v>Create movie w/Oath &amp; Law</v>
      </c>
      <c r="AA48" s="107" t="str">
        <f>IF(Electives!H194&lt;&gt;"", Electives!H194, " ")</f>
        <v xml:space="preserve"> </v>
      </c>
      <c r="AC48" s="219" t="str">
        <f>'Shooting Sports'!B14</f>
        <v>S2</v>
      </c>
      <c r="AD48" s="392" t="str">
        <f>'Shooting Sports'!C14</f>
        <v>Fire 5 BBs in 3 volleys at the Cub target</v>
      </c>
      <c r="AE48" s="393"/>
      <c r="AF48" s="219" t="str">
        <f>IF('Shooting Sports'!H14&lt;&gt;"", 'Shooting Sports'!H14, "")</f>
        <v/>
      </c>
      <c r="AG48" s="215"/>
      <c r="AH48" s="162" t="str">
        <f>NOVA!B35</f>
        <v>3c3</v>
      </c>
      <c r="AI48" s="386" t="str">
        <f>NOVA!C35</f>
        <v>Discuss work with counselor</v>
      </c>
      <c r="AJ48" s="387"/>
      <c r="AK48" s="162" t="str">
        <f>IF(NOVA!H35&lt;&gt;"", NOVA!H35, "")</f>
        <v/>
      </c>
      <c r="AL48" s="215"/>
      <c r="AM48" s="162" t="str">
        <f>NOVA!B96</f>
        <v>3b2</v>
      </c>
      <c r="AN48" s="386" t="str">
        <f>NOVA!C96</f>
        <v>Compare 3 planets to the Earth</v>
      </c>
      <c r="AO48" s="387"/>
      <c r="AP48" s="162" t="str">
        <f>IF(NOVA!H96&lt;&gt;"", NOVA!H96, "")</f>
        <v/>
      </c>
      <c r="AQ48" s="215"/>
      <c r="AR48" s="162" t="str">
        <f>NOVA!B161</f>
        <v>3b</v>
      </c>
      <c r="AS48" s="386" t="str">
        <f>NOVA!C161</f>
        <v>Choose one and calculate its height</v>
      </c>
      <c r="AT48" s="387"/>
      <c r="AU48" s="162" t="str">
        <f>IF(NOVA!H161&lt;&gt;"", NOVA!H161, "")</f>
        <v/>
      </c>
    </row>
    <row r="49" spans="1:47" ht="12.75" customHeight="1">
      <c r="A49" s="159" t="str">
        <f>S3</f>
        <v>Castaway</v>
      </c>
      <c r="B49" s="151" t="str">
        <f>Electives!H81</f>
        <v/>
      </c>
      <c r="D49" s="404"/>
      <c r="E49" s="42">
        <f>AdventurePins!B55</f>
        <v>2</v>
      </c>
      <c r="F49" s="159" t="str">
        <f>AdventurePins!C55</f>
        <v>Assemble a hiking first-aid kit</v>
      </c>
      <c r="G49" s="42" t="str">
        <f>IF(AdventurePins!H55&lt;&gt;"", AdventurePins!H55, " ")</f>
        <v xml:space="preserve"> </v>
      </c>
      <c r="I49" s="402"/>
      <c r="J49" s="42" t="str">
        <f>AdventurePins!B111</f>
        <v>3a</v>
      </c>
      <c r="K49" s="159" t="str">
        <f>AdventurePins!C111</f>
        <v>Explain patrol method &amp; types</v>
      </c>
      <c r="L49" s="42" t="str">
        <f>IF(AdventurePins!H111&lt;&gt;"", AdventurePins!H111, " ")</f>
        <v xml:space="preserve"> </v>
      </c>
      <c r="N49" s="410"/>
      <c r="O49" s="107">
        <f>Electives!B59</f>
        <v>2</v>
      </c>
      <c r="P49" s="125" t="str">
        <f>Electives!C59</f>
        <v>Build carpentry project</v>
      </c>
      <c r="Q49" s="107" t="str">
        <f>IF(Electives!H59&lt;&gt;"", Electives!H59, " ")</f>
        <v xml:space="preserve"> </v>
      </c>
      <c r="S49" s="416"/>
      <c r="T49" s="107" t="str">
        <f>Electives!B125</f>
        <v>4j</v>
      </c>
      <c r="U49" s="125" t="str">
        <f>Electives!C125</f>
        <v>Repair bicycle, chain, tires, flat, etc</v>
      </c>
      <c r="V49" s="107" t="str">
        <f>IF(Electives!H125&lt;&gt;"", Electives!H125, " ")</f>
        <v xml:space="preserve"> </v>
      </c>
      <c r="X49" s="410"/>
      <c r="Y49" s="107">
        <f>Electives!B195</f>
        <v>3</v>
      </c>
      <c r="Z49" s="125" t="str">
        <f>Electives!C195</f>
        <v>Share movie with family/pack/den.</v>
      </c>
      <c r="AA49" s="107" t="str">
        <f>IF(Electives!H195&lt;&gt;"", Electives!H195, " ")</f>
        <v xml:space="preserve"> </v>
      </c>
      <c r="AC49" s="219" t="str">
        <f>'Shooting Sports'!B15</f>
        <v>S3</v>
      </c>
      <c r="AD49" s="392" t="str">
        <f>'Shooting Sports'!C15</f>
        <v>Demonstrate/Explain range commands</v>
      </c>
      <c r="AE49" s="393"/>
      <c r="AF49" s="219" t="str">
        <f>IF('Shooting Sports'!H15&lt;&gt;"", 'Shooting Sports'!H15, "")</f>
        <v/>
      </c>
      <c r="AG49" s="215"/>
      <c r="AH49" s="162" t="str">
        <f>NOVA!B36</f>
        <v>3d</v>
      </c>
      <c r="AI49" s="386" t="str">
        <f>NOVA!C36</f>
        <v>Choose 2 habitats and complete activity</v>
      </c>
      <c r="AJ49" s="387"/>
      <c r="AK49" s="162" t="str">
        <f>IF(NOVA!H36&lt;&gt;"", NOVA!H36, "")</f>
        <v/>
      </c>
      <c r="AL49" s="215"/>
      <c r="AM49" s="162" t="str">
        <f>NOVA!B97</f>
        <v>3b3</v>
      </c>
      <c r="AN49" s="386" t="str">
        <f>NOVA!C97</f>
        <v>Discuss with counselor</v>
      </c>
      <c r="AO49" s="387"/>
      <c r="AP49" s="162" t="str">
        <f>IF(NOVA!H97&lt;&gt;"", NOVA!H97, "")</f>
        <v/>
      </c>
      <c r="AQ49" s="215"/>
      <c r="AR49" s="162" t="str">
        <f>NOVA!B162</f>
        <v>3b1</v>
      </c>
      <c r="AS49" s="386" t="str">
        <f>NOVA!C162</f>
        <v>A tree</v>
      </c>
      <c r="AT49" s="387"/>
      <c r="AU49" s="162" t="str">
        <f>IF(NOVA!H162&lt;&gt;"", NOVA!H162, "")</f>
        <v/>
      </c>
    </row>
    <row r="50" spans="1:47">
      <c r="A50" s="159" t="str">
        <f>S11</f>
        <v>Earth Rocks!</v>
      </c>
      <c r="B50" s="151" t="str">
        <f>Electives!H95</f>
        <v/>
      </c>
      <c r="D50" s="404"/>
      <c r="E50" s="42">
        <f>AdventurePins!B56</f>
        <v>3</v>
      </c>
      <c r="F50" s="159" t="str">
        <f>AdventurePins!C56</f>
        <v>Outdoor Code / Leave No Trace</v>
      </c>
      <c r="G50" s="42" t="str">
        <f>IF(AdventurePins!H56&lt;&gt;"", AdventurePins!H56, " ")</f>
        <v xml:space="preserve"> </v>
      </c>
      <c r="I50" s="402"/>
      <c r="J50" s="42" t="str">
        <f>AdventurePins!B112</f>
        <v>3b</v>
      </c>
      <c r="K50" s="127" t="str">
        <f>AdventurePins!C112</f>
        <v>Hold an election to choose patrol leader</v>
      </c>
      <c r="L50" s="42" t="str">
        <f>IF(AdventurePins!H112&lt;&gt;"", AdventurePins!H112, " ")</f>
        <v xml:space="preserve"> </v>
      </c>
      <c r="N50" s="410"/>
      <c r="O50" s="107">
        <f>Electives!B60</f>
        <v>3</v>
      </c>
      <c r="P50" s="125" t="str">
        <f>Electives!C60</f>
        <v>List tools / materials for #2</v>
      </c>
      <c r="Q50" s="107" t="str">
        <f>IF(Electives!H60&lt;&gt;"", Electives!H60, " ")</f>
        <v xml:space="preserve"> </v>
      </c>
      <c r="S50" s="416"/>
      <c r="T50" s="107" t="str">
        <f>Electives!B126</f>
        <v>4k</v>
      </c>
      <c r="U50" s="127" t="str">
        <f>Electives!C126</f>
        <v>Replace wheels on skateboard, scooter, or skates</v>
      </c>
      <c r="V50" s="107" t="str">
        <f>IF(Electives!H126&lt;&gt;"", Electives!H126,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Sports'!H16&lt;&gt;"", 'Shooting Sports'!H16, "")</f>
        <v/>
      </c>
      <c r="AG50" s="142"/>
      <c r="AH50" s="162" t="str">
        <f>NOVA!B37</f>
        <v>3d1</v>
      </c>
      <c r="AI50" s="386" t="str">
        <f>NOVA!C37</f>
        <v>Prairie</v>
      </c>
      <c r="AJ50" s="387"/>
      <c r="AK50" s="162" t="str">
        <f>IF(NOVA!H37&lt;&gt;"", NOVA!H37, "")</f>
        <v/>
      </c>
      <c r="AL50" s="142"/>
      <c r="AM50" s="162" t="str">
        <f>NOVA!B98</f>
        <v>3c1</v>
      </c>
      <c r="AN50" s="386" t="str">
        <f>NOVA!C98</f>
        <v>Design a rover and tell what it collects</v>
      </c>
      <c r="AO50" s="387"/>
      <c r="AP50" s="162" t="str">
        <f>IF(NOVA!H98&lt;&gt;"", NOVA!H98, "")</f>
        <v/>
      </c>
      <c r="AQ50" s="142"/>
      <c r="AR50" s="162" t="str">
        <f>NOVA!B163</f>
        <v>3b2</v>
      </c>
      <c r="AS50" s="386" t="str">
        <f>NOVA!C163</f>
        <v>Your house</v>
      </c>
      <c r="AT50" s="387"/>
      <c r="AU50" s="162" t="str">
        <f>IF(NOVA!H163&lt;&gt;"", NOVA!H163, "")</f>
        <v/>
      </c>
    </row>
    <row r="51" spans="1:47" ht="12.75" customHeight="1">
      <c r="A51" s="159" t="str">
        <f>S23</f>
        <v>Engineer</v>
      </c>
      <c r="B51" s="151" t="str">
        <f>Electives!H104</f>
        <v/>
      </c>
      <c r="D51" s="404"/>
      <c r="E51" s="42">
        <f>AdventurePins!B57</f>
        <v>4</v>
      </c>
      <c r="F51" s="159" t="str">
        <f>AdventurePins!C57</f>
        <v>Hike 3 miles and plan lunch</v>
      </c>
      <c r="G51" s="42" t="str">
        <f>IF(AdventurePins!H57&lt;&gt;"", AdventurePins!H57, " ")</f>
        <v xml:space="preserve"> </v>
      </c>
      <c r="I51" s="402"/>
      <c r="J51" s="42" t="str">
        <f>AdventurePins!B113</f>
        <v>3c</v>
      </c>
      <c r="K51" s="127" t="str">
        <f>AdventurePins!C113</f>
        <v>Develop patrol name, emblem, flag, &amp; yell</v>
      </c>
      <c r="L51" s="42" t="str">
        <f>IF(AdventurePins!H113&lt;&gt;"", AdventurePins!H113, " ")</f>
        <v xml:space="preserve"> </v>
      </c>
      <c r="N51" s="410"/>
      <c r="O51" s="107">
        <f>Electives!B61</f>
        <v>4</v>
      </c>
      <c r="P51" s="127" t="str">
        <f>Electives!C61</f>
        <v>Visit / interview construction worker @ site</v>
      </c>
      <c r="Q51" s="107" t="str">
        <f>IF(Electives!H61&lt;&gt;"", Electives!H61, " ")</f>
        <v xml:space="preserve"> </v>
      </c>
      <c r="S51" s="416"/>
      <c r="T51" s="107" t="str">
        <f>Electives!B127</f>
        <v>4l</v>
      </c>
      <c r="U51" s="125" t="str">
        <f>Electives!C127</f>
        <v>Help prepare and paint a room</v>
      </c>
      <c r="V51" s="107" t="str">
        <f>IF(Electives!H127&lt;&gt;"", Electives!H127, " ")</f>
        <v xml:space="preserve"> </v>
      </c>
      <c r="X51" s="410" t="str">
        <f>IF(Electives!$E198&lt;&gt;"", Electives!$E198, " ")</f>
        <v>(Do 1, one of 2, all 3 thru 5, and one of 6)</v>
      </c>
      <c r="Y51" s="107">
        <f>Electives!B199</f>
        <v>1</v>
      </c>
      <c r="Z51" s="127" t="str">
        <f>Electives!C199</f>
        <v>Interview grandparent about childhood life</v>
      </c>
      <c r="AA51" s="107" t="str">
        <f>IF(Electives!H199&lt;&gt;"", Electives!H199, " ")</f>
        <v xml:space="preserve"> </v>
      </c>
      <c r="AC51"/>
      <c r="AD51" s="218" t="str">
        <f>'Shooting Sports'!C18</f>
        <v>Archery: Level 1</v>
      </c>
      <c r="AE51" s="218"/>
      <c r="AF51"/>
      <c r="AG51" s="72"/>
      <c r="AH51" s="162" t="str">
        <f>NOVA!B38</f>
        <v>3d2</v>
      </c>
      <c r="AI51" s="386" t="str">
        <f>NOVA!C38</f>
        <v>Temperate forest</v>
      </c>
      <c r="AJ51" s="387"/>
      <c r="AK51" s="162" t="str">
        <f>IF(NOVA!H38&lt;&gt;"", NOVA!H38, "")</f>
        <v/>
      </c>
      <c r="AL51" s="72"/>
      <c r="AM51" s="162" t="str">
        <f>NOVA!B99</f>
        <v>3c2</v>
      </c>
      <c r="AN51" s="386" t="str">
        <f>NOVA!C99</f>
        <v>How would rover work</v>
      </c>
      <c r="AO51" s="387"/>
      <c r="AP51" s="162" t="str">
        <f>IF(NOVA!H99&lt;&gt;"", NOVA!H99, "")</f>
        <v/>
      </c>
      <c r="AQ51" s="72"/>
      <c r="AR51" s="162" t="str">
        <f>NOVA!B164</f>
        <v>3b3</v>
      </c>
      <c r="AS51" s="386" t="str">
        <f>NOVA!C164</f>
        <v>A building of your choice</v>
      </c>
      <c r="AT51" s="387"/>
      <c r="AU51" s="162" t="str">
        <f>IF(NOVA!H164&lt;&gt;"", NOVA!H164, "")</f>
        <v/>
      </c>
    </row>
    <row r="52" spans="1:47">
      <c r="A52" s="159" t="str">
        <f>S30</f>
        <v>Fix It</v>
      </c>
      <c r="B52" s="151" t="str">
        <f>Electives!H137</f>
        <v/>
      </c>
      <c r="D52" s="404"/>
      <c r="E52" s="42">
        <f>AdventurePins!B58</f>
        <v>5</v>
      </c>
      <c r="F52" s="127" t="str">
        <f>AdventurePins!C58</f>
        <v>Identify poisonous plants/animals/insects</v>
      </c>
      <c r="G52" s="42" t="str">
        <f>IF(AdventurePins!H58&lt;&gt;"", AdventurePins!H58, " ")</f>
        <v xml:space="preserve"> </v>
      </c>
      <c r="I52" s="402"/>
      <c r="J52" s="42" t="str">
        <f>AdventurePins!B114</f>
        <v>3d</v>
      </c>
      <c r="K52" s="127" t="str">
        <f>AdventurePins!C114</f>
        <v>Participate in Boy Scout campout/activity</v>
      </c>
      <c r="L52" s="42" t="str">
        <f>IF(AdventurePins!H114&lt;&gt;"", AdventurePins!H114, " ")</f>
        <v xml:space="preserve"> </v>
      </c>
      <c r="N52" s="399" t="str">
        <f>Electives!C64</f>
        <v>Build My Own Hero</v>
      </c>
      <c r="O52" s="399"/>
      <c r="P52" s="399"/>
      <c r="Q52" s="399"/>
      <c r="S52" s="416"/>
      <c r="T52" s="107" t="str">
        <f>Electives!B128</f>
        <v>4m</v>
      </c>
      <c r="U52" s="125" t="str">
        <f>Electives!C128</f>
        <v>Help replace wall or floor tile</v>
      </c>
      <c r="V52" s="107" t="str">
        <f>IF(Electives!H128&lt;&gt;"", Electives!H128, " ")</f>
        <v xml:space="preserve"> </v>
      </c>
      <c r="X52" s="410"/>
      <c r="Y52" s="107" t="str">
        <f>Electives!B200</f>
        <v>2a</v>
      </c>
      <c r="Z52" s="127" t="str">
        <f>Electives!C200</f>
        <v>Family tree of three generations</v>
      </c>
      <c r="AA52" s="107" t="str">
        <f>IF(Electives!H200&lt;&gt;"", Electives!H200, " ")</f>
        <v xml:space="preserve"> </v>
      </c>
      <c r="AC52" s="219">
        <f>'Shooting Sports'!B19</f>
        <v>1</v>
      </c>
      <c r="AD52" s="428" t="str">
        <f>'Shooting Sports'!C19</f>
        <v>Follow archery range rules and whistles</v>
      </c>
      <c r="AE52" s="429"/>
      <c r="AF52" s="219" t="str">
        <f>IF('Shooting Sports'!H19&lt;&gt;"", 'Shooting Sports'!H19, "")</f>
        <v/>
      </c>
      <c r="AG52" s="220"/>
      <c r="AH52" s="162" t="str">
        <f>NOVA!B39</f>
        <v>3d3</v>
      </c>
      <c r="AI52" s="386" t="str">
        <f>NOVA!C39</f>
        <v>Aquatic ecosystem</v>
      </c>
      <c r="AJ52" s="387"/>
      <c r="AK52" s="162" t="str">
        <f>IF(NOVA!H39&lt;&gt;"", NOVA!H39, "")</f>
        <v/>
      </c>
      <c r="AL52" s="220"/>
      <c r="AM52" s="162" t="str">
        <f>NOVA!B100</f>
        <v>3c3</v>
      </c>
      <c r="AN52" s="386" t="str">
        <f>NOVA!C100</f>
        <v>How would rover transmit data</v>
      </c>
      <c r="AO52" s="387"/>
      <c r="AP52" s="162" t="str">
        <f>IF(NOVA!H100&lt;&gt;"", NOVA!H100, "")</f>
        <v/>
      </c>
      <c r="AQ52" s="220"/>
      <c r="AR52" s="162" t="str">
        <f>NOVA!B165</f>
        <v>3c</v>
      </c>
      <c r="AS52" s="386" t="str">
        <f>NOVA!C165</f>
        <v>Calculate the volume of air in your room</v>
      </c>
      <c r="AT52" s="387"/>
      <c r="AU52" s="162" t="str">
        <f>IF(NOVA!H165&lt;&gt;"", NOVA!H165, "")</f>
        <v/>
      </c>
    </row>
    <row r="53" spans="1:47" ht="12.75" customHeight="1">
      <c r="A53" s="159" t="str">
        <f>X3</f>
        <v>Game Design</v>
      </c>
      <c r="B53" s="151" t="str">
        <f>Electives!H144</f>
        <v/>
      </c>
      <c r="D53" s="405"/>
      <c r="E53" s="42">
        <f>AdventurePins!B59</f>
        <v>6</v>
      </c>
      <c r="F53" s="127" t="str">
        <f>AdventurePins!C59</f>
        <v>Leader role: Trail/First-aid/Lunch/Service</v>
      </c>
      <c r="G53" s="42" t="str">
        <f>IF(AdventurePins!H59&lt;&gt;"", AdventurePins!H59, " ")</f>
        <v xml:space="preserve"> </v>
      </c>
      <c r="I53" s="402"/>
      <c r="J53" s="42">
        <f>AdventurePins!B115</f>
        <v>4</v>
      </c>
      <c r="K53" s="126" t="str">
        <f>AdventurePins!C115</f>
        <v>Use patrol method on Boy Scout activity</v>
      </c>
      <c r="L53" s="42" t="str">
        <f>IF(AdventurePins!H115&lt;&gt;"", AdventurePins!H115, " ")</f>
        <v xml:space="preserve"> </v>
      </c>
      <c r="N53" s="410" t="str">
        <f>IF(Electives!$E64&lt;&gt;"", Electives!$E64, " ")</f>
        <v>(Do 1-3 and one other)</v>
      </c>
      <c r="O53" s="107">
        <f>Electives!B65</f>
        <v>1</v>
      </c>
      <c r="P53" s="125" t="str">
        <f>Electives!C65</f>
        <v>What is Hero; Invite local hero.</v>
      </c>
      <c r="Q53" s="107" t="str">
        <f>IF(Electives!H65&lt;&gt;"", Electives!H65, " ")</f>
        <v xml:space="preserve"> </v>
      </c>
      <c r="S53" s="416"/>
      <c r="T53" s="107" t="str">
        <f>Electives!B129</f>
        <v>4n</v>
      </c>
      <c r="U53" s="125" t="str">
        <f>Electives!C129</f>
        <v>Help repair window/door lock</v>
      </c>
      <c r="V53" s="107" t="str">
        <f>IF(Electives!H129&lt;&gt;"", Electives!H129, " ")</f>
        <v xml:space="preserve"> </v>
      </c>
      <c r="X53" s="410"/>
      <c r="Y53" s="107" t="str">
        <f>Electives!B201</f>
        <v>2b</v>
      </c>
      <c r="Z53" s="127" t="str">
        <f>Electives!C201</f>
        <v>Make a display showing family orign</v>
      </c>
      <c r="AA53" s="107" t="str">
        <f>IF(Electives!H201&lt;&gt;"", Electives!H201, " ")</f>
        <v xml:space="preserve"> </v>
      </c>
      <c r="AC53" s="219">
        <f>'Shooting Sports'!B20</f>
        <v>2</v>
      </c>
      <c r="AD53" s="392" t="str">
        <f>'Shooting Sports'!C20</f>
        <v>Identify recurve and compound bow</v>
      </c>
      <c r="AE53" s="393"/>
      <c r="AF53" s="219" t="str">
        <f>IF('Shooting Sports'!H20&lt;&gt;"", 'Shooting Sports'!H20, "")</f>
        <v/>
      </c>
      <c r="AG53" s="221"/>
      <c r="AH53" s="162" t="str">
        <f>NOVA!B40</f>
        <v>3d4</v>
      </c>
      <c r="AI53" s="386" t="str">
        <f>NOVA!C40</f>
        <v>Temperate / Subtropical rain forest</v>
      </c>
      <c r="AJ53" s="387"/>
      <c r="AK53" s="162" t="str">
        <f>IF(NOVA!H40&lt;&gt;"", NOVA!H40, "")</f>
        <v/>
      </c>
      <c r="AL53" s="221"/>
      <c r="AM53" s="162" t="str">
        <f>NOVA!B101</f>
        <v>3c4</v>
      </c>
      <c r="AN53" s="386" t="str">
        <f>NOVA!C101</f>
        <v>Why rovers are needed</v>
      </c>
      <c r="AO53" s="387"/>
      <c r="AP53" s="162" t="str">
        <f>IF(NOVA!H101&lt;&gt;"", NOVA!H101, "")</f>
        <v/>
      </c>
      <c r="AQ53" s="221"/>
      <c r="AR53" s="162" t="str">
        <f>NOVA!B166</f>
        <v>4a1</v>
      </c>
      <c r="AS53" s="386" t="str">
        <f>NOVA!C166</f>
        <v>Look up and discuss cryptography</v>
      </c>
      <c r="AT53" s="387"/>
      <c r="AU53" s="162" t="str">
        <f>IF(NOVA!H166&lt;&gt;"", NOVA!H166, "")</f>
        <v/>
      </c>
    </row>
    <row r="54" spans="1:47" ht="12.75" customHeight="1">
      <c r="A54" s="159" t="str">
        <f>X8</f>
        <v>Into the Wild</v>
      </c>
      <c r="B54" s="151" t="str">
        <f>Electives!H161</f>
        <v/>
      </c>
      <c r="I54" s="402"/>
      <c r="J54" s="42" t="str">
        <f>AdventurePins!B116</f>
        <v>5a</v>
      </c>
      <c r="K54" s="127" t="str">
        <f>AdventurePins!C116</f>
        <v>Tie knots: square, 2-half hitches, taut-line</v>
      </c>
      <c r="L54" s="42" t="str">
        <f>IF(AdventurePins!H116&lt;&gt;"", AdventurePins!H116, " ")</f>
        <v xml:space="preserve"> </v>
      </c>
      <c r="N54" s="410"/>
      <c r="O54" s="107">
        <f>Electives!B66</f>
        <v>2</v>
      </c>
      <c r="P54" s="126" t="str">
        <f>Electives!C66</f>
        <v>Identify how citizens can be local heros.</v>
      </c>
      <c r="Q54" s="107" t="str">
        <f>IF(Electives!H66&lt;&gt;"", Electives!H66, " ")</f>
        <v xml:space="preserve"> </v>
      </c>
      <c r="S54" s="416"/>
      <c r="T54" s="107" t="str">
        <f>Electives!B130</f>
        <v>4o</v>
      </c>
      <c r="U54" s="125" t="str">
        <f>Electives!C130</f>
        <v>Help fix slow or clogged sink</v>
      </c>
      <c r="V54" s="107" t="str">
        <f>IF(Electives!H130&lt;&gt;"", Electives!H130, " ")</f>
        <v xml:space="preserve"> </v>
      </c>
      <c r="X54" s="410"/>
      <c r="Y54" s="107" t="str">
        <f>Electives!B202</f>
        <v>2c</v>
      </c>
      <c r="Z54" s="127" t="str">
        <f>Electives!C202</f>
        <v>Create display of family celebration</v>
      </c>
      <c r="AA54" s="107" t="str">
        <f>IF(Electives!H202&lt;&gt;"", Electives!H202, " ")</f>
        <v xml:space="preserve"> </v>
      </c>
      <c r="AC54" s="219">
        <f>'Shooting Sports'!B21</f>
        <v>3</v>
      </c>
      <c r="AD54" s="392" t="str">
        <f>'Shooting Sports'!C21</f>
        <v>Demonstrate arm/finger guards &amp; quiver</v>
      </c>
      <c r="AE54" s="393"/>
      <c r="AF54" s="219" t="str">
        <f>IF('Shooting Sports'!H21&lt;&gt;"", 'Shooting Sports'!H21, "")</f>
        <v/>
      </c>
      <c r="AG54" s="221"/>
      <c r="AH54" s="162" t="str">
        <f>NOVA!B41</f>
        <v>3d5</v>
      </c>
      <c r="AI54" s="386" t="str">
        <f>NOVA!C41</f>
        <v>Desert</v>
      </c>
      <c r="AJ54" s="387"/>
      <c r="AK54" s="162" t="str">
        <f>IF(NOVA!H41&lt;&gt;"", NOVA!H41, "")</f>
        <v/>
      </c>
      <c r="AL54" s="221"/>
      <c r="AM54" s="162" t="str">
        <f>NOVA!B102</f>
        <v>3d1</v>
      </c>
      <c r="AN54" s="386" t="str">
        <f>NOVA!C102</f>
        <v>Design a space colony</v>
      </c>
      <c r="AO54" s="387"/>
      <c r="AP54" s="162" t="str">
        <f>IF(NOVA!H102&lt;&gt;"", NOVA!H102, "")</f>
        <v/>
      </c>
      <c r="AQ54" s="221"/>
      <c r="AR54" s="162" t="str">
        <f>NOVA!B167</f>
        <v>4a2</v>
      </c>
      <c r="AS54" s="386" t="str">
        <f>NOVA!C167</f>
        <v>Discuss 3 ways codes are made</v>
      </c>
      <c r="AT54" s="387"/>
      <c r="AU54" s="162" t="str">
        <f>IF(NOVA!H167&lt;&gt;"", NOVA!H167, "")</f>
        <v/>
      </c>
    </row>
    <row r="55" spans="1:47">
      <c r="A55" s="159" t="str">
        <f>X23</f>
        <v>Into the Woods</v>
      </c>
      <c r="B55" s="151" t="str">
        <f>Electives!H171</f>
        <v/>
      </c>
      <c r="I55" s="402"/>
      <c r="J55" s="42" t="str">
        <f>AdventurePins!B117</f>
        <v>5b</v>
      </c>
      <c r="K55" s="127" t="str">
        <f>AdventurePins!C117</f>
        <v>Show whip &amp; fuse ends of different ropes</v>
      </c>
      <c r="L55" s="42" t="str">
        <f>IF(AdventurePins!H117&lt;&gt;"", AdventurePins!H117, " ")</f>
        <v xml:space="preserve"> </v>
      </c>
      <c r="N55" s="410"/>
      <c r="O55" s="107">
        <f>Electives!B67</f>
        <v>3</v>
      </c>
      <c r="P55" s="125" t="str">
        <f>Electives!C67</f>
        <v>Recognize community Hero</v>
      </c>
      <c r="Q55" s="107" t="str">
        <f>IF(Electives!H67&lt;&gt;"", Electives!H67, " ")</f>
        <v xml:space="preserve"> </v>
      </c>
      <c r="S55" s="416"/>
      <c r="T55" s="107" t="str">
        <f>Electives!B131</f>
        <v>4p</v>
      </c>
      <c r="U55" s="125" t="str">
        <f>Electives!C131</f>
        <v>Help repair a mailbox</v>
      </c>
      <c r="V55" s="107" t="str">
        <f>IF(Electives!H131&lt;&gt;"", Electives!H131, " ")</f>
        <v xml:space="preserve"> </v>
      </c>
      <c r="X55" s="410"/>
      <c r="Y55" s="107">
        <f>Electives!B203</f>
        <v>3</v>
      </c>
      <c r="Z55" s="127" t="str">
        <f>Electives!C203</f>
        <v>Chart chores for 2 weeks</v>
      </c>
      <c r="AA55" s="107" t="str">
        <f>IF(Electives!H203&lt;&gt;"", Electives!H203, " ")</f>
        <v xml:space="preserve"> </v>
      </c>
      <c r="AC55" s="219">
        <f>'Shooting Sports'!B22</f>
        <v>4</v>
      </c>
      <c r="AD55" s="392" t="str">
        <f>'Shooting Sports'!C22</f>
        <v>Properly shoot a bow</v>
      </c>
      <c r="AE55" s="393"/>
      <c r="AF55" s="219" t="str">
        <f>IF('Shooting Sports'!H22&lt;&gt;"", 'Shooting Sports'!H22, "")</f>
        <v/>
      </c>
      <c r="AG55" s="221"/>
      <c r="AH55" s="162" t="str">
        <f>NOVA!B42</f>
        <v>3d6</v>
      </c>
      <c r="AI55" s="386" t="str">
        <f>NOVA!C42</f>
        <v>Polar ice</v>
      </c>
      <c r="AJ55" s="387"/>
      <c r="AK55" s="162" t="str">
        <f>IF(NOVA!H42&lt;&gt;"", NOVA!H42, "")</f>
        <v/>
      </c>
      <c r="AL55" s="221"/>
      <c r="AM55" s="162" t="str">
        <f>NOVA!B103</f>
        <v>3d2</v>
      </c>
      <c r="AN55" s="386" t="str">
        <f>NOVA!C103</f>
        <v>Discuss survival needs</v>
      </c>
      <c r="AO55" s="387"/>
      <c r="AP55" s="162" t="str">
        <f>IF(NOVA!H103&lt;&gt;"", NOVA!H103, "")</f>
        <v/>
      </c>
      <c r="AQ55" s="221"/>
      <c r="AR55" s="162" t="str">
        <f>NOVA!B168</f>
        <v>4a3</v>
      </c>
      <c r="AS55" s="386" t="str">
        <f>NOVA!C168</f>
        <v>Discuss how codes relate to math</v>
      </c>
      <c r="AT55" s="387"/>
      <c r="AU55" s="162" t="str">
        <f>IF(NOVA!H168&lt;&gt;"", NOVA!H168, "")</f>
        <v/>
      </c>
    </row>
    <row r="56" spans="1:47" ht="12.75" customHeight="1">
      <c r="A56" s="159" t="str">
        <f>X31</f>
        <v>Looking Back, Looking Forward</v>
      </c>
      <c r="B56" s="151" t="str">
        <f>Electives!H177</f>
        <v/>
      </c>
      <c r="I56" s="402"/>
      <c r="J56" s="42">
        <f>AdventurePins!B118</f>
        <v>6</v>
      </c>
      <c r="K56" s="159" t="str">
        <f>AdventurePins!C118</f>
        <v>Demonstrate pocketknife safety</v>
      </c>
      <c r="L56" s="42" t="str">
        <f>IF(AdventurePins!H118&lt;&gt;"", AdventurePins!H118, " ")</f>
        <v xml:space="preserve"> </v>
      </c>
      <c r="N56" s="410"/>
      <c r="O56" s="107">
        <f>Electives!B68</f>
        <v>4</v>
      </c>
      <c r="P56" s="125" t="str">
        <f>Electives!C68</f>
        <v>Learn about a foreign hero</v>
      </c>
      <c r="Q56" s="107" t="str">
        <f>IF(Electives!H68&lt;&gt;"", Electives!H68, " ")</f>
        <v xml:space="preserve"> </v>
      </c>
      <c r="S56" s="416"/>
      <c r="T56" s="107" t="str">
        <f>Electives!B132</f>
        <v>4q</v>
      </c>
      <c r="U56" s="127" t="str">
        <f>Electives!C132</f>
        <v>Change battery in smoke or CO2 detector</v>
      </c>
      <c r="V56" s="107" t="str">
        <f>IF(Electives!H132&lt;&gt;"", Electives!H132, " ")</f>
        <v xml:space="preserve"> </v>
      </c>
      <c r="X56" s="410"/>
      <c r="Y56" s="107">
        <f>Electives!B204</f>
        <v>4</v>
      </c>
      <c r="Z56" s="127" t="str">
        <f>Electives!C204</f>
        <v>Help a family member complete a job</v>
      </c>
      <c r="AA56" s="107" t="str">
        <f>IF(Electives!H204&lt;&gt;"", Electives!H204, " ")</f>
        <v xml:space="preserve"> </v>
      </c>
      <c r="AC56" s="219">
        <f>'Shooting Sports'!B23</f>
        <v>5</v>
      </c>
      <c r="AD56" s="394" t="str">
        <f>'Shooting Sports'!C23</f>
        <v>Safely retrieve arrows</v>
      </c>
      <c r="AE56" s="394"/>
      <c r="AF56" s="219" t="str">
        <f>IF('Shooting Sports'!H23&lt;&gt;"", 'Shooting Sports'!H23, "")</f>
        <v/>
      </c>
      <c r="AG56" s="221"/>
      <c r="AH56" s="162" t="str">
        <f>NOVA!B43</f>
        <v>3d7</v>
      </c>
      <c r="AI56" s="386" t="str">
        <f>NOVA!C43</f>
        <v>Tide pools</v>
      </c>
      <c r="AJ56" s="387"/>
      <c r="AK56" s="162" t="str">
        <f>IF(NOVA!H43&lt;&gt;"", NOVA!H43, "")</f>
        <v/>
      </c>
      <c r="AL56" s="221"/>
      <c r="AM56" s="162" t="str">
        <f>NOVA!B104</f>
        <v>3e</v>
      </c>
      <c r="AN56" s="386" t="str">
        <f>NOVA!C104</f>
        <v>Map an asteroid</v>
      </c>
      <c r="AO56" s="387"/>
      <c r="AP56" s="162" t="str">
        <f>IF(NOVA!H104&lt;&gt;"", NOVA!H104, "")</f>
        <v/>
      </c>
      <c r="AQ56" s="221"/>
      <c r="AR56" s="162" t="str">
        <f>NOVA!B169</f>
        <v>4b1</v>
      </c>
      <c r="AS56" s="386" t="str">
        <f>NOVA!C169</f>
        <v>Design a code and write a message</v>
      </c>
      <c r="AT56" s="387"/>
      <c r="AU56" s="162" t="str">
        <f>IF(NOVA!H169&lt;&gt;"", NOVA!H169, "")</f>
        <v/>
      </c>
    </row>
    <row r="57" spans="1:47" ht="12.75" customHeight="1">
      <c r="A57" s="159" t="str">
        <f>X35</f>
        <v>Maestro!</v>
      </c>
      <c r="B57" s="151" t="str">
        <f>Electives!H190</f>
        <v/>
      </c>
      <c r="N57" s="410"/>
      <c r="O57" s="107">
        <f>Electives!B69</f>
        <v>5</v>
      </c>
      <c r="P57" s="125" t="str">
        <f>Electives!C69</f>
        <v>Learn about a Scout hero</v>
      </c>
      <c r="Q57" s="107" t="str">
        <f>IF(Electives!H69&lt;&gt;"", Electives!H69, " ")</f>
        <v xml:space="preserve"> </v>
      </c>
      <c r="S57" s="416"/>
      <c r="T57" s="107" t="str">
        <f>Electives!B133</f>
        <v>4r</v>
      </c>
      <c r="U57" s="125" t="str">
        <f>Electives!C133</f>
        <v>Help fix leaky faucet</v>
      </c>
      <c r="V57" s="107" t="str">
        <f>IF(Electives!H133&lt;&gt;"", Electives!H133, " ")</f>
        <v xml:space="preserve"> </v>
      </c>
      <c r="X57" s="410"/>
      <c r="Y57" s="107">
        <f>Electives!B205</f>
        <v>5</v>
      </c>
      <c r="Z57" s="127" t="str">
        <f>Electives!C205</f>
        <v>Home Inspection</v>
      </c>
      <c r="AA57" s="107" t="str">
        <f>IF(Electives!H205&lt;&gt;"", Electives!H205, " ")</f>
        <v xml:space="preserve"> </v>
      </c>
      <c r="AC57"/>
      <c r="AD57" s="218" t="str">
        <f>'Shooting Sports'!C25</f>
        <v>Archery: Level 2</v>
      </c>
      <c r="AE57" s="218"/>
      <c r="AF57"/>
      <c r="AG57" s="221"/>
      <c r="AH57" s="162">
        <f>NOVA!B44</f>
        <v>4</v>
      </c>
      <c r="AI57" s="386" t="str">
        <f>NOVA!C44</f>
        <v>Do A or B</v>
      </c>
      <c r="AJ57" s="387"/>
      <c r="AK57" s="162" t="str">
        <f>IF(NOVA!H44&lt;&gt;"", NOVA!H44, "")</f>
        <v/>
      </c>
      <c r="AL57" s="221"/>
      <c r="AM57" s="162" t="str">
        <f>NOVA!B105</f>
        <v>3f1</v>
      </c>
      <c r="AN57" s="386" t="str">
        <f>NOVA!C105</f>
        <v>Model solar and lunar eclipse</v>
      </c>
      <c r="AO57" s="387"/>
      <c r="AP57" s="162" t="str">
        <f>IF(NOVA!H105&lt;&gt;"", NOVA!H105, "")</f>
        <v/>
      </c>
      <c r="AQ57" s="221"/>
      <c r="AR57" s="162" t="str">
        <f>NOVA!B170</f>
        <v>4b2</v>
      </c>
      <c r="AS57" s="386" t="str">
        <f>NOVA!C170</f>
        <v>Share your code with your counselor</v>
      </c>
      <c r="AT57" s="387"/>
      <c r="AU57" s="162" t="str">
        <f>IF(NOVA!H170&lt;&gt;"", NOVA!H170, "")</f>
        <v/>
      </c>
    </row>
    <row r="58" spans="1:47" ht="12.75" customHeight="1">
      <c r="A58" s="159" t="str">
        <f>X46</f>
        <v>Moviemaking</v>
      </c>
      <c r="B58" s="151" t="str">
        <f>Electives!H196</f>
        <v/>
      </c>
      <c r="N58" s="410"/>
      <c r="O58" s="107">
        <f>Electives!B70</f>
        <v>6</v>
      </c>
      <c r="P58" s="125" t="str">
        <f>Electives!C70</f>
        <v>Create your own superhero</v>
      </c>
      <c r="Q58" s="107" t="str">
        <f>IF(Electives!H70&lt;&gt;"", Electives!H70, " ")</f>
        <v xml:space="preserve"> </v>
      </c>
      <c r="S58" s="416"/>
      <c r="T58" s="107" t="str">
        <f>Electives!B134</f>
        <v>4s</v>
      </c>
      <c r="U58" s="125" t="str">
        <f>Electives!C134</f>
        <v>Find wall studs &amp; hang curtain rod</v>
      </c>
      <c r="V58" s="107" t="str">
        <f>IF(Electives!H134&lt;&gt;"", Electives!H134, " ")</f>
        <v xml:space="preserve"> </v>
      </c>
      <c r="X58" s="410"/>
      <c r="Y58" s="107" t="str">
        <f>Electives!B206</f>
        <v>6a</v>
      </c>
      <c r="Z58" s="127" t="str">
        <f>Electives!C206</f>
        <v>Hold a family meeting to plan an activity</v>
      </c>
      <c r="AA58" s="107" t="str">
        <f>IF(Electives!H206&lt;&gt;"", Electives!H206, " ")</f>
        <v xml:space="preserve"> </v>
      </c>
      <c r="AC58" s="219">
        <f>'Shooting Sports'!B26</f>
        <v>1</v>
      </c>
      <c r="AD58" s="391" t="str">
        <f>'Shooting Sports'!C26</f>
        <v>Earn the Level 1 Emblem for Archery</v>
      </c>
      <c r="AE58" s="391"/>
      <c r="AF58" s="219" t="str">
        <f>IF('Shooting Sports'!H26&lt;&gt;"", 'Shooting Sports'!H26, "")</f>
        <v/>
      </c>
      <c r="AG58" s="221"/>
      <c r="AH58" s="162" t="str">
        <f>NOVA!B45</f>
        <v>4a</v>
      </c>
      <c r="AI58" s="386" t="str">
        <f>NOVA!C45</f>
        <v>Visit a place where earth science is done</v>
      </c>
      <c r="AJ58" s="387"/>
      <c r="AK58" s="162" t="str">
        <f>IF(NOVA!H45&lt;&gt;"", NOVA!H45, "")</f>
        <v/>
      </c>
      <c r="AL58" s="221"/>
      <c r="AM58" s="162" t="str">
        <f>NOVA!B106</f>
        <v>3f2</v>
      </c>
      <c r="AN58" s="386" t="str">
        <f>NOVA!C106</f>
        <v>Use your model to discuss</v>
      </c>
      <c r="AO58" s="387"/>
      <c r="AP58" s="162" t="str">
        <f>IF(NOVA!H106&lt;&gt;"", NOVA!H106, "")</f>
        <v/>
      </c>
      <c r="AQ58" s="221"/>
      <c r="AR58" s="162">
        <f>NOVA!B171</f>
        <v>5</v>
      </c>
      <c r="AS58" s="323" t="str">
        <f>NOVA!C171</f>
        <v>Discuss how math affects your life</v>
      </c>
      <c r="AT58" s="323"/>
      <c r="AU58" s="162" t="str">
        <f>IF(NOVA!H171&lt;&gt;"", NOVA!H171, "")</f>
        <v/>
      </c>
    </row>
    <row r="59" spans="1:47">
      <c r="A59" s="159" t="str">
        <f>X50</f>
        <v>Project Family</v>
      </c>
      <c r="B59" s="151" t="str">
        <f>Electives!H208</f>
        <v/>
      </c>
      <c r="S59" s="416"/>
      <c r="T59" s="107" t="str">
        <f>Electives!B135</f>
        <v>4t</v>
      </c>
      <c r="U59" s="125" t="str">
        <f>Electives!C135</f>
        <v>Rebuild/refinish old furniture/toy</v>
      </c>
      <c r="V59" s="107" t="str">
        <f>IF(Electives!H135&lt;&gt;"", Electives!H135, " ")</f>
        <v xml:space="preserve"> </v>
      </c>
      <c r="X59" s="410"/>
      <c r="Y59" s="107" t="str">
        <f>Electives!B207</f>
        <v>6b</v>
      </c>
      <c r="Z59" s="127" t="str">
        <f>Electives!C207</f>
        <v>Community/conservation service project</v>
      </c>
      <c r="AA59" s="107" t="str">
        <f>IF(Electives!H207&lt;&gt;"", Electives!H207, " ")</f>
        <v xml:space="preserve"> </v>
      </c>
      <c r="AC59" s="219" t="str">
        <f>'Shooting Sports'!B27</f>
        <v>S1</v>
      </c>
      <c r="AD59" s="391" t="str">
        <f>'Shooting Sports'!C27</f>
        <v>Identify 5 arrow and 6 bow parts</v>
      </c>
      <c r="AE59" s="391"/>
      <c r="AF59" s="219" t="str">
        <f>IF('Shooting Sports'!H27&lt;&gt;"", 'Shooting Sports'!H27, "")</f>
        <v/>
      </c>
      <c r="AG59" s="222"/>
      <c r="AH59" s="162" t="str">
        <f>NOVA!B46</f>
        <v>4a1</v>
      </c>
      <c r="AI59" s="386" t="str">
        <f>NOVA!C46</f>
        <v>Talk with someone how science is used</v>
      </c>
      <c r="AJ59" s="387"/>
      <c r="AK59" s="162" t="str">
        <f>IF(NOVA!H46&lt;&gt;"", NOVA!H46, "")</f>
        <v/>
      </c>
      <c r="AL59" s="222"/>
      <c r="AM59" s="162">
        <f>NOVA!B107</f>
        <v>4</v>
      </c>
      <c r="AN59" s="386" t="str">
        <f>NOVA!C107</f>
        <v>Do A or B</v>
      </c>
      <c r="AO59" s="387"/>
      <c r="AP59" s="162" t="str">
        <f>IF(NOVA!H107&lt;&gt;"", NOVA!H107, "")</f>
        <v/>
      </c>
      <c r="AQ59" s="222"/>
    </row>
    <row r="60" spans="1:47">
      <c r="A60" s="159" t="str">
        <f>X60</f>
        <v>Sportsman</v>
      </c>
      <c r="B60" s="151" t="str">
        <f>Electives!H216</f>
        <v/>
      </c>
      <c r="S60" s="417"/>
      <c r="T60" s="107" t="str">
        <f>Electives!B136</f>
        <v>4u</v>
      </c>
      <c r="U60" s="125" t="str">
        <f>Electives!C136</f>
        <v>Do project agreed upon with parent</v>
      </c>
      <c r="V60" s="107" t="str">
        <f>IF(Electives!H136&lt;&gt;"", Electives!H136,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Sports'!H28&lt;&gt;"", 'Shooting Sports'!H28, "")</f>
        <v/>
      </c>
      <c r="AG60" s="160"/>
      <c r="AH60" s="162" t="str">
        <f>NOVA!B47</f>
        <v>4a2</v>
      </c>
      <c r="AI60" s="386" t="str">
        <f>NOVA!C47</f>
        <v>Discuss with counselor your visit</v>
      </c>
      <c r="AJ60" s="387"/>
      <c r="AK60" s="162" t="str">
        <f>IF(NOVA!H47&lt;&gt;"", NOVA!H47, "")</f>
        <v/>
      </c>
      <c r="AL60" s="160"/>
      <c r="AM60" s="162" t="str">
        <f>NOVA!B108</f>
        <v>4a</v>
      </c>
      <c r="AN60" s="386" t="str">
        <f>NOVA!C108</f>
        <v>Visit a place with space science</v>
      </c>
      <c r="AO60" s="387"/>
      <c r="AP60" s="162" t="str">
        <f>IF(NOVA!H108&lt;&gt;"", NOVA!H108, "")</f>
        <v/>
      </c>
      <c r="AQ60" s="160"/>
    </row>
    <row r="61" spans="1:47" ht="12.75" customHeight="1">
      <c r="X61" s="415" t="str">
        <f>IF(Electives!$E210&lt;&gt;"", Electives!$E210, " ")</f>
        <v>(Do All)</v>
      </c>
      <c r="Y61" s="107">
        <f>Electives!B211</f>
        <v>1</v>
      </c>
      <c r="Z61" s="125" t="str">
        <f>Electives!C211</f>
        <v>Signals used by officials</v>
      </c>
      <c r="AA61" s="107" t="str">
        <f>IF(Electives!H211&lt;&gt;"", Electives!H211, " ")</f>
        <v xml:space="preserve"> </v>
      </c>
      <c r="AC61" s="219" t="str">
        <f>'Shooting Sports'!B29</f>
        <v>S3</v>
      </c>
      <c r="AD61" s="391" t="str">
        <f>'Shooting Sports'!C29</f>
        <v>Demonstrate/Explain range commands</v>
      </c>
      <c r="AE61" s="391"/>
      <c r="AF61" s="219" t="str">
        <f>IF('Shooting Sports'!H29&lt;&gt;"", 'Shooting Sports'!H29, "")</f>
        <v/>
      </c>
      <c r="AG61" s="221"/>
      <c r="AH61" s="162" t="str">
        <f>NOVA!B48</f>
        <v>4b</v>
      </c>
      <c r="AI61" s="323" t="str">
        <f>NOVA!C48</f>
        <v>Explore a career with earth science</v>
      </c>
      <c r="AJ61" s="323"/>
      <c r="AK61" s="162" t="str">
        <f>IF(NOVA!H48&lt;&gt;"", NOVA!H48, "")</f>
        <v/>
      </c>
      <c r="AL61" s="221"/>
      <c r="AM61" s="162" t="str">
        <f>NOVA!B109</f>
        <v>4a1</v>
      </c>
      <c r="AN61" s="386" t="str">
        <f>NOVA!C109</f>
        <v>Talk to someone in charge about science</v>
      </c>
      <c r="AO61" s="387"/>
      <c r="AP61" s="162" t="str">
        <f>IF(NOVA!H109&lt;&gt;"", NOVA!H109, "")</f>
        <v/>
      </c>
      <c r="AQ61" s="221"/>
    </row>
    <row r="62" spans="1:47">
      <c r="A62" s="118" t="s">
        <v>70</v>
      </c>
      <c r="X62" s="416"/>
      <c r="Y62" s="107">
        <f>Electives!B212</f>
        <v>2</v>
      </c>
      <c r="Z62" s="125" t="str">
        <f>Electives!C212</f>
        <v>Participate 2 sports</v>
      </c>
      <c r="AA62" s="107" t="str">
        <f>IF(Electives!H212&lt;&gt;"", Electives!H212, " ")</f>
        <v xml:space="preserve"> </v>
      </c>
      <c r="AC62" s="219" t="str">
        <f>'Shooting Sports'!B30</f>
        <v>S4</v>
      </c>
      <c r="AD62" s="391" t="str">
        <f>'Shooting Sports'!C30</f>
        <v>5 facts about archery in history/lit</v>
      </c>
      <c r="AE62" s="391"/>
      <c r="AF62" s="219" t="str">
        <f>IF('Shooting Sports'!H30&lt;&gt;"", 'Shooting Sports'!H30, "")</f>
        <v/>
      </c>
      <c r="AG62" s="223"/>
      <c r="AL62" s="223"/>
      <c r="AM62" s="162" t="str">
        <f>NOVA!B110</f>
        <v>4a2</v>
      </c>
      <c r="AN62" s="386" t="str">
        <f>NOVA!C110</f>
        <v>Discuss with counselor</v>
      </c>
      <c r="AO62" s="387"/>
      <c r="AP62" s="162" t="str">
        <f>IF(NOVA!H110&lt;&gt;"", NOVA!H110, "")</f>
        <v/>
      </c>
      <c r="AQ62" s="223"/>
    </row>
    <row r="63" spans="1:47" ht="12.75" customHeight="1">
      <c r="A63" s="408" t="s">
        <v>71</v>
      </c>
      <c r="B63" s="409"/>
      <c r="X63" s="416"/>
      <c r="Y63" s="107" t="str">
        <f>Electives!B213</f>
        <v>3a</v>
      </c>
      <c r="Z63" s="125" t="str">
        <f>Electives!C213</f>
        <v>Explain good sportsmanship</v>
      </c>
      <c r="AA63" s="107" t="str">
        <f>IF(Electives!H213&lt;&gt;"", Electives!H213,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IF(NOVA!H111&lt;&gt;"", NOVA!H111, "")</f>
        <v/>
      </c>
      <c r="AQ63" s="221"/>
    </row>
    <row r="64" spans="1:47" ht="12.75" customHeight="1">
      <c r="A64" s="397" t="s">
        <v>33</v>
      </c>
      <c r="B64" s="398"/>
      <c r="X64" s="416"/>
      <c r="Y64" s="107" t="str">
        <f>Electives!B214</f>
        <v>3b</v>
      </c>
      <c r="Z64" s="125" t="str">
        <f>Electives!C214</f>
        <v>Role-play situation of good sportmanship</v>
      </c>
      <c r="AA64" s="107" t="str">
        <f>IF(Electives!H214&lt;&gt;"", Electives!H214, " ")</f>
        <v xml:space="preserve"> </v>
      </c>
      <c r="AC64" s="219">
        <f>'Shooting Sports'!B33</f>
        <v>1</v>
      </c>
      <c r="AD64" s="391" t="str">
        <f>'Shooting Sports'!C33</f>
        <v>Demonstrate good shooting techniques</v>
      </c>
      <c r="AE64" s="391"/>
      <c r="AF64" s="219" t="str">
        <f>IF('Shooting Sports'!H33&lt;&gt;"", 'Shooting Sports'!H33, "")</f>
        <v/>
      </c>
      <c r="AG64" s="221"/>
      <c r="AL64" s="221"/>
      <c r="AM64" s="162">
        <f>NOVA!B112</f>
        <v>5</v>
      </c>
      <c r="AN64" s="323" t="str">
        <f>NOVA!C112</f>
        <v>Discuss your findings with counselor</v>
      </c>
      <c r="AO64" s="323"/>
      <c r="AP64" s="162" t="str">
        <f>IF(NOVA!H112&lt;&gt;"", NOVA!H112, "")</f>
        <v/>
      </c>
      <c r="AQ64" s="221"/>
    </row>
    <row r="65" spans="1:43">
      <c r="A65" s="400" t="s">
        <v>72</v>
      </c>
      <c r="B65" s="401"/>
      <c r="X65" s="417"/>
      <c r="Y65" s="107" t="str">
        <f>Electives!B215</f>
        <v>3c</v>
      </c>
      <c r="Z65" s="125" t="str">
        <f>Electives!C215</f>
        <v>Give example of good sportsmanship</v>
      </c>
      <c r="AA65" s="107" t="str">
        <f>IF(Electives!H215&lt;&gt;"", Electives!H215, " ")</f>
        <v xml:space="preserve"> </v>
      </c>
      <c r="AC65" s="219">
        <f>'Shooting Sports'!B34</f>
        <v>2</v>
      </c>
      <c r="AD65" s="391" t="str">
        <f>'Shooting Sports'!C34</f>
        <v>Explain parts of slingshot</v>
      </c>
      <c r="AE65" s="391"/>
      <c r="AF65" s="219" t="str">
        <f>IF('Shooting Sports'!H34&lt;&gt;"", 'Shooting Sports'!H34, "")</f>
        <v/>
      </c>
      <c r="AG65" s="221"/>
      <c r="AL65" s="221"/>
      <c r="AQ65" s="221"/>
    </row>
    <row r="66" spans="1:43" ht="12.75" customHeight="1">
      <c r="A66" s="406" t="s">
        <v>462</v>
      </c>
      <c r="B66" s="407"/>
      <c r="AC66" s="219">
        <f>'Shooting Sports'!B35</f>
        <v>3</v>
      </c>
      <c r="AD66" s="391" t="str">
        <f>'Shooting Sports'!C35</f>
        <v>Explain types of ammo</v>
      </c>
      <c r="AE66" s="391"/>
      <c r="AF66" s="219" t="str">
        <f>IF('Shooting Sports'!H35&lt;&gt;"", 'Shooting Sports'!H35, "")</f>
        <v/>
      </c>
      <c r="AG66" s="221"/>
      <c r="AL66" s="221"/>
      <c r="AQ66" s="221"/>
    </row>
    <row r="67" spans="1:43">
      <c r="AC67" s="219">
        <f>'Shooting Sports'!B36</f>
        <v>4</v>
      </c>
      <c r="AD67" s="391" t="str">
        <f>'Shooting Sports'!C36</f>
        <v>Explain types of targets</v>
      </c>
      <c r="AE67" s="391"/>
      <c r="AF67" s="219" t="str">
        <f>IF('Shooting Sports'!H36&lt;&gt;"", 'Shooting Sports'!H36,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Sports'!H39&lt;&gt;"", 'Shooting Sports'!H39, "")</f>
        <v/>
      </c>
      <c r="AG69" s="221"/>
      <c r="AL69" s="221"/>
      <c r="AQ69" s="221"/>
    </row>
    <row r="70" spans="1:43" ht="12.75" customHeight="1">
      <c r="AC70" s="219" t="str">
        <f>'Shooting Sports'!B40</f>
        <v>S1</v>
      </c>
      <c r="AD70" s="391" t="str">
        <f>'Shooting Sports'!C40</f>
        <v>Fire 5 shots in 3 volleys at a target</v>
      </c>
      <c r="AE70" s="391"/>
      <c r="AF70" s="219" t="str">
        <f>IF('Shooting Sports'!H40&lt;&gt;"", 'Shooting Sports'!H40, "")</f>
        <v/>
      </c>
    </row>
    <row r="71" spans="1:43" ht="12.75" customHeight="1">
      <c r="AC71" s="219" t="str">
        <f>'Shooting Sports'!B41</f>
        <v>S2</v>
      </c>
      <c r="AD71" s="391" t="str">
        <f>'Shooting Sports'!C41</f>
        <v>Demonstrate/Explain range commands</v>
      </c>
      <c r="AE71" s="391"/>
      <c r="AF71" s="219" t="str">
        <f>IF('Shooting Sports'!H41&lt;&gt;"", 'Shooting Sports'!H41, "")</f>
        <v/>
      </c>
      <c r="AG71" s="221"/>
      <c r="AL71" s="221"/>
      <c r="AQ71" s="221"/>
    </row>
    <row r="72" spans="1:43" ht="12.75" customHeight="1">
      <c r="AC72" s="219" t="str">
        <f>'Shooting Sports'!B42</f>
        <v>S3</v>
      </c>
      <c r="AD72" s="391" t="str">
        <f>'Shooting Sports'!C42</f>
        <v>Shoot with your off hand</v>
      </c>
      <c r="AE72" s="391"/>
      <c r="AF72" s="219" t="str">
        <f>IF('Shooting Sports'!H42&lt;&gt;"", 'Shooting Sports'!H42,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4wAAkK6rhZBN5FbA/NfIaTfdiHHjVhrvxDTTBbMKbBf0e5KGrIVW/lsxYxUYAmoBTwQ71KNECANE6jLlMU3cw==" saltValue="Ybvutczriy1wbhUcsfQ70g=="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2" fitToHeight="0" orientation="landscape" r:id="rId1"/>
  <headerFooter alignWithMargins="0">
    <oddHeader>&amp;C&amp;"Arial,Bold"&amp;14WebelosTrax&amp;12
&amp;D</oddHeader>
  </headerFooter>
  <colBreaks count="2" manualBreakCount="2">
    <brk id="17" max="71" man="1"/>
    <brk id="32" max="71"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5</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IF(AdventurePins!I6&lt;&gt;"", AdventurePins!I6, " ")</f>
        <v xml:space="preserve"> </v>
      </c>
      <c r="I4" s="403" t="str">
        <f>IF(AdventurePins!$E62&lt;&gt;"", AdventurePins!$E62, " ")</f>
        <v>(Do 1-5 and one of 6)</v>
      </c>
      <c r="J4" s="42">
        <f>AdventurePins!B63</f>
        <v>1</v>
      </c>
      <c r="K4" s="159" t="str">
        <f>AdventurePins!C63</f>
        <v>Flag History/Display/Ceremony</v>
      </c>
      <c r="L4" s="42" t="str">
        <f>IF(AdventurePins!I63&lt;&gt;"", AdventurePins!I63, " ")</f>
        <v xml:space="preserve"> </v>
      </c>
      <c r="N4" s="410" t="str">
        <f>Electives!$E5</f>
        <v>(Do All and only four of 3)</v>
      </c>
      <c r="O4" s="107">
        <f>Electives!B6</f>
        <v>1</v>
      </c>
      <c r="P4" s="125" t="str">
        <f>Electives!C6</f>
        <v>Draw picture of "Fair Test" of fertilizer</v>
      </c>
      <c r="Q4" s="107" t="str">
        <f>IF(Electives!I6&lt;&gt;"", Electives!I6, " ")</f>
        <v xml:space="preserve"> </v>
      </c>
      <c r="S4" s="415" t="str">
        <f>IF(Electives!$E73&lt;&gt;"", Electives!$E73, " ")</f>
        <v>(Do 1a and one other and all of 2)</v>
      </c>
      <c r="T4" s="107" t="str">
        <f>Electives!B74</f>
        <v>1a</v>
      </c>
      <c r="U4" s="126" t="str">
        <f>Electives!C74</f>
        <v>Cook 2 different recipes w/o pots &amp; pans</v>
      </c>
      <c r="V4" s="107" t="str">
        <f>IF(Electives!I74&lt;&gt;"", Electives!I74, " ")</f>
        <v xml:space="preserve"> </v>
      </c>
      <c r="X4" s="410" t="str">
        <f>IF(Electives!$E139&lt;&gt;"", Electives!$E139, " ")</f>
        <v>(Do All)</v>
      </c>
      <c r="Y4" s="107">
        <f>Electives!B140</f>
        <v>1</v>
      </c>
      <c r="Z4" s="125" t="str">
        <f>Electives!C140</f>
        <v>Decide on elements of game</v>
      </c>
      <c r="AA4" s="107" t="str">
        <f>IF(Electives!I140&lt;&gt;"", Electives!I140, " ")</f>
        <v xml:space="preserve"> </v>
      </c>
      <c r="AC4" s="164">
        <f>'Cub Awards'!B6</f>
        <v>1</v>
      </c>
      <c r="AD4" s="314" t="str">
        <f>'Cub Awards'!C6</f>
        <v>Learn rescue techniques</v>
      </c>
      <c r="AE4" s="314"/>
      <c r="AF4" s="164" t="str">
        <f>IF('Cub Awards'!I6&lt;&gt;"", 'Cub Awards'!I6, "")</f>
        <v/>
      </c>
      <c r="AG4" s="213"/>
      <c r="AH4" s="162" t="str">
        <f>NOVA!B174</f>
        <v>1a</v>
      </c>
      <c r="AI4" s="323" t="str">
        <f>NOVA!C174</f>
        <v>Complete Adventures in Science</v>
      </c>
      <c r="AJ4" s="323"/>
      <c r="AK4" s="162" t="str">
        <f>IF(NOVA!I174&lt;&gt;"", NOVA!I174, "")</f>
        <v/>
      </c>
      <c r="AL4" s="213"/>
      <c r="AM4" s="162" t="str">
        <f>NOVA!B51</f>
        <v>1a</v>
      </c>
      <c r="AN4" s="323" t="str">
        <f>NOVA!C51</f>
        <v>Read or watch 1 hour of wildlife content</v>
      </c>
      <c r="AO4" s="323"/>
      <c r="AP4" s="162" t="str">
        <f>IF(NOVA!I51&lt;&gt;"", NOVA!I51, "")</f>
        <v/>
      </c>
      <c r="AQ4" s="213"/>
      <c r="AR4" s="162" t="str">
        <f>NOVA!B115</f>
        <v>1a</v>
      </c>
      <c r="AS4" s="323" t="str">
        <f>NOVA!C115</f>
        <v>Read or watch 1 hour of tech content</v>
      </c>
      <c r="AT4" s="323"/>
      <c r="AU4" s="162" t="str">
        <f>IF(NOVA!I115&lt;&gt;"", NOVA!I115, "")</f>
        <v/>
      </c>
    </row>
    <row r="5" spans="1:47" ht="12.75" customHeight="1">
      <c r="A5" s="206" t="s">
        <v>854</v>
      </c>
      <c r="B5" s="42" t="str">
        <f>Bobcat!I13</f>
        <v xml:space="preserve"> </v>
      </c>
      <c r="D5" s="419"/>
      <c r="E5" s="42">
        <f>AdventurePins!B7</f>
        <v>2</v>
      </c>
      <c r="F5" s="108" t="str">
        <f>AdventurePins!C7</f>
        <v>Prepare a balanced meal for family</v>
      </c>
      <c r="G5" s="42" t="str">
        <f>IF(AdventurePins!I7&lt;&gt;"", AdventurePins!I7, " ")</f>
        <v xml:space="preserve"> </v>
      </c>
      <c r="I5" s="404"/>
      <c r="J5" s="42">
        <f>AdventurePins!B64</f>
        <v>2</v>
      </c>
      <c r="K5" s="159" t="str">
        <f>AdventurePins!C64</f>
        <v>Citizen rights and duties</v>
      </c>
      <c r="L5" s="42" t="str">
        <f>IF(AdventurePins!I64&lt;&gt;"", AdventurePins!I64, " ")</f>
        <v xml:space="preserve"> </v>
      </c>
      <c r="N5" s="410"/>
      <c r="O5" s="107">
        <f>Electives!B7</f>
        <v>2</v>
      </c>
      <c r="P5" s="127" t="str">
        <f>Electives!C7</f>
        <v>Visit museum, discuss 3 questions w/scientist</v>
      </c>
      <c r="Q5" s="107" t="str">
        <f>IF(Electives!I7&lt;&gt;"", Electives!I7, " ")</f>
        <v xml:space="preserve"> </v>
      </c>
      <c r="S5" s="416"/>
      <c r="T5" s="107" t="str">
        <f>Electives!B75</f>
        <v>1b</v>
      </c>
      <c r="U5" s="126" t="str">
        <f>Electives!C75</f>
        <v>Show one way to light fire w/o matches</v>
      </c>
      <c r="V5" s="107" t="str">
        <f>IF(Electives!I75&lt;&gt;"", Electives!I75, " ")</f>
        <v xml:space="preserve"> </v>
      </c>
      <c r="X5" s="410"/>
      <c r="Y5" s="107">
        <f>Electives!B141</f>
        <v>2</v>
      </c>
      <c r="Z5" s="125" t="str">
        <f>Electives!C141</f>
        <v>List 5 of onlnie safety rules</v>
      </c>
      <c r="AA5" s="107" t="str">
        <f>IF(Electives!I141&lt;&gt;"", Electives!I141, " ")</f>
        <v xml:space="preserve"> </v>
      </c>
      <c r="AC5" s="164">
        <f>'Cub Awards'!B7</f>
        <v>2</v>
      </c>
      <c r="AD5" s="314" t="str">
        <f>'Cub Awards'!C7</f>
        <v>Build a family emergency kit</v>
      </c>
      <c r="AE5" s="314"/>
      <c r="AF5" s="164" t="str">
        <f>IF('Cub Awards'!I7&lt;&gt;"", 'Cub Awards'!I7, "")</f>
        <v/>
      </c>
      <c r="AG5" s="142"/>
      <c r="AH5" s="162" t="str">
        <f>NOVA!B175</f>
        <v>1b</v>
      </c>
      <c r="AI5" s="386" t="str">
        <f>NOVA!C175</f>
        <v>Complete Engineer</v>
      </c>
      <c r="AJ5" s="387"/>
      <c r="AK5" s="162" t="str">
        <f>IF(NOVA!I175&lt;&gt;"", NOVA!I175, "")</f>
        <v/>
      </c>
      <c r="AL5" s="142"/>
      <c r="AM5" s="162" t="str">
        <f>NOVA!B52</f>
        <v>1b</v>
      </c>
      <c r="AN5" s="386" t="str">
        <f>NOVA!C52</f>
        <v>List at least two questions or ideas</v>
      </c>
      <c r="AO5" s="387"/>
      <c r="AP5" s="162" t="str">
        <f>IF(NOVA!I52&lt;&gt;"", NOVA!I52, "")</f>
        <v/>
      </c>
      <c r="AQ5" s="142"/>
      <c r="AR5" s="162" t="str">
        <f>NOVA!B116</f>
        <v>1b</v>
      </c>
      <c r="AS5" s="386" t="str">
        <f>NOVA!C116</f>
        <v>List at least two questions or ideas</v>
      </c>
      <c r="AT5" s="387"/>
      <c r="AU5" s="162" t="str">
        <f>IF(NOVA!I116&lt;&gt;"", NOVA!I116, "")</f>
        <v/>
      </c>
    </row>
    <row r="6" spans="1:47">
      <c r="A6" s="108" t="s">
        <v>37</v>
      </c>
      <c r="B6" s="42" t="str">
        <f>WebelosBadge!I14</f>
        <v/>
      </c>
      <c r="D6" s="420"/>
      <c r="E6" s="42">
        <f>AdventurePins!B8</f>
        <v>3</v>
      </c>
      <c r="F6" s="108" t="str">
        <f>AdventurePins!C8</f>
        <v>Build / Light / Extinguish fire</v>
      </c>
      <c r="G6" s="42" t="str">
        <f>IF(AdventurePins!I8&lt;&gt;"", AdventurePins!I8, " ")</f>
        <v xml:space="preserve"> </v>
      </c>
      <c r="I6" s="404"/>
      <c r="J6" s="42">
        <f>AdventurePins!B65</f>
        <v>3</v>
      </c>
      <c r="K6" s="159" t="str">
        <f>AdventurePins!C65</f>
        <v>Discuss "rule of law"</v>
      </c>
      <c r="L6" s="42" t="str">
        <f>IF(AdventurePins!I65&lt;&gt;"", AdventurePins!I65, " ")</f>
        <v xml:space="preserve"> </v>
      </c>
      <c r="N6" s="410"/>
      <c r="O6" s="107" t="str">
        <f>Electives!B8</f>
        <v>3a</v>
      </c>
      <c r="P6" s="125" t="str">
        <f>Electives!C8</f>
        <v>Do experiment of #1 &amp; report</v>
      </c>
      <c r="Q6" s="107" t="str">
        <f>IF(Electives!I8&lt;&gt;"", Electives!I8, " ")</f>
        <v xml:space="preserve"> </v>
      </c>
      <c r="S6" s="416"/>
      <c r="T6" s="107" t="str">
        <f>Electives!B76</f>
        <v>1c</v>
      </c>
      <c r="U6" s="126" t="str">
        <f>Electives!C76</f>
        <v>Use tree limbs &amp; build overnight shelter</v>
      </c>
      <c r="V6" s="107" t="str">
        <f>IF(Electives!I76&lt;&gt;"", Electives!I76, " ")</f>
        <v xml:space="preserve"> </v>
      </c>
      <c r="X6" s="410"/>
      <c r="Y6" s="107">
        <f>Electives!B142</f>
        <v>3</v>
      </c>
      <c r="Z6" s="125" t="str">
        <f>Electives!C142</f>
        <v>Create game</v>
      </c>
      <c r="AA6" s="107" t="str">
        <f>IF(Electives!I142&lt;&gt;"", Electives!I142, " ")</f>
        <v xml:space="preserve"> </v>
      </c>
      <c r="AC6" s="164">
        <f>'Cub Awards'!B8</f>
        <v>3</v>
      </c>
      <c r="AD6" s="314" t="str">
        <f>'Cub Awards'!C8</f>
        <v>Take a first-aid course</v>
      </c>
      <c r="AE6" s="314"/>
      <c r="AF6" s="164" t="str">
        <f>IF('Cub Awards'!I8&lt;&gt;"", 'Cub Awards'!I8, "")</f>
        <v/>
      </c>
      <c r="AG6" s="215"/>
      <c r="AH6" s="162" t="str">
        <f>NOVA!B176</f>
        <v>1c</v>
      </c>
      <c r="AI6" s="386" t="str">
        <f>NOVA!C176</f>
        <v>Complete Scouting Adventure</v>
      </c>
      <c r="AJ6" s="387"/>
      <c r="AK6" s="162" t="str">
        <f>IF(NOVA!I176&lt;&gt;"", NOVA!I176, "")</f>
        <v/>
      </c>
      <c r="AL6" s="215"/>
      <c r="AM6" s="162" t="str">
        <f>NOVA!B53</f>
        <v>1c</v>
      </c>
      <c r="AN6" s="386" t="str">
        <f>NOVA!C53</f>
        <v>Discuss two with your counselor</v>
      </c>
      <c r="AO6" s="387"/>
      <c r="AP6" s="162" t="str">
        <f>IF(NOVA!I53&lt;&gt;"", NOVA!I53, "")</f>
        <v/>
      </c>
      <c r="AQ6" s="215"/>
      <c r="AR6" s="162" t="str">
        <f>NOVA!B117</f>
        <v>1c</v>
      </c>
      <c r="AS6" s="386" t="str">
        <f>NOVA!C117</f>
        <v>Discuss two with your counselor</v>
      </c>
      <c r="AT6" s="387"/>
      <c r="AU6" s="162" t="str">
        <f>IF(NOVA!I117&lt;&gt;"", NOVA!I117, "")</f>
        <v/>
      </c>
    </row>
    <row r="7" spans="1:47">
      <c r="A7" s="108" t="s">
        <v>29</v>
      </c>
      <c r="B7" s="42" t="str">
        <f>ArrowOfLight!I13</f>
        <v xml:space="preserve"> </v>
      </c>
      <c r="D7" s="399" t="str">
        <f>AdventurePins!C10</f>
        <v>Duty to God and You</v>
      </c>
      <c r="E7" s="399"/>
      <c r="F7" s="399"/>
      <c r="G7" s="399"/>
      <c r="I7" s="404"/>
      <c r="J7" s="42">
        <f>AdventurePins!B66</f>
        <v>4</v>
      </c>
      <c r="K7" s="159" t="str">
        <f>AdventurePins!C66</f>
        <v>Meet government leader</v>
      </c>
      <c r="L7" s="42" t="str">
        <f>IF(AdventurePins!I66&lt;&gt;"", AdventurePins!I66, " ")</f>
        <v xml:space="preserve"> </v>
      </c>
      <c r="N7" s="410"/>
      <c r="O7" s="107" t="str">
        <f>Electives!B9</f>
        <v>3b</v>
      </c>
      <c r="P7" s="125" t="str">
        <f>Electives!C9</f>
        <v>Do experiment #1 &amp; change ind. var</v>
      </c>
      <c r="Q7" s="107" t="str">
        <f>IF(Electives!I9&lt;&gt;"", Electives!I9, " ")</f>
        <v xml:space="preserve"> </v>
      </c>
      <c r="S7" s="416"/>
      <c r="T7" s="107" t="str">
        <f>Electives!B77</f>
        <v>2a</v>
      </c>
      <c r="U7" s="126" t="str">
        <f>Electives!C77</f>
        <v>Assemble survival kit</v>
      </c>
      <c r="V7" s="107" t="str">
        <f>IF(Electives!I77&lt;&gt;"", Electives!I77, " ")</f>
        <v xml:space="preserve"> </v>
      </c>
      <c r="X7" s="410"/>
      <c r="Y7" s="107">
        <f>Electives!B143</f>
        <v>4</v>
      </c>
      <c r="Z7" s="125" t="str">
        <f>Electives!C143</f>
        <v>Teach someone else how to play</v>
      </c>
      <c r="AA7" s="107" t="str">
        <f>IF(Electives!I143&lt;&gt;"", Electives!I143, " ")</f>
        <v xml:space="preserve"> </v>
      </c>
      <c r="AC7" s="164">
        <f>'Cub Awards'!B9</f>
        <v>4</v>
      </c>
      <c r="AD7" s="314" t="str">
        <f>'Cub Awards'!C9</f>
        <v>Learn to survive extreme weather</v>
      </c>
      <c r="AE7" s="314"/>
      <c r="AF7" s="164" t="str">
        <f>IF('Cub Awards'!I9&lt;&gt;"", 'Cub Awards'!I9, "")</f>
        <v/>
      </c>
      <c r="AG7" s="215"/>
      <c r="AH7" s="162">
        <f>NOVA!B177</f>
        <v>2</v>
      </c>
      <c r="AI7" s="386" t="str">
        <f>NOVA!C177</f>
        <v>Complete 3 adventures listed in comment</v>
      </c>
      <c r="AJ7" s="387"/>
      <c r="AK7" s="162" t="str">
        <f>IF(NOVA!I177&lt;&gt;"", NOVA!I177, "")</f>
        <v/>
      </c>
      <c r="AL7" s="215"/>
      <c r="AM7" s="162">
        <f>NOVA!B54</f>
        <v>2</v>
      </c>
      <c r="AN7" s="386" t="str">
        <f>NOVA!C54</f>
        <v>Complete an elective listed in comment</v>
      </c>
      <c r="AO7" s="387"/>
      <c r="AP7" s="162" t="str">
        <f>IF(NOVA!I54&lt;&gt;"", NOVA!I54, "")</f>
        <v/>
      </c>
      <c r="AQ7" s="215"/>
      <c r="AR7" s="162">
        <f>NOVA!B118</f>
        <v>2</v>
      </c>
      <c r="AS7" s="386" t="str">
        <f>NOVA!C118</f>
        <v>Complete an elective listed in comment</v>
      </c>
      <c r="AT7" s="387"/>
      <c r="AU7" s="162" t="str">
        <f>IF(NOVA!I118&lt;&gt;"", NOVA!I118, "")</f>
        <v/>
      </c>
    </row>
    <row r="8" spans="1:47" ht="12.75" customHeight="1">
      <c r="D8" s="421" t="str">
        <f>IF(AdventurePins!$E10&lt;&gt;"", AdventurePins!$E10, " ")</f>
        <v>(Do 1 and two others)</v>
      </c>
      <c r="E8" s="42">
        <f>AdventurePins!B11</f>
        <v>1</v>
      </c>
      <c r="F8" s="108" t="str">
        <f>AdventurePins!C11</f>
        <v>Discuss duty to God</v>
      </c>
      <c r="G8" s="42" t="str">
        <f>IF(AdventurePins!I11&lt;&gt;"", AdventurePins!I11, " ")</f>
        <v xml:space="preserve"> </v>
      </c>
      <c r="I8" s="404"/>
      <c r="J8" s="42">
        <f>AdventurePins!B67</f>
        <v>5</v>
      </c>
      <c r="K8" s="159" t="str">
        <f>AdventurePins!C67</f>
        <v>Plan activity</v>
      </c>
      <c r="L8" s="42" t="str">
        <f>IF(AdventurePins!I67&lt;&gt;"", AdventurePins!I67, " ")</f>
        <v xml:space="preserve"> </v>
      </c>
      <c r="N8" s="410"/>
      <c r="O8" s="107" t="str">
        <f>Electives!B10</f>
        <v>3c</v>
      </c>
      <c r="P8" s="125" t="str">
        <f>Electives!C10</f>
        <v>Build scale model of solar system</v>
      </c>
      <c r="Q8" s="107" t="str">
        <f>IF(Electives!I10&lt;&gt;"", Electives!I10, " ")</f>
        <v xml:space="preserve"> </v>
      </c>
      <c r="S8" s="416"/>
      <c r="T8" s="107" t="str">
        <f>Electives!B78</f>
        <v>2b</v>
      </c>
      <c r="U8" s="126" t="str">
        <f>Electives!C78</f>
        <v>Demonstrate 2 ways to purify water</v>
      </c>
      <c r="V8" s="107" t="str">
        <f>IF(Electives!I78&lt;&gt;"", Electives!I78, " ")</f>
        <v xml:space="preserve"> </v>
      </c>
      <c r="X8" s="399" t="str">
        <f>Electives!C146</f>
        <v>Into the Wild</v>
      </c>
      <c r="Y8" s="399"/>
      <c r="Z8" s="399"/>
      <c r="AA8" s="399"/>
      <c r="AC8" s="164">
        <f>'Cub Awards'!B10</f>
        <v>5</v>
      </c>
      <c r="AD8" s="314" t="str">
        <f>'Cub Awards'!C10</f>
        <v>Learn about personal safety</v>
      </c>
      <c r="AE8" s="314"/>
      <c r="AF8" s="164" t="str">
        <f>IF('Cub Awards'!I10&lt;&gt;"", 'Cub Awards'!I10, "")</f>
        <v/>
      </c>
      <c r="AG8" s="215"/>
      <c r="AH8" s="162">
        <f>NOVA!B178</f>
        <v>3</v>
      </c>
      <c r="AI8" s="386" t="str">
        <f>NOVA!C178</f>
        <v>Discuss facts about Dr. Townes</v>
      </c>
      <c r="AJ8" s="387"/>
      <c r="AK8" s="162" t="str">
        <f>IF(NOVA!I178&lt;&gt;"", NOVA!I178, "")</f>
        <v/>
      </c>
      <c r="AL8" s="215"/>
      <c r="AM8" s="162" t="str">
        <f>NOVA!B55</f>
        <v>3a</v>
      </c>
      <c r="AN8" s="386" t="str">
        <f>NOVA!C55</f>
        <v>Explore what is wildlife</v>
      </c>
      <c r="AO8" s="387"/>
      <c r="AP8" s="162" t="str">
        <f>IF(NOVA!I55&lt;&gt;"", NOVA!I55, "")</f>
        <v/>
      </c>
      <c r="AQ8" s="215"/>
      <c r="AR8" s="162" t="str">
        <f>NOVA!B119</f>
        <v>3a</v>
      </c>
      <c r="AS8" s="386" t="str">
        <f>NOVA!C119</f>
        <v>Look up definition of Technology</v>
      </c>
      <c r="AT8" s="387"/>
      <c r="AU8" s="162" t="str">
        <f>IF(NOVA!I119&lt;&gt;"", NOVA!I119, "")</f>
        <v/>
      </c>
    </row>
    <row r="9" spans="1:47" ht="12.75" customHeight="1">
      <c r="A9" s="413" t="s">
        <v>28</v>
      </c>
      <c r="B9" s="413"/>
      <c r="D9" s="422"/>
      <c r="E9" s="42">
        <f>AdventurePins!B12</f>
        <v>2</v>
      </c>
      <c r="F9" s="108" t="str">
        <f>AdventurePins!C12</f>
        <v>Earn religious emblem of faith</v>
      </c>
      <c r="G9" s="42" t="str">
        <f>IF(AdventurePins!I12&lt;&gt;"", AdventurePins!I12, " ")</f>
        <v xml:space="preserve"> </v>
      </c>
      <c r="I9" s="404"/>
      <c r="J9" s="42" t="str">
        <f>AdventurePins!B68</f>
        <v>6a</v>
      </c>
      <c r="K9" s="159" t="str">
        <f>AdventurePins!C68</f>
        <v>Scouting in another country</v>
      </c>
      <c r="L9" s="42" t="str">
        <f>IF(AdventurePins!I68&lt;&gt;"", AdventurePins!I68, " ")</f>
        <v xml:space="preserve"> </v>
      </c>
      <c r="N9" s="410"/>
      <c r="O9" s="107" t="str">
        <f>Electives!B11</f>
        <v>3d</v>
      </c>
      <c r="P9" s="125" t="str">
        <f>Electives!C11</f>
        <v>Build, launch rocket; design "fair test"</v>
      </c>
      <c r="Q9" s="107" t="str">
        <f>IF(Electives!I11&lt;&gt;"", Electives!I11, " ")</f>
        <v xml:space="preserve"> </v>
      </c>
      <c r="S9" s="416"/>
      <c r="T9" s="107" t="str">
        <f>Electives!B79</f>
        <v>2c</v>
      </c>
      <c r="U9" s="126" t="str">
        <f>Electives!C79</f>
        <v>Explain S-T-O-P, universal emerg signs</v>
      </c>
      <c r="V9" s="107" t="str">
        <f>IF(Electives!I79&lt;&gt;"", Electives!I79, " ")</f>
        <v xml:space="preserve"> </v>
      </c>
      <c r="X9" s="410" t="str">
        <f>IF(Electives!$E146&lt;&gt;"", Electives!$E146, " ")</f>
        <v>(Do Six)</v>
      </c>
      <c r="Y9" s="107">
        <f>Electives!B147</f>
        <v>1</v>
      </c>
      <c r="Z9" s="125" t="str">
        <f>Electives!C147</f>
        <v>Care for insect/etc and tell</v>
      </c>
      <c r="AA9" s="107" t="str">
        <f>IF(Electives!I147&lt;&gt;"", Electives!I147, " ")</f>
        <v xml:space="preserve"> </v>
      </c>
      <c r="AC9" s="164">
        <f>'Cub Awards'!B11</f>
        <v>6</v>
      </c>
      <c r="AD9" s="314" t="str">
        <f>'Cub Awards'!C11</f>
        <v>Give presentation on emergency prep</v>
      </c>
      <c r="AE9" s="314"/>
      <c r="AF9" s="164" t="str">
        <f>IF('Cub Awards'!I11&lt;&gt;"", 'Cub Awards'!I11, "")</f>
        <v/>
      </c>
      <c r="AG9" s="215"/>
      <c r="AH9" s="162">
        <f>NOVA!B179</f>
        <v>4</v>
      </c>
      <c r="AI9" s="386" t="str">
        <f>NOVA!C179</f>
        <v>Research 5 famous STEM professionals</v>
      </c>
      <c r="AJ9" s="387"/>
      <c r="AK9" s="162" t="str">
        <f>IF(NOVA!I179&lt;&gt;"", NOVA!I179, "")</f>
        <v/>
      </c>
      <c r="AL9" s="215"/>
      <c r="AM9" s="162" t="str">
        <f>NOVA!B56</f>
        <v>3b</v>
      </c>
      <c r="AN9" s="386" t="str">
        <f>NOVA!C56</f>
        <v>Explain relationships within food chain</v>
      </c>
      <c r="AO9" s="387"/>
      <c r="AP9" s="162" t="str">
        <f>IF(NOVA!I56&lt;&gt;"", NOVA!I56, "")</f>
        <v/>
      </c>
      <c r="AQ9" s="215"/>
      <c r="AR9" s="162" t="str">
        <f>NOVA!B120</f>
        <v>3b1</v>
      </c>
      <c r="AS9" s="386" t="str">
        <f>NOVA!C120</f>
        <v>How is tech used in communication</v>
      </c>
      <c r="AT9" s="387"/>
      <c r="AU9" s="162" t="str">
        <f>IF(NOVA!I120&lt;&gt;"", NOVA!I120, "")</f>
        <v/>
      </c>
    </row>
    <row r="10" spans="1:47">
      <c r="A10" s="412"/>
      <c r="B10" s="412"/>
      <c r="D10" s="422"/>
      <c r="E10" s="42">
        <f>AdventurePins!B13</f>
        <v>3</v>
      </c>
      <c r="F10" s="207" t="str">
        <f>AdventurePins!C13</f>
        <v>Discuss how worship helps duty to God</v>
      </c>
      <c r="G10" s="42" t="str">
        <f>IF(AdventurePins!I13&lt;&gt;"", AdventurePins!I13, " ")</f>
        <v xml:space="preserve"> </v>
      </c>
      <c r="I10" s="404"/>
      <c r="J10" s="42" t="str">
        <f>AdventurePins!B69</f>
        <v>6b</v>
      </c>
      <c r="K10" s="159" t="str">
        <f>AdventurePins!C69</f>
        <v>World Friendship Fund</v>
      </c>
      <c r="L10" s="42" t="str">
        <f>IF(AdventurePins!I69&lt;&gt;"", AdventurePins!I69, " ")</f>
        <v xml:space="preserve"> </v>
      </c>
      <c r="N10" s="410"/>
      <c r="O10" s="107" t="str">
        <f>Electives!B12</f>
        <v>3e</v>
      </c>
      <c r="P10" s="125" t="str">
        <f>Electives!C12</f>
        <v>Two circuits; 3 lights &amp; battery</v>
      </c>
      <c r="Q10" s="107" t="str">
        <f>IF(Electives!I12&lt;&gt;"", Electives!I12, " ")</f>
        <v xml:space="preserve"> </v>
      </c>
      <c r="S10" s="417"/>
      <c r="T10" s="107" t="str">
        <f>Electives!B80</f>
        <v>2d</v>
      </c>
      <c r="U10" s="126" t="str">
        <f>Electives!C80</f>
        <v>4 Leader qualities &amp; act out 2.</v>
      </c>
      <c r="V10" s="107" t="str">
        <f>IF(Electives!I80&lt;&gt;"", Electives!I80, " ")</f>
        <v xml:space="preserve"> </v>
      </c>
      <c r="X10" s="410"/>
      <c r="Y10" s="107">
        <f>Electives!B148</f>
        <v>2</v>
      </c>
      <c r="Z10" s="127" t="str">
        <f>Electives!C148</f>
        <v>Setup aquarium (30 days); share experience</v>
      </c>
      <c r="AA10" s="107" t="str">
        <f>IF(Electives!I148&lt;&gt;"", Electives!I148, " ")</f>
        <v xml:space="preserve"> </v>
      </c>
      <c r="AC10"/>
      <c r="AD10" s="395" t="str">
        <f>'Cub Awards'!C13</f>
        <v>Outdoor Activity Award</v>
      </c>
      <c r="AE10" s="395"/>
      <c r="AF10"/>
      <c r="AG10" s="142"/>
      <c r="AH10" s="162">
        <f>NOVA!B180</f>
        <v>5</v>
      </c>
      <c r="AI10" s="386" t="str">
        <f>NOVA!C180</f>
        <v>Discuss importance of STEM education</v>
      </c>
      <c r="AJ10" s="387"/>
      <c r="AK10" s="162" t="str">
        <f>IF(NOVA!I180&lt;&gt;"", NOVA!I180, "")</f>
        <v/>
      </c>
      <c r="AL10" s="142"/>
      <c r="AM10" s="162" t="str">
        <f>NOVA!B57</f>
        <v>3c</v>
      </c>
      <c r="AN10" s="386" t="str">
        <f>NOVA!C57</f>
        <v>Explain your favorite plant / wildlife</v>
      </c>
      <c r="AO10" s="387"/>
      <c r="AP10" s="162" t="str">
        <f>IF(NOVA!I57&lt;&gt;"", NOVA!I57, "")</f>
        <v/>
      </c>
      <c r="AQ10" s="142"/>
      <c r="AR10" s="162" t="str">
        <f>NOVA!B121</f>
        <v>3b2</v>
      </c>
      <c r="AS10" s="386" t="str">
        <f>NOVA!C121</f>
        <v>How is tech used in business</v>
      </c>
      <c r="AT10" s="387"/>
      <c r="AU10" s="162" t="str">
        <f>IF(NOVA!I121&lt;&gt;"", NOVA!I121, "")</f>
        <v/>
      </c>
    </row>
    <row r="11" spans="1:47">
      <c r="A11" s="109" t="s">
        <v>433</v>
      </c>
      <c r="B11" s="110" t="str">
        <f>IF(ISTEXT(WebelosBadge!I5),"C"," ")</f>
        <v xml:space="preserve"> </v>
      </c>
      <c r="D11" s="423"/>
      <c r="E11" s="42">
        <f>AdventurePins!B14</f>
        <v>4</v>
      </c>
      <c r="F11" s="208" t="str">
        <f>AdventurePins!C14</f>
        <v>Do one thing to be closer to God for 1 month</v>
      </c>
      <c r="G11" s="42" t="str">
        <f>IF(AdventurePins!I14&lt;&gt;"", AdventurePins!I14, " ")</f>
        <v xml:space="preserve"> </v>
      </c>
      <c r="I11" s="404"/>
      <c r="J11" s="42" t="str">
        <f>AdventurePins!B70</f>
        <v>6c</v>
      </c>
      <c r="K11" s="159" t="str">
        <f>AdventurePins!C70</f>
        <v>Brother den in another country</v>
      </c>
      <c r="L11" s="42" t="str">
        <f>IF(AdventurePins!I70&lt;&gt;"", AdventurePins!I70, " ")</f>
        <v xml:space="preserve"> </v>
      </c>
      <c r="N11" s="410"/>
      <c r="O11" s="107" t="str">
        <f>Electives!B13</f>
        <v>3f</v>
      </c>
      <c r="P11" s="125" t="str">
        <f>Electives!C13</f>
        <v>Study night sky. Observe over 6 hrs</v>
      </c>
      <c r="Q11" s="107" t="str">
        <f>IF(Electives!I13&lt;&gt;"", Electives!I13, " ")</f>
        <v xml:space="preserve"> </v>
      </c>
      <c r="S11" s="399" t="str">
        <f>Electives!C83</f>
        <v>Earth Rocks!</v>
      </c>
      <c r="T11" s="399"/>
      <c r="U11" s="399"/>
      <c r="V11" s="399"/>
      <c r="X11" s="410"/>
      <c r="Y11" s="107">
        <f>Electives!B149</f>
        <v>3</v>
      </c>
      <c r="Z11" s="125" t="str">
        <f>Electives!C149</f>
        <v>Watch birds (1 wk) and record</v>
      </c>
      <c r="AA11" s="107" t="str">
        <f>IF(Electives!I149&lt;&gt;"", Electives!I149, " ")</f>
        <v xml:space="preserve"> </v>
      </c>
      <c r="AC11" s="164">
        <f>'Cub Awards'!B14</f>
        <v>1</v>
      </c>
      <c r="AD11" s="329" t="str">
        <f>'Cub Awards'!C14</f>
        <v>Attend either summer Day or Resident camp</v>
      </c>
      <c r="AE11" s="329"/>
      <c r="AF11" s="164" t="str">
        <f>IF('Cub Awards'!I14&lt;&gt;"", 'Cub Awards'!I14, "")</f>
        <v/>
      </c>
      <c r="AG11" s="142"/>
      <c r="AH11" s="162">
        <f>NOVA!B181</f>
        <v>6</v>
      </c>
      <c r="AI11" s="386" t="str">
        <f>NOVA!C181</f>
        <v>Participate in a science project</v>
      </c>
      <c r="AJ11" s="387"/>
      <c r="AK11" s="162" t="str">
        <f>IF(NOVA!I181&lt;&gt;"", NOVA!I181, "")</f>
        <v/>
      </c>
      <c r="AL11" s="142"/>
      <c r="AM11" s="162" t="str">
        <f>NOVA!B58</f>
        <v>3d</v>
      </c>
      <c r="AN11" s="386" t="str">
        <f>NOVA!C58</f>
        <v>Discuss what you've learned</v>
      </c>
      <c r="AO11" s="387"/>
      <c r="AP11" s="162" t="str">
        <f>IF(NOVA!I58&lt;&gt;"", NOVA!I58, "")</f>
        <v/>
      </c>
      <c r="AQ11" s="142"/>
      <c r="AR11" s="162" t="str">
        <f>NOVA!B122</f>
        <v>3b3</v>
      </c>
      <c r="AS11" s="386" t="str">
        <f>NOVA!C122</f>
        <v>How is tech used in construction</v>
      </c>
      <c r="AT11" s="387"/>
      <c r="AU11" s="162" t="str">
        <f>IF(NOVA!I122&lt;&gt;"", NOVA!I122, "")</f>
        <v/>
      </c>
    </row>
    <row r="12" spans="1:47" ht="12.75" customHeight="1">
      <c r="A12" s="109" t="s">
        <v>434</v>
      </c>
      <c r="B12" s="110" t="str">
        <f>WebelosBadge!I6</f>
        <v/>
      </c>
      <c r="D12" s="399" t="str">
        <f>AdventurePins!C16</f>
        <v>First Responder</v>
      </c>
      <c r="E12" s="399"/>
      <c r="F12" s="399"/>
      <c r="G12" s="399"/>
      <c r="I12" s="404"/>
      <c r="J12" s="42" t="str">
        <f>AdventurePins!B71</f>
        <v>6d</v>
      </c>
      <c r="K12" s="159" t="str">
        <f>AdventurePins!C71</f>
        <v>Energy use in community</v>
      </c>
      <c r="L12" s="42" t="str">
        <f>IF(AdventurePins!I71&lt;&gt;"", AdventurePins!I71, " ")</f>
        <v xml:space="preserve"> </v>
      </c>
      <c r="N12" s="410"/>
      <c r="O12" s="107" t="str">
        <f>Electives!B14</f>
        <v>3g</v>
      </c>
      <c r="P12" s="125" t="str">
        <f>Electives!C14</f>
        <v>Explore chemical reactions</v>
      </c>
      <c r="Q12" s="107" t="str">
        <f>IF(Electives!I14&lt;&gt;"", Electives!I14, " ")</f>
        <v xml:space="preserve"> </v>
      </c>
      <c r="S12" s="415" t="str">
        <f>IF(Electives!$E83&lt;&gt;"", Electives!$E83, " ")</f>
        <v>(Do All)</v>
      </c>
      <c r="T12" s="107" t="str">
        <f>Electives!B84</f>
        <v>1a</v>
      </c>
      <c r="U12" s="125" t="str">
        <f>Electives!C84</f>
        <v>Explain "geology"</v>
      </c>
      <c r="V12" s="107" t="str">
        <f>IF(Electives!I84&lt;&gt;"", Electives!I84, " ")</f>
        <v xml:space="preserve"> </v>
      </c>
      <c r="X12" s="410"/>
      <c r="Y12" s="107">
        <f>Electives!B150</f>
        <v>4</v>
      </c>
      <c r="Z12" s="125" t="str">
        <f>Electives!C150</f>
        <v>Learn about bird flyways</v>
      </c>
      <c r="AA12" s="107" t="str">
        <f>IF(Electives!I150&lt;&gt;"", Electives!I150, " ")</f>
        <v xml:space="preserve"> </v>
      </c>
      <c r="AC12" s="164">
        <f>'Cub Awards'!B15</f>
        <v>2</v>
      </c>
      <c r="AD12" s="314" t="str">
        <f>'Cub Awards'!C15</f>
        <v>Complete Webelos Walkabout</v>
      </c>
      <c r="AE12" s="314"/>
      <c r="AF12" s="164" t="str">
        <f>IF('Cub Awards'!I15&lt;&gt;"", 'Cub Awards'!I15, "")</f>
        <v/>
      </c>
      <c r="AG12" s="213"/>
      <c r="AH12" s="162">
        <f>NOVA!B182</f>
        <v>7</v>
      </c>
      <c r="AI12" s="386" t="str">
        <f>NOVA!C182</f>
        <v>Do ONE</v>
      </c>
      <c r="AJ12" s="387"/>
      <c r="AK12" s="162" t="str">
        <f>IF(NOVA!I182&lt;&gt;"", NOVA!I182, "")</f>
        <v/>
      </c>
      <c r="AL12" s="213"/>
      <c r="AM12" s="162">
        <f>NOVA!B59</f>
        <v>4</v>
      </c>
      <c r="AN12" s="386" t="str">
        <f>NOVA!C59</f>
        <v>Do TWO from A-F</v>
      </c>
      <c r="AO12" s="387"/>
      <c r="AP12" s="162" t="str">
        <f>IF(NOVA!I59&lt;&gt;"", NOVA!I59, "")</f>
        <v/>
      </c>
      <c r="AQ12" s="213"/>
      <c r="AR12" s="162" t="str">
        <f>NOVA!B123</f>
        <v>3b4</v>
      </c>
      <c r="AS12" s="386" t="str">
        <f>NOVA!C123</f>
        <v>How is tech used in sports</v>
      </c>
      <c r="AT12" s="387"/>
      <c r="AU12" s="162" t="str">
        <f>IF(NOVA!I123&lt;&gt;"", NOVA!I123, "")</f>
        <v/>
      </c>
    </row>
    <row r="13" spans="1:47">
      <c r="A13" s="109" t="s">
        <v>435</v>
      </c>
      <c r="B13" s="110" t="str">
        <f>WebelosBadge!I7</f>
        <v/>
      </c>
      <c r="C13" s="111"/>
      <c r="D13" s="402" t="str">
        <f>IF(AdventurePins!$E16&lt;&gt;"", AdventurePins!$E16, " ")</f>
        <v>(Do 1 and five others)</v>
      </c>
      <c r="E13" s="42">
        <f>AdventurePins!B17</f>
        <v>1</v>
      </c>
      <c r="F13" s="159" t="str">
        <f>AdventurePins!C17</f>
        <v>What is first aid</v>
      </c>
      <c r="G13" s="42" t="str">
        <f>IF(AdventurePins!I17&lt;&gt;"", AdventurePins!I17, " ")</f>
        <v xml:space="preserve"> </v>
      </c>
      <c r="I13" s="405"/>
      <c r="J13" s="42" t="str">
        <f>AdventurePins!B72</f>
        <v>6e</v>
      </c>
      <c r="K13" s="126" t="str">
        <f>AdventurePins!C72</f>
        <v>Connect with Scout in another country</v>
      </c>
      <c r="L13" s="42" t="str">
        <f>IF(AdventurePins!I72&lt;&gt;"", AdventurePins!I72, " ")</f>
        <v xml:space="preserve"> </v>
      </c>
      <c r="N13" s="410"/>
      <c r="O13" s="107" t="str">
        <f>Electives!B15</f>
        <v>3h</v>
      </c>
      <c r="P13" s="126" t="str">
        <f>Electives!C15</f>
        <v>Playground motion. "Fair Test" weight</v>
      </c>
      <c r="Q13" s="107" t="str">
        <f>IF(Electives!I15&lt;&gt;"", Electives!I15, " ")</f>
        <v xml:space="preserve"> </v>
      </c>
      <c r="S13" s="416"/>
      <c r="T13" s="107" t="str">
        <f>Electives!B85</f>
        <v>1b</v>
      </c>
      <c r="U13" s="125" t="str">
        <f>Electives!C85</f>
        <v>Explain why important</v>
      </c>
      <c r="V13" s="107" t="str">
        <f>IF(Electives!I85&lt;&gt;"", Electives!I85, " ")</f>
        <v xml:space="preserve"> </v>
      </c>
      <c r="X13" s="410"/>
      <c r="Y13" s="107">
        <f>Electives!B151</f>
        <v>5</v>
      </c>
      <c r="Z13" s="127" t="str">
        <f>Electives!C151</f>
        <v>Watch ≥4 wild creatures; describe habitat</v>
      </c>
      <c r="AA13" s="107" t="str">
        <f>IF(Electives!I151&lt;&gt;"", Electives!I151, " ")</f>
        <v xml:space="preserve"> </v>
      </c>
      <c r="AC13" s="164">
        <f>'Cub Awards'!B16</f>
        <v>3</v>
      </c>
      <c r="AD13" s="314" t="str">
        <f>'Cub Awards'!C16</f>
        <v>do seven</v>
      </c>
      <c r="AE13" s="314"/>
      <c r="AF13" s="164" t="str">
        <f>IF('Cub Awards'!I16&lt;&gt;"", 'Cub Awards'!I16, "")</f>
        <v/>
      </c>
      <c r="AG13" s="213"/>
      <c r="AH13" s="162" t="str">
        <f>NOVA!B183</f>
        <v>7a</v>
      </c>
      <c r="AI13" s="386" t="str">
        <f>NOVA!C183</f>
        <v>Visit with someone in a STEM career</v>
      </c>
      <c r="AJ13" s="387"/>
      <c r="AK13" s="162" t="str">
        <f>IF(NOVA!I183&lt;&gt;"", NOVA!I183, "")</f>
        <v/>
      </c>
      <c r="AL13" s="213"/>
      <c r="AM13" s="162" t="str">
        <f>NOVA!B60</f>
        <v>4a1</v>
      </c>
      <c r="AN13" s="386" t="str">
        <f>NOVA!C60</f>
        <v xml:space="preserve">Catalog 3-5 endangered plants/animals </v>
      </c>
      <c r="AO13" s="387"/>
      <c r="AP13" s="162" t="str">
        <f>IF(NOVA!I60&lt;&gt;"", NOVA!I60, "")</f>
        <v/>
      </c>
      <c r="AQ13" s="213"/>
      <c r="AR13" s="162" t="str">
        <f>NOVA!B124</f>
        <v>3b5</v>
      </c>
      <c r="AS13" s="386" t="str">
        <f>NOVA!C124</f>
        <v>How is tech used in entertainment</v>
      </c>
      <c r="AT13" s="387"/>
      <c r="AU13" s="162" t="str">
        <f>IF(NOVA!I124&lt;&gt;"", NOVA!I124, "")</f>
        <v/>
      </c>
    </row>
    <row r="14" spans="1:47">
      <c r="A14" s="109" t="s">
        <v>436</v>
      </c>
      <c r="B14" s="110" t="str">
        <f>WebelosBadge!I8</f>
        <v/>
      </c>
      <c r="C14" s="113"/>
      <c r="D14" s="402"/>
      <c r="E14" s="42">
        <f>AdventurePins!B18</f>
        <v>2</v>
      </c>
      <c r="F14" s="159" t="str">
        <f>AdventurePins!C18</f>
        <v>Show first aid for hurry cases:</v>
      </c>
      <c r="G14" s="42" t="str">
        <f>IF(AdventurePins!I18&lt;&gt;"", AdventurePins!I18, " ")</f>
        <v xml:space="preserve"> </v>
      </c>
      <c r="I14" s="399" t="str">
        <f>AdventurePins!C74</f>
        <v>Duty to God in Action</v>
      </c>
      <c r="J14" s="399"/>
      <c r="K14" s="399"/>
      <c r="L14" s="399"/>
      <c r="N14" s="410"/>
      <c r="O14" s="107" t="str">
        <f>Electives!B16</f>
        <v>3i</v>
      </c>
      <c r="P14" s="125" t="str">
        <f>Electives!C16</f>
        <v>Read bio of scientist. Tell den</v>
      </c>
      <c r="Q14" s="107" t="str">
        <f>IF(Electives!I16&lt;&gt;"", Electives!I16, " ")</f>
        <v xml:space="preserve"> </v>
      </c>
      <c r="S14" s="416"/>
      <c r="T14" s="107">
        <f>Electives!B86</f>
        <v>2</v>
      </c>
      <c r="U14" s="125" t="str">
        <f>Electives!C86</f>
        <v>Look rocks/minerals on rock hunt</v>
      </c>
      <c r="V14" s="107" t="str">
        <f>IF(Electives!I86&lt;&gt;"", Electives!I86, " ")</f>
        <v xml:space="preserve"> </v>
      </c>
      <c r="X14" s="410"/>
      <c r="Y14" s="107">
        <f>Electives!B152</f>
        <v>6</v>
      </c>
      <c r="Z14" s="125" t="str">
        <f>Electives!C152</f>
        <v>Identify animal only locally; tell why</v>
      </c>
      <c r="AA14" s="107" t="str">
        <f>IF(Electives!I152&lt;&gt;"", Electives!I152, " ")</f>
        <v xml:space="preserve"> </v>
      </c>
      <c r="AC14" s="164" t="str">
        <f>'Cub Awards'!B17</f>
        <v>a</v>
      </c>
      <c r="AD14" s="314" t="str">
        <f>'Cub Awards'!C17</f>
        <v>Participate in nature hike</v>
      </c>
      <c r="AE14" s="314"/>
      <c r="AF14" s="164" t="str">
        <f>IF('Cub Awards'!I17&lt;&gt;"", 'Cub Awards'!I17, "")</f>
        <v/>
      </c>
      <c r="AG14" s="215"/>
      <c r="AH14" s="162" t="str">
        <f>NOVA!B184</f>
        <v>7b</v>
      </c>
      <c r="AI14" s="386" t="str">
        <f>NOVA!C184</f>
        <v>Learn about a career dependent on STEM</v>
      </c>
      <c r="AJ14" s="387"/>
      <c r="AK14" s="162" t="str">
        <f>IF(NOVA!I184&lt;&gt;"", NOVA!I184, "")</f>
        <v/>
      </c>
      <c r="AL14" s="215"/>
      <c r="AM14" s="162" t="str">
        <f>NOVA!B61</f>
        <v>4a2</v>
      </c>
      <c r="AN14" s="386" t="str">
        <f>NOVA!C61</f>
        <v>Display 10 locally threatened species</v>
      </c>
      <c r="AO14" s="387"/>
      <c r="AP14" s="162" t="str">
        <f>IF(NOVA!I61&lt;&gt;"", NOVA!I61, "")</f>
        <v/>
      </c>
      <c r="AQ14" s="215"/>
      <c r="AR14" s="162" t="str">
        <f>NOVA!B125</f>
        <v>3c</v>
      </c>
      <c r="AS14" s="386" t="str">
        <f>NOVA!C125</f>
        <v>Discuss your findings with counselor</v>
      </c>
      <c r="AT14" s="387"/>
      <c r="AU14" s="162" t="str">
        <f>IF(NOVA!I125&lt;&gt;"", NOVA!I125, "")</f>
        <v/>
      </c>
    </row>
    <row r="15" spans="1:47" ht="12.75" customHeight="1">
      <c r="A15" s="114" t="s">
        <v>437</v>
      </c>
      <c r="B15" s="110" t="str">
        <f>WebelosBadge!I9</f>
        <v/>
      </c>
      <c r="C15" s="113"/>
      <c r="D15" s="402"/>
      <c r="E15" s="42" t="str">
        <f>AdventurePins!B19</f>
        <v>2a</v>
      </c>
      <c r="F15" s="159" t="str">
        <f>AdventurePins!C19</f>
        <v>Serious bleeding</v>
      </c>
      <c r="G15" s="42" t="str">
        <f>IF(AdventurePins!I19&lt;&gt;"", AdventurePins!I19, " ")</f>
        <v xml:space="preserve"> </v>
      </c>
      <c r="I15" s="426" t="str">
        <f>IF(AdventurePins!$E74&lt;&gt;"", AdventurePins!$E74, " ")</f>
        <v>(Do 1 -2 and two others)</v>
      </c>
      <c r="J15" s="42">
        <f>AdventurePins!B75</f>
        <v>1</v>
      </c>
      <c r="K15" s="159" t="str">
        <f>AdventurePins!C75</f>
        <v>Discuss duty to God</v>
      </c>
      <c r="L15" s="42" t="str">
        <f>IF(AdventurePins!I75&lt;&gt;"", AdventurePins!I75, " ")</f>
        <v xml:space="preserve"> </v>
      </c>
      <c r="N15" s="399" t="str">
        <f>Electives!C19</f>
        <v>Aquanaut</v>
      </c>
      <c r="O15" s="399"/>
      <c r="P15" s="399"/>
      <c r="Q15" s="399"/>
      <c r="S15" s="416"/>
      <c r="T15" s="107" t="str">
        <f>Electives!B87</f>
        <v>3a</v>
      </c>
      <c r="U15" s="125" t="str">
        <f>Electives!C87</f>
        <v>Identify rocks on hunt</v>
      </c>
      <c r="V15" s="107" t="str">
        <f>IF(Electives!I87&lt;&gt;"", Electives!I87, " ")</f>
        <v xml:space="preserve"> </v>
      </c>
      <c r="X15" s="410"/>
      <c r="Y15" s="107">
        <f>Electives!B153</f>
        <v>7</v>
      </c>
      <c r="Z15" s="125" t="str">
        <f>Electives!C153</f>
        <v>Give examples of TWO of following:</v>
      </c>
      <c r="AA15" s="107" t="str">
        <f>IF(Electives!I153&lt;&gt;"", Electives!I153, " ")</f>
        <v xml:space="preserve"> </v>
      </c>
      <c r="AC15" s="164" t="str">
        <f>'Cub Awards'!B18</f>
        <v>b</v>
      </c>
      <c r="AD15" s="314" t="str">
        <f>'Cub Awards'!C18</f>
        <v>Participate in outdoor activity</v>
      </c>
      <c r="AE15" s="314"/>
      <c r="AF15" s="164" t="str">
        <f>IF('Cub Awards'!I18&lt;&gt;"", 'Cub Awards'!I18, "")</f>
        <v/>
      </c>
      <c r="AG15" s="142"/>
      <c r="AH15" s="162">
        <f>NOVA!B185</f>
        <v>8</v>
      </c>
      <c r="AI15" s="386" t="str">
        <f>NOVA!C185</f>
        <v>Discuss scientific method</v>
      </c>
      <c r="AJ15" s="387"/>
      <c r="AK15" s="162" t="str">
        <f>IF(NOVA!I185&lt;&gt;"", NOVA!I185, "")</f>
        <v/>
      </c>
      <c r="AL15" s="142"/>
      <c r="AM15" s="162" t="str">
        <f>NOVA!B62</f>
        <v>4a3</v>
      </c>
      <c r="AN15" s="386" t="str">
        <f>NOVA!C62</f>
        <v>Discuss threatened v. endangered v. extinct</v>
      </c>
      <c r="AO15" s="387"/>
      <c r="AP15" s="162" t="str">
        <f>IF(NOVA!I62&lt;&gt;"", NOVA!I62, "")</f>
        <v/>
      </c>
      <c r="AQ15" s="142"/>
      <c r="AR15" s="162">
        <f>NOVA!B126</f>
        <v>4</v>
      </c>
      <c r="AS15" s="386" t="str">
        <f>NOVA!C126</f>
        <v>Visit a place where tech is used</v>
      </c>
      <c r="AT15" s="387"/>
      <c r="AU15" s="162" t="str">
        <f>IF(NOVA!I126&lt;&gt;"", NOVA!I126, "")</f>
        <v/>
      </c>
    </row>
    <row r="16" spans="1:47" ht="12.75" customHeight="1">
      <c r="A16" s="114" t="s">
        <v>438</v>
      </c>
      <c r="B16" s="110" t="str">
        <f>WebelosBadge!I10</f>
        <v/>
      </c>
      <c r="C16" s="113"/>
      <c r="D16" s="402"/>
      <c r="E16" s="42" t="str">
        <f>AdventurePins!B20</f>
        <v>2b</v>
      </c>
      <c r="F16" s="159" t="str">
        <f>AdventurePins!C20</f>
        <v>Heart attack / cardiac arrest</v>
      </c>
      <c r="G16" s="42" t="str">
        <f>IF(AdventurePins!I20&lt;&gt;"", AdventurePins!I20, " ")</f>
        <v xml:space="preserve"> </v>
      </c>
      <c r="I16" s="426"/>
      <c r="J16" s="42">
        <f>AdventurePins!B76</f>
        <v>2</v>
      </c>
      <c r="K16" s="159" t="str">
        <f>AdventurePins!C76</f>
        <v xml:space="preserve">Do an act of service </v>
      </c>
      <c r="L16" s="42" t="str">
        <f>IF(AdventurePins!I76&lt;&gt;"", AdventurePins!I76, " ")</f>
        <v xml:space="preserve"> </v>
      </c>
      <c r="N16" s="415" t="str">
        <f>IF(Electives!$E19&lt;&gt;"", Electives!$E19, " ")</f>
        <v>(Do 1-4 and two others)</v>
      </c>
      <c r="O16" s="107">
        <f>Electives!B20</f>
        <v>1</v>
      </c>
      <c r="P16" s="126" t="str">
        <f>Electives!C20</f>
        <v>State water activity safety precautions</v>
      </c>
      <c r="Q16" s="107" t="str">
        <f>IF(Electives!I20&lt;&gt;"", Electives!I20, " ")</f>
        <v xml:space="preserve"> </v>
      </c>
      <c r="S16" s="416"/>
      <c r="T16" s="107" t="str">
        <f>Electives!B88</f>
        <v>3b</v>
      </c>
      <c r="U16" s="125" t="str">
        <f>Electives!C88</f>
        <v>Use magnifying glass</v>
      </c>
      <c r="V16" s="107" t="str">
        <f>IF(Electives!I88&lt;&gt;"", Electives!I88, " ")</f>
        <v xml:space="preserve"> </v>
      </c>
      <c r="X16" s="410"/>
      <c r="Y16" s="107" t="str">
        <f>Electives!B154</f>
        <v>7a</v>
      </c>
      <c r="Z16" s="127" t="str">
        <f>Electives!C154</f>
        <v>Producer/consumer/decomposer in food chain</v>
      </c>
      <c r="AA16" s="107" t="str">
        <f>IF(Electives!I154&lt;&gt;"", Electives!I154, " ")</f>
        <v xml:space="preserve"> </v>
      </c>
      <c r="AC16" s="164" t="str">
        <f>'Cub Awards'!B19</f>
        <v>c</v>
      </c>
      <c r="AD16" s="314" t="str">
        <f>'Cub Awards'!C19</f>
        <v>Explain the buddy system</v>
      </c>
      <c r="AE16" s="314"/>
      <c r="AF16" s="164" t="str">
        <f>IF('Cub Awards'!I19&lt;&gt;"", 'Cub Awards'!I19, "")</f>
        <v/>
      </c>
      <c r="AG16" s="142"/>
      <c r="AH16" s="162">
        <f>NOVA!B186</f>
        <v>9</v>
      </c>
      <c r="AI16" s="386" t="str">
        <f>NOVA!C186</f>
        <v>Participate in a STEM activity with den</v>
      </c>
      <c r="AJ16" s="387"/>
      <c r="AK16" s="162" t="str">
        <f>IF(NOVA!I186&lt;&gt;"", NOVA!I186, "")</f>
        <v/>
      </c>
      <c r="AL16" s="142"/>
      <c r="AM16" s="162" t="str">
        <f>NOVA!B63</f>
        <v>4b1</v>
      </c>
      <c r="AN16" s="386" t="str">
        <f>NOVA!C63</f>
        <v>Catalog 5 locally invasive animals</v>
      </c>
      <c r="AO16" s="387"/>
      <c r="AP16" s="162" t="str">
        <f>IF(NOVA!I63&lt;&gt;"", NOVA!I63, "")</f>
        <v/>
      </c>
      <c r="AQ16" s="142"/>
      <c r="AR16" s="162" t="str">
        <f>NOVA!B127</f>
        <v>4a1</v>
      </c>
      <c r="AS16" s="386" t="str">
        <f>NOVA!C127</f>
        <v>Talk with someone about tech used</v>
      </c>
      <c r="AT16" s="387"/>
      <c r="AU16" s="162" t="str">
        <f>IF(NOVA!I127&lt;&gt;"", NOVA!I127, "")</f>
        <v/>
      </c>
    </row>
    <row r="17" spans="1:47" ht="12.75" customHeight="1">
      <c r="A17" s="109" t="s">
        <v>439</v>
      </c>
      <c r="B17" s="110" t="str">
        <f>WebelosBadge!I11</f>
        <v/>
      </c>
      <c r="C17" s="113"/>
      <c r="D17" s="402"/>
      <c r="E17" s="42" t="str">
        <f>AdventurePins!B21</f>
        <v>2c</v>
      </c>
      <c r="F17" s="159" t="str">
        <f>AdventurePins!C21</f>
        <v>Stopped breathing</v>
      </c>
      <c r="G17" s="42" t="str">
        <f>IF(AdventurePins!I21&lt;&gt;"", AdventurePins!I21, " ")</f>
        <v xml:space="preserve"> </v>
      </c>
      <c r="I17" s="426"/>
      <c r="J17" s="42">
        <f>AdventurePins!B77</f>
        <v>3</v>
      </c>
      <c r="K17" s="159" t="str">
        <f>AdventurePins!C77</f>
        <v>Earn religious emblem of faith</v>
      </c>
      <c r="L17" s="42" t="str">
        <f>IF(AdventurePins!I77&lt;&gt;"", AdventurePins!I77, " ")</f>
        <v xml:space="preserve"> </v>
      </c>
      <c r="N17" s="416"/>
      <c r="O17" s="107">
        <f>Electives!B21</f>
        <v>2</v>
      </c>
      <c r="P17" s="125" t="str">
        <f>Electives!C21</f>
        <v>Importance of Boating skills</v>
      </c>
      <c r="Q17" s="107" t="str">
        <f>IF(Electives!I21&lt;&gt;"", Electives!I21, " ")</f>
        <v xml:space="preserve"> </v>
      </c>
      <c r="S17" s="416"/>
      <c r="T17" s="107" t="str">
        <f>Electives!B89</f>
        <v>3c</v>
      </c>
      <c r="U17" s="125" t="str">
        <f>Electives!C89</f>
        <v>Share results w/den</v>
      </c>
      <c r="V17" s="107" t="str">
        <f>IF(Electives!I89&lt;&gt;"", Electives!I89, " ")</f>
        <v xml:space="preserve"> </v>
      </c>
      <c r="X17" s="410"/>
      <c r="Y17" s="107" t="str">
        <f>Electives!B155</f>
        <v>7b</v>
      </c>
      <c r="Z17" s="127" t="str">
        <f>Electives!C155</f>
        <v xml:space="preserve">One way humans changed nature balance </v>
      </c>
      <c r="AA17" s="107" t="str">
        <f>IF(Electives!I155&lt;&gt;"", Electives!I155, " ")</f>
        <v xml:space="preserve"> </v>
      </c>
      <c r="AC17" s="164" t="str">
        <f>'Cub Awards'!B20</f>
        <v>d</v>
      </c>
      <c r="AD17" s="314" t="str">
        <f>'Cub Awards'!C20</f>
        <v>Attend a pack overnighter</v>
      </c>
      <c r="AE17" s="314"/>
      <c r="AF17" s="164" t="str">
        <f>IF('Cub Awards'!I20&lt;&gt;"", 'Cub Awards'!I20, "")</f>
        <v/>
      </c>
      <c r="AG17" s="216"/>
      <c r="AH17" s="162">
        <f>NOVA!B187</f>
        <v>10</v>
      </c>
      <c r="AI17" s="386" t="str">
        <f>NOVA!C187</f>
        <v>Submit Supernova application</v>
      </c>
      <c r="AJ17" s="387"/>
      <c r="AK17" s="162" t="str">
        <f>IF(NOVA!I187&lt;&gt;"", NOVA!I187, "")</f>
        <v/>
      </c>
      <c r="AL17" s="216"/>
      <c r="AM17" s="162" t="str">
        <f>NOVA!B64</f>
        <v>4b2</v>
      </c>
      <c r="AN17" s="386" t="str">
        <f>NOVA!C64</f>
        <v>Design display about invasive species</v>
      </c>
      <c r="AO17" s="387"/>
      <c r="AP17" s="162" t="str">
        <f>IF(NOVA!I64&lt;&gt;"", NOVA!I64, "")</f>
        <v/>
      </c>
      <c r="AQ17" s="216"/>
      <c r="AR17" s="162" t="str">
        <f>NOVA!B128</f>
        <v>4a2</v>
      </c>
      <c r="AS17" s="386" t="str">
        <f>NOVA!C128</f>
        <v>Ask expert why the tech is used</v>
      </c>
      <c r="AT17" s="387"/>
      <c r="AU17" s="162" t="str">
        <f>IF(NOVA!I128&lt;&gt;"", NOVA!I128, "")</f>
        <v/>
      </c>
    </row>
    <row r="18" spans="1:47" ht="12.75" customHeight="1">
      <c r="A18" s="109" t="s">
        <v>857</v>
      </c>
      <c r="B18" s="110" t="str">
        <f>IF(ISTEXT(WebelosBadge!I12),"C"," ")</f>
        <v xml:space="preserve"> </v>
      </c>
      <c r="C18" s="115"/>
      <c r="D18" s="402"/>
      <c r="E18" s="42" t="str">
        <f>AdventurePins!B22</f>
        <v>2d</v>
      </c>
      <c r="F18" s="159" t="str">
        <f>AdventurePins!C22</f>
        <v>Stroke</v>
      </c>
      <c r="G18" s="42" t="str">
        <f>IF(AdventurePins!I22&lt;&gt;"", AdventurePins!I22, " ")</f>
        <v xml:space="preserve"> </v>
      </c>
      <c r="I18" s="426"/>
      <c r="J18" s="42">
        <f>AdventurePins!B78</f>
        <v>4</v>
      </c>
      <c r="K18" s="159" t="str">
        <f>AdventurePins!C78</f>
        <v>Make plan of TWO things help w/ duty to God</v>
      </c>
      <c r="L18" s="42" t="str">
        <f>IF(AdventurePins!I78&lt;&gt;"", AdventurePins!I78, " ")</f>
        <v xml:space="preserve"> </v>
      </c>
      <c r="N18" s="416"/>
      <c r="O18" s="107">
        <f>Electives!B22</f>
        <v>3</v>
      </c>
      <c r="P18" s="125" t="str">
        <f>Electives!C22</f>
        <v>Order of rescue</v>
      </c>
      <c r="Q18" s="107" t="str">
        <f>IF(Electives!I22&lt;&gt;"", Electives!I22, " ")</f>
        <v xml:space="preserve"> </v>
      </c>
      <c r="S18" s="416"/>
      <c r="T18" s="107" t="str">
        <f>Electives!B90</f>
        <v>4a</v>
      </c>
      <c r="U18" s="125" t="str">
        <f>Electives!C90</f>
        <v>Minerial test kit to Mohs scale of hardness</v>
      </c>
      <c r="V18" s="107" t="str">
        <f>IF(Electives!I90&lt;&gt;"", Electives!I90, " ")</f>
        <v xml:space="preserve"> </v>
      </c>
      <c r="X18" s="410"/>
      <c r="Y18" s="107" t="str">
        <f>Electives!B156</f>
        <v>7c</v>
      </c>
      <c r="Z18" s="125" t="str">
        <f>Electives!C156</f>
        <v>How to protect balance of nature</v>
      </c>
      <c r="AA18" s="107" t="str">
        <f>IF(Electives!I156&lt;&gt;"", Electives!I156, " ")</f>
        <v xml:space="preserve"> </v>
      </c>
      <c r="AC18" s="164" t="str">
        <f>'Cub Awards'!B21</f>
        <v>e</v>
      </c>
      <c r="AD18" s="314" t="str">
        <f>'Cub Awards'!C21</f>
        <v>Complete an oudoor service project</v>
      </c>
      <c r="AE18" s="314"/>
      <c r="AF18" s="164" t="str">
        <f>IF('Cub Awards'!I21&lt;&gt;"", 'Cub Awards'!I21, "")</f>
        <v/>
      </c>
      <c r="AG18" s="216"/>
      <c r="AL18" s="216"/>
      <c r="AM18" s="162" t="str">
        <f>NOVA!B65</f>
        <v>4b3</v>
      </c>
      <c r="AN18" s="386" t="str">
        <f>NOVA!C65</f>
        <v>Discuss invasive species</v>
      </c>
      <c r="AO18" s="387"/>
      <c r="AP18" s="162" t="str">
        <f>IF(NOVA!I65&lt;&gt;"", NOVA!I65, "")</f>
        <v/>
      </c>
      <c r="AQ18" s="216"/>
      <c r="AR18" s="162" t="str">
        <f>NOVA!B129</f>
        <v>4b</v>
      </c>
      <c r="AS18" s="386" t="str">
        <f>NOVA!C129</f>
        <v>Discuss with counselor your visit</v>
      </c>
      <c r="AT18" s="387"/>
      <c r="AU18" s="162" t="str">
        <f>IF(NOVA!I129&lt;&gt;"", NOVA!I129, "")</f>
        <v/>
      </c>
    </row>
    <row r="19" spans="1:47" ht="12.75" customHeight="1">
      <c r="A19" s="210" t="s">
        <v>856</v>
      </c>
      <c r="B19" s="110" t="str">
        <f>IF(ISTEXT(WebelosBadge!I13),"C"," ")</f>
        <v xml:space="preserve"> </v>
      </c>
      <c r="C19" s="116"/>
      <c r="D19" s="402"/>
      <c r="E19" s="42" t="str">
        <f>AdventurePins!B23</f>
        <v>2e</v>
      </c>
      <c r="F19" s="159" t="str">
        <f>AdventurePins!C23</f>
        <v>Poisoning</v>
      </c>
      <c r="G19" s="42" t="str">
        <f>IF(AdventurePins!I23&lt;&gt;"", AdventurePins!I23, " ")</f>
        <v xml:space="preserve"> </v>
      </c>
      <c r="I19" s="426"/>
      <c r="J19" s="42">
        <f>AdventurePins!B79</f>
        <v>5</v>
      </c>
      <c r="K19" s="159" t="str">
        <f>AdventurePins!C79</f>
        <v>Discuss Scout Oath &amp; Law to beliefs abt God</v>
      </c>
      <c r="L19" s="42" t="str">
        <f>IF(AdventurePins!I79&lt;&gt;"", AdventurePins!I79, " ")</f>
        <v xml:space="preserve"> </v>
      </c>
      <c r="N19" s="416"/>
      <c r="O19" s="107">
        <f>Electives!B23</f>
        <v>4</v>
      </c>
      <c r="P19" s="125" t="str">
        <f>Electives!C23</f>
        <v>Attempt Swimmer test</v>
      </c>
      <c r="Q19" s="107" t="str">
        <f>IF(Electives!I23&lt;&gt;"", Electives!I23, " ")</f>
        <v xml:space="preserve"> </v>
      </c>
      <c r="S19" s="416"/>
      <c r="T19" s="107" t="str">
        <f>Electives!B91</f>
        <v>4b</v>
      </c>
      <c r="U19" s="125" t="str">
        <f>Electives!C91</f>
        <v>Record results in handbook</v>
      </c>
      <c r="V19" s="107" t="str">
        <f>IF(Electives!I91&lt;&gt;"", Electives!I91, " ")</f>
        <v xml:space="preserve"> </v>
      </c>
      <c r="X19" s="410"/>
      <c r="Y19" s="107">
        <f>Electives!B157</f>
        <v>8</v>
      </c>
      <c r="Z19" s="125" t="str">
        <f>Electives!C157</f>
        <v>Learn aquatic ecosystems &amp; discuss</v>
      </c>
      <c r="AA19" s="107" t="str">
        <f>IF(Electives!I157&lt;&gt;"", Electives!I157, " ")</f>
        <v xml:space="preserve"> </v>
      </c>
      <c r="AC19" s="164" t="str">
        <f>'Cub Awards'!B22</f>
        <v>f</v>
      </c>
      <c r="AD19" s="314" t="str">
        <f>'Cub Awards'!C22</f>
        <v>Complete conservation project</v>
      </c>
      <c r="AE19" s="314"/>
      <c r="AF19" s="164" t="str">
        <f>IF('Cub Awards'!I22&lt;&gt;"", 'Cub Awards'!I22, "")</f>
        <v/>
      </c>
      <c r="AG19" s="216"/>
      <c r="AH19" s="163"/>
      <c r="AI19" s="142" t="str">
        <f>NOVA!C5</f>
        <v>NOVA Science: Science Everywhere</v>
      </c>
      <c r="AJ19" s="214"/>
      <c r="AL19" s="216"/>
      <c r="AM19" s="162" t="str">
        <f>NOVA!B66</f>
        <v>4c1</v>
      </c>
      <c r="AN19" s="386" t="str">
        <f>NOVA!C66</f>
        <v>Visit a local ecosystem and investigate</v>
      </c>
      <c r="AO19" s="387"/>
      <c r="AP19" s="162" t="str">
        <f>IF(NOVA!I66&lt;&gt;"", NOVA!I66, "")</f>
        <v/>
      </c>
      <c r="AQ19" s="216"/>
      <c r="AR19" s="162">
        <f>NOVA!B130</f>
        <v>5</v>
      </c>
      <c r="AS19" s="323" t="str">
        <f>NOVA!C130</f>
        <v>Discuss how tech affects your life</v>
      </c>
      <c r="AT19" s="323"/>
      <c r="AU19" s="162" t="str">
        <f>IF(NOVA!I130&lt;&gt;"", NOVA!I130, "")</f>
        <v/>
      </c>
    </row>
    <row r="20" spans="1:47" ht="12.75" customHeight="1">
      <c r="A20" s="411" t="s">
        <v>29</v>
      </c>
      <c r="B20" s="411"/>
      <c r="C20" s="116"/>
      <c r="D20" s="402"/>
      <c r="E20" s="42">
        <f>AdventurePins!B24</f>
        <v>3</v>
      </c>
      <c r="F20" s="159" t="str">
        <f>AdventurePins!C24</f>
        <v>Show how to help choking victim</v>
      </c>
      <c r="G20" s="42" t="str">
        <f>IF(AdventurePins!I24&lt;&gt;"", AdventurePins!I24, " ")</f>
        <v xml:space="preserve"> </v>
      </c>
      <c r="I20" s="426"/>
      <c r="J20" s="42">
        <f>AdventurePins!B80</f>
        <v>6</v>
      </c>
      <c r="K20" s="159" t="str">
        <f>AdventurePins!C80</f>
        <v>Pray/meditate for one month</v>
      </c>
      <c r="L20" s="42" t="str">
        <f>IF(AdventurePins!I80&lt;&gt;"", AdventurePins!I80, " ")</f>
        <v xml:space="preserve"> </v>
      </c>
      <c r="N20" s="416"/>
      <c r="O20" s="107">
        <f>Electives!B24</f>
        <v>5</v>
      </c>
      <c r="P20" s="125" t="str">
        <f>Electives!C24</f>
        <v>Front surface dive</v>
      </c>
      <c r="Q20" s="107" t="str">
        <f>IF(Electives!I24&lt;&gt;"", Electives!I24, " ")</f>
        <v xml:space="preserve"> </v>
      </c>
      <c r="S20" s="416"/>
      <c r="T20" s="107">
        <f>Electives!B92</f>
        <v>5</v>
      </c>
      <c r="U20" s="125" t="str">
        <f>Electives!C92</f>
        <v>Identify geological features on map</v>
      </c>
      <c r="V20" s="107" t="str">
        <f>IF(Electives!I92&lt;&gt;"", Electives!I92, " ")</f>
        <v xml:space="preserve"> </v>
      </c>
      <c r="X20" s="410"/>
      <c r="Y20" s="107">
        <f>Electives!B158</f>
        <v>9</v>
      </c>
      <c r="Z20" s="125" t="str">
        <f>Electives!C158</f>
        <v>Do one of following:</v>
      </c>
      <c r="AA20" s="107" t="str">
        <f>IF(Electives!I158&lt;&gt;"", Electives!I158, " ")</f>
        <v xml:space="preserve"> </v>
      </c>
      <c r="AC20" s="164" t="str">
        <f>'Cub Awards'!B23</f>
        <v>g</v>
      </c>
      <c r="AD20" s="314" t="str">
        <f>'Cub Awards'!C23</f>
        <v>Earn the Summertime Pack Award</v>
      </c>
      <c r="AE20" s="314"/>
      <c r="AF20" s="164" t="str">
        <f>IF('Cub Awards'!I23&lt;&gt;"", 'Cub Awards'!I23, "")</f>
        <v/>
      </c>
      <c r="AG20" s="216"/>
      <c r="AH20" s="162" t="str">
        <f>NOVA!B6</f>
        <v>1a</v>
      </c>
      <c r="AI20" s="386" t="str">
        <f>NOVA!C6</f>
        <v>Read or watch 1 hour of science content</v>
      </c>
      <c r="AJ20" s="387"/>
      <c r="AK20" s="162" t="str">
        <f>IF(NOVA!I6&lt;&gt;"", NOVA!I6, "")</f>
        <v/>
      </c>
      <c r="AL20" s="216"/>
      <c r="AM20" s="162" t="str">
        <f>NOVA!B67</f>
        <v>4c2</v>
      </c>
      <c r="AN20" s="386" t="str">
        <f>NOVA!C67</f>
        <v>Draw food web of plants / animals</v>
      </c>
      <c r="AO20" s="387"/>
      <c r="AP20" s="162" t="str">
        <f>IF(NOVA!I67&lt;&gt;"", NOVA!I67,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IF(AdventurePins!I25&lt;&gt;"", AdventurePins!I25, " ")</f>
        <v xml:space="preserve"> </v>
      </c>
      <c r="I21" s="399" t="str">
        <f>AdventurePins!C82</f>
        <v>Outdoorsman</v>
      </c>
      <c r="J21" s="399"/>
      <c r="K21" s="399"/>
      <c r="L21" s="399"/>
      <c r="N21" s="416"/>
      <c r="O21" s="107">
        <f>Electives!B25</f>
        <v>6</v>
      </c>
      <c r="P21" s="125" t="str">
        <f>Electives!C25</f>
        <v>Demonstrate 2 strokes</v>
      </c>
      <c r="Q21" s="107" t="str">
        <f>IF(Electives!I25&lt;&gt;"", Electives!I25, " ")</f>
        <v xml:space="preserve"> </v>
      </c>
      <c r="S21" s="416"/>
      <c r="T21" s="107" t="str">
        <f>Electives!B93</f>
        <v>6a</v>
      </c>
      <c r="U21" s="125" t="str">
        <f>Electives!C93</f>
        <v>Identify geological building materials (home)</v>
      </c>
      <c r="V21" s="107" t="str">
        <f>IF(Electives!I93&lt;&gt;"", Electives!I93, " ")</f>
        <v xml:space="preserve"> </v>
      </c>
      <c r="X21" s="410"/>
      <c r="Y21" s="107" t="str">
        <f>Electives!B159</f>
        <v>9a</v>
      </c>
      <c r="Z21" s="125" t="str">
        <f>Electives!C159</f>
        <v>Visit museum and discuss with den</v>
      </c>
      <c r="AA21" s="107" t="str">
        <f>IF(Electives!I159&lt;&gt;"", Electives!I159, " ")</f>
        <v xml:space="preserve"> </v>
      </c>
      <c r="AC21" s="164" t="str">
        <f>'Cub Awards'!B24</f>
        <v>h</v>
      </c>
      <c r="AD21" s="314" t="str">
        <f>'Cub Awards'!C24</f>
        <v>Participate in nature observation</v>
      </c>
      <c r="AE21" s="314"/>
      <c r="AF21" s="164" t="str">
        <f>IF('Cub Awards'!I24&lt;&gt;"", 'Cub Awards'!I24, "")</f>
        <v/>
      </c>
      <c r="AG21" s="216"/>
      <c r="AH21" s="162" t="str">
        <f>NOVA!B7</f>
        <v>1b</v>
      </c>
      <c r="AI21" s="386" t="str">
        <f>NOVA!C7</f>
        <v>List at least two questions or ideas</v>
      </c>
      <c r="AJ21" s="387"/>
      <c r="AK21" s="162" t="str">
        <f>IF(NOVA!I7&lt;&gt;"", NOVA!I7, "")</f>
        <v/>
      </c>
      <c r="AL21" s="216"/>
      <c r="AM21" s="162" t="str">
        <f>NOVA!B68</f>
        <v>4c3</v>
      </c>
      <c r="AN21" s="386" t="str">
        <f>NOVA!C68</f>
        <v>Discuss food web with counselor</v>
      </c>
      <c r="AO21" s="387"/>
      <c r="AP21" s="162" t="str">
        <f>IF(NOVA!I68&lt;&gt;"", NOVA!I68, "")</f>
        <v/>
      </c>
      <c r="AQ21" s="216"/>
      <c r="AR21" s="162" t="str">
        <f>NOVA!B133</f>
        <v>1a</v>
      </c>
      <c r="AS21" s="389" t="str">
        <f>NOVA!C133</f>
        <v>Read or watch 1 hour of mechanical content</v>
      </c>
      <c r="AT21" s="390"/>
      <c r="AU21" s="162" t="str">
        <f>IF(NOVA!I133&lt;&gt;"", NOVA!I133, "")</f>
        <v/>
      </c>
    </row>
    <row r="22" spans="1:47">
      <c r="A22" s="109" t="s">
        <v>440</v>
      </c>
      <c r="B22" s="117" t="str">
        <f>IF(ISTEXT(ArrowOfLight!I5),"C"," ")</f>
        <v xml:space="preserve"> </v>
      </c>
      <c r="D22" s="402"/>
      <c r="E22" s="42">
        <f>AdventurePins!B26</f>
        <v>5</v>
      </c>
      <c r="F22" s="159" t="str">
        <f>AdventurePins!C26</f>
        <v>Demonstrate treatment for five:</v>
      </c>
      <c r="G22" s="42" t="str">
        <f>IF(AdventurePins!I26&lt;&gt;"", AdventurePins!I26, " ")</f>
        <v xml:space="preserve"> </v>
      </c>
      <c r="I22" s="402" t="str">
        <f>IF(AdventurePins!$E82&lt;&gt;"", AdventurePins!$E82, " ")</f>
        <v>(Do all of A or B)</v>
      </c>
      <c r="J22" s="424" t="str">
        <f>AdventurePins!C83</f>
        <v>Option A</v>
      </c>
      <c r="K22" s="425"/>
      <c r="L22" s="42" t="str">
        <f>IF(AdventurePins!I83&lt;&gt;"", AdventurePins!I83, " ")</f>
        <v xml:space="preserve"> </v>
      </c>
      <c r="N22" s="416"/>
      <c r="O22" s="107">
        <f>Electives!B26</f>
        <v>7</v>
      </c>
      <c r="P22" s="125" t="str">
        <f>Electives!C26</f>
        <v>Talk swimming expert</v>
      </c>
      <c r="Q22" s="107" t="str">
        <f>IF(Electives!I26&lt;&gt;"", Electives!I26, " ")</f>
        <v xml:space="preserve"> </v>
      </c>
      <c r="S22" s="417"/>
      <c r="T22" s="107" t="str">
        <f>Electives!B94</f>
        <v>6b</v>
      </c>
      <c r="U22" s="125" t="str">
        <f>Electives!C94</f>
        <v>Identify geological materials (community)</v>
      </c>
      <c r="V22" s="107" t="str">
        <f>IF(Electives!I94&lt;&gt;"", Electives!I94, " ")</f>
        <v xml:space="preserve"> </v>
      </c>
      <c r="X22" s="410"/>
      <c r="Y22" s="107" t="str">
        <f>Electives!B160</f>
        <v>9b</v>
      </c>
      <c r="Z22" s="127" t="str">
        <f>Electives!C160</f>
        <v>Create vid of wild creature &amp; share w/den</v>
      </c>
      <c r="AA22" s="107" t="str">
        <f>IF(Electives!I160&lt;&gt;"", Electives!I160, " ")</f>
        <v xml:space="preserve"> </v>
      </c>
      <c r="AC22" s="164" t="str">
        <f>'Cub Awards'!B25</f>
        <v>i</v>
      </c>
      <c r="AD22" s="314" t="str">
        <f>'Cub Awards'!C25</f>
        <v>Participate in outdoor aquatics</v>
      </c>
      <c r="AE22" s="314"/>
      <c r="AF22" s="164" t="str">
        <f>IF('Cub Awards'!I25&lt;&gt;"", 'Cub Awards'!I25, "")</f>
        <v/>
      </c>
      <c r="AG22" s="216"/>
      <c r="AH22" s="162" t="str">
        <f>NOVA!B8</f>
        <v>1c</v>
      </c>
      <c r="AI22" s="386" t="str">
        <f>NOVA!C8</f>
        <v>Discuss two with your counselor</v>
      </c>
      <c r="AJ22" s="387"/>
      <c r="AK22" s="162" t="str">
        <f>IF(NOVA!I8&lt;&gt;"", NOVA!I8, "")</f>
        <v/>
      </c>
      <c r="AL22" s="216"/>
      <c r="AM22" s="162" t="str">
        <f>NOVA!B69</f>
        <v>4d1</v>
      </c>
      <c r="AN22" s="386" t="str">
        <f>NOVA!C69</f>
        <v>Crate diorama of local animal's habitat</v>
      </c>
      <c r="AO22" s="387"/>
      <c r="AP22" s="162" t="str">
        <f>IF(NOVA!I69&lt;&gt;"", NOVA!I69, "")</f>
        <v/>
      </c>
      <c r="AQ22" s="216"/>
      <c r="AR22" s="162" t="str">
        <f>NOVA!B134</f>
        <v>1b</v>
      </c>
      <c r="AS22" s="386" t="str">
        <f>NOVA!C134</f>
        <v>List at least two questions or ideas</v>
      </c>
      <c r="AT22" s="387"/>
      <c r="AU22" s="162" t="str">
        <f>IF(NOVA!I134&lt;&gt;"", NOVA!I134, "")</f>
        <v/>
      </c>
    </row>
    <row r="23" spans="1:47">
      <c r="A23" s="109" t="s">
        <v>441</v>
      </c>
      <c r="B23" s="117" t="str">
        <f>ArrowOfLight!I6</f>
        <v/>
      </c>
      <c r="D23" s="402"/>
      <c r="E23" s="42" t="str">
        <f>AdventurePins!B27</f>
        <v>5a</v>
      </c>
      <c r="F23" s="159" t="str">
        <f>AdventurePins!C27</f>
        <v>Cuts &amp; scratches</v>
      </c>
      <c r="G23" s="42" t="str">
        <f>IF(AdventurePins!I27&lt;&gt;"", AdventurePins!I27, " ")</f>
        <v xml:space="preserve"> </v>
      </c>
      <c r="I23" s="402"/>
      <c r="J23" s="42">
        <f>AdventurePins!B84</f>
        <v>1</v>
      </c>
      <c r="K23" s="159" t="str">
        <f>AdventurePins!C84</f>
        <v>Plan / conduct campout</v>
      </c>
      <c r="L23" s="42" t="str">
        <f>IF(AdventurePins!I84&lt;&gt;"", AdventurePins!I84, " ")</f>
        <v xml:space="preserve"> </v>
      </c>
      <c r="N23" s="416"/>
      <c r="O23" s="107">
        <f>Electives!B27</f>
        <v>8</v>
      </c>
      <c r="P23" s="125" t="str">
        <f>Electives!C27</f>
        <v>PFD exercise</v>
      </c>
      <c r="Q23" s="107" t="str">
        <f>IF(Electives!I27&lt;&gt;"", Electives!I27,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Awards'!I26&lt;&gt;"", 'Cub Awards'!I26, "")</f>
        <v/>
      </c>
      <c r="AG23" s="216"/>
      <c r="AH23" s="162">
        <f>NOVA!B9</f>
        <v>2</v>
      </c>
      <c r="AI23" s="386" t="str">
        <f>NOVA!C9</f>
        <v>Complete an elective listed in comment</v>
      </c>
      <c r="AJ23" s="387"/>
      <c r="AK23" s="162" t="str">
        <f>IF(NOVA!I9&lt;&gt;"", NOVA!I9, "")</f>
        <v/>
      </c>
      <c r="AL23" s="216"/>
      <c r="AM23" s="162" t="str">
        <f>NOVA!B70</f>
        <v>4d2</v>
      </c>
      <c r="AN23" s="386" t="str">
        <f>NOVA!C70</f>
        <v>Explain what animal must have</v>
      </c>
      <c r="AO23" s="387"/>
      <c r="AP23" s="162" t="str">
        <f>IF(NOVA!I70&lt;&gt;"", NOVA!I70, "")</f>
        <v/>
      </c>
      <c r="AQ23" s="216"/>
      <c r="AR23" s="162" t="str">
        <f>NOVA!B135</f>
        <v>1c</v>
      </c>
      <c r="AS23" s="386" t="str">
        <f>NOVA!C135</f>
        <v>Discuss two with your counselor</v>
      </c>
      <c r="AT23" s="387"/>
      <c r="AU23" s="162" t="str">
        <f>IF(NOVA!I135&lt;&gt;"", NOVA!I135, "")</f>
        <v/>
      </c>
    </row>
    <row r="24" spans="1:47">
      <c r="A24" s="109" t="s">
        <v>442</v>
      </c>
      <c r="B24" s="117" t="str">
        <f>ArrowOfLight!I8</f>
        <v/>
      </c>
      <c r="D24" s="402"/>
      <c r="E24" s="42" t="str">
        <f>AdventurePins!B28</f>
        <v>5b</v>
      </c>
      <c r="F24" s="159" t="str">
        <f>AdventurePins!C28</f>
        <v>Burns &amp; scalds</v>
      </c>
      <c r="G24" s="42" t="str">
        <f>IF(AdventurePins!I28&lt;&gt;"", AdventurePins!I28, " ")</f>
        <v xml:space="preserve"> </v>
      </c>
      <c r="I24" s="402"/>
      <c r="J24" s="42">
        <f>AdventurePins!B85</f>
        <v>2</v>
      </c>
      <c r="K24" s="159" t="str">
        <f>AdventurePins!C85</f>
        <v>Setup tent without adult help</v>
      </c>
      <c r="L24" s="42" t="str">
        <f>IF(AdventurePins!I85&lt;&gt;"", AdventurePins!I85, " ")</f>
        <v xml:space="preserve"> </v>
      </c>
      <c r="N24" s="417"/>
      <c r="O24" s="107">
        <f>Electives!B28</f>
        <v>9</v>
      </c>
      <c r="P24" s="125" t="str">
        <f>Electives!C28</f>
        <v>Paddle canoe</v>
      </c>
      <c r="Q24" s="107" t="str">
        <f>IF(Electives!I28&lt;&gt;"", Electives!I28, " ")</f>
        <v xml:space="preserve"> </v>
      </c>
      <c r="S24" s="410" t="str">
        <f>IF(Electives!$E97&lt;&gt;"", Electives!$E97, " ")</f>
        <v>(Do 1-2)</v>
      </c>
      <c r="T24" s="107">
        <f>Electives!B98</f>
        <v>1</v>
      </c>
      <c r="U24" s="126" t="str">
        <f>Electives!C98</f>
        <v>3 things describing a type of engineer</v>
      </c>
      <c r="V24" s="107" t="str">
        <f>IF(Electives!I98&lt;&gt;"", Electives!I98, " ")</f>
        <v xml:space="preserve"> </v>
      </c>
      <c r="X24" s="410" t="str">
        <f>IF(Electives!$E163&lt;&gt;"", Electives!$E163, " ")</f>
        <v>(Do 1-4 and one other)</v>
      </c>
      <c r="Y24" s="107">
        <f>Electives!B164</f>
        <v>1</v>
      </c>
      <c r="Z24" s="125" t="str">
        <f>Electives!C164</f>
        <v>Identify 2 groups / parts of tree</v>
      </c>
      <c r="AA24" s="107" t="str">
        <f>IF(Electives!I164&lt;&gt;"", Electives!I164, " ")</f>
        <v xml:space="preserve"> </v>
      </c>
      <c r="AC24" s="164" t="str">
        <f>'Cub Awards'!B27</f>
        <v>k</v>
      </c>
      <c r="AD24" s="314" t="str">
        <f>'Cub Awards'!C27</f>
        <v>Participate in outdoor sporting event</v>
      </c>
      <c r="AE24" s="314"/>
      <c r="AF24" s="164" t="str">
        <f>IF('Cub Awards'!I27&lt;&gt;"", 'Cub Awards'!I27, "")</f>
        <v/>
      </c>
      <c r="AG24" s="216"/>
      <c r="AH24" s="162" t="str">
        <f>NOVA!B10</f>
        <v>3a</v>
      </c>
      <c r="AI24" s="386" t="str">
        <f>NOVA!C10</f>
        <v>Choose a question to investigate</v>
      </c>
      <c r="AJ24" s="387"/>
      <c r="AK24" s="162" t="str">
        <f>IF(NOVA!I10&lt;&gt;"", NOVA!I10, "")</f>
        <v/>
      </c>
      <c r="AL24" s="216"/>
      <c r="AM24" s="162" t="str">
        <f>NOVA!B71</f>
        <v>4e1</v>
      </c>
      <c r="AN24" s="386" t="str">
        <f>NOVA!C71</f>
        <v>Make and place a bird feeder</v>
      </c>
      <c r="AO24" s="387"/>
      <c r="AP24" s="162" t="str">
        <f>IF(NOVA!I71&lt;&gt;"", NOVA!I71, "")</f>
        <v/>
      </c>
      <c r="AQ24" s="216"/>
      <c r="AR24" s="162">
        <f>NOVA!B136</f>
        <v>2</v>
      </c>
      <c r="AS24" s="386" t="str">
        <f>NOVA!C136</f>
        <v>Complete an elective listed in comment</v>
      </c>
      <c r="AT24" s="387"/>
      <c r="AU24" s="162" t="str">
        <f>IF(NOVA!I136&lt;&gt;"", NOVA!I136, "")</f>
        <v/>
      </c>
    </row>
    <row r="25" spans="1:47" ht="12.75" customHeight="1">
      <c r="A25" s="109" t="s">
        <v>443</v>
      </c>
      <c r="B25" s="117" t="str">
        <f>ArrowOfLight!I7</f>
        <v/>
      </c>
      <c r="D25" s="402"/>
      <c r="E25" s="42" t="str">
        <f>AdventurePins!B29</f>
        <v>5c</v>
      </c>
      <c r="F25" s="159" t="str">
        <f>AdventurePins!C29</f>
        <v>Sunburn</v>
      </c>
      <c r="G25" s="42" t="str">
        <f>IF(AdventurePins!I29&lt;&gt;"", AdventurePins!I29, " ")</f>
        <v xml:space="preserve"> </v>
      </c>
      <c r="I25" s="402"/>
      <c r="J25" s="42">
        <f>AdventurePins!B86</f>
        <v>3</v>
      </c>
      <c r="K25" s="159" t="str">
        <f>AdventurePins!C86</f>
        <v>Discuss emergency actions for:</v>
      </c>
      <c r="L25" s="42" t="str">
        <f>IF(AdventurePins!I86&lt;&gt;"", AdventurePins!I86, " ")</f>
        <v xml:space="preserve"> </v>
      </c>
      <c r="N25" s="399" t="str">
        <f>Electives!C31</f>
        <v>Art Explosion</v>
      </c>
      <c r="O25" s="399"/>
      <c r="P25" s="399"/>
      <c r="Q25" s="399"/>
      <c r="S25" s="410"/>
      <c r="T25" s="107" t="str">
        <f>Electives!B99</f>
        <v>2a</v>
      </c>
      <c r="U25" s="125" t="str">
        <f>Electives!C99</f>
        <v>Construct blueprint plans for a design</v>
      </c>
      <c r="V25" s="107" t="str">
        <f>IF(Electives!I99&lt;&gt;"", Electives!I99, " ")</f>
        <v xml:space="preserve"> </v>
      </c>
      <c r="X25" s="410"/>
      <c r="Y25" s="107">
        <f>Electives!B165</f>
        <v>2</v>
      </c>
      <c r="Z25" s="125" t="str">
        <f>Electives!C165</f>
        <v>Identify 4 local trees &amp; how used</v>
      </c>
      <c r="AA25" s="107" t="str">
        <f>IF(Electives!I165&lt;&gt;"", Electives!I165, " ")</f>
        <v xml:space="preserve"> </v>
      </c>
      <c r="AC25" s="164" t="str">
        <f>'Cub Awards'!B28</f>
        <v>l</v>
      </c>
      <c r="AD25" s="314" t="str">
        <f>'Cub Awards'!C28</f>
        <v>Participate in outdoor worship service</v>
      </c>
      <c r="AE25" s="314"/>
      <c r="AF25" s="164" t="str">
        <f>IF('Cub Awards'!I28&lt;&gt;"", 'Cub Awards'!I28, "")</f>
        <v/>
      </c>
      <c r="AG25" s="216"/>
      <c r="AH25" s="162" t="str">
        <f>NOVA!B11</f>
        <v>3b</v>
      </c>
      <c r="AI25" s="386" t="str">
        <f>NOVA!C11</f>
        <v>Use scientific method to investigate</v>
      </c>
      <c r="AJ25" s="387"/>
      <c r="AK25" s="162" t="str">
        <f>IF(NOVA!I11&lt;&gt;"", NOVA!I11, "")</f>
        <v/>
      </c>
      <c r="AL25" s="216"/>
      <c r="AM25" s="162" t="str">
        <f>NOVA!B72</f>
        <v>4e2</v>
      </c>
      <c r="AN25" s="386" t="str">
        <f>NOVA!C72</f>
        <v>Fill feeder with birdseed</v>
      </c>
      <c r="AO25" s="387"/>
      <c r="AP25" s="162" t="str">
        <f>IF(NOVA!I72&lt;&gt;"", NOVA!I72, "")</f>
        <v/>
      </c>
      <c r="AQ25" s="216"/>
      <c r="AR25" s="162" t="str">
        <f>NOVA!B137</f>
        <v>3a1</v>
      </c>
      <c r="AS25" s="386" t="str">
        <f>NOVA!C137</f>
        <v>Make a list of the three kinds of levers</v>
      </c>
      <c r="AT25" s="387"/>
      <c r="AU25" s="162" t="str">
        <f>IF(NOVA!I137&lt;&gt;"", NOVA!I137, "")</f>
        <v/>
      </c>
    </row>
    <row r="26" spans="1:47" ht="12.75" customHeight="1">
      <c r="A26" s="114" t="s">
        <v>444</v>
      </c>
      <c r="B26" s="117" t="str">
        <f>ArrowOfLight!I9</f>
        <v/>
      </c>
      <c r="D26" s="402"/>
      <c r="E26" s="42" t="str">
        <f>AdventurePins!B30</f>
        <v>5d</v>
      </c>
      <c r="F26" s="159" t="str">
        <f>AdventurePins!C30</f>
        <v>Blisters on hand / foot</v>
      </c>
      <c r="G26" s="42" t="str">
        <f>IF(AdventurePins!I30&lt;&gt;"", AdventurePins!I30, " ")</f>
        <v xml:space="preserve"> </v>
      </c>
      <c r="I26" s="402"/>
      <c r="J26" s="42" t="str">
        <f>AdventurePins!B87</f>
        <v>3a</v>
      </c>
      <c r="K26" s="159" t="str">
        <f>AdventurePins!C87</f>
        <v>Severe rainstorm causing flooding</v>
      </c>
      <c r="L26" s="42" t="str">
        <f>IF(AdventurePins!I87&lt;&gt;"", AdventurePins!I87, " ")</f>
        <v xml:space="preserve"> </v>
      </c>
      <c r="N26" s="415" t="str">
        <f>IF(Electives!$E31&lt;&gt;"", Electives!$E31, " ")</f>
        <v>(Do 1-2 and two of 3)</v>
      </c>
      <c r="O26" s="107">
        <f>Electives!B32</f>
        <v>1</v>
      </c>
      <c r="P26" s="125" t="str">
        <f>Electives!C32</f>
        <v>Visit museum</v>
      </c>
      <c r="Q26" s="107" t="str">
        <f>IF(Electives!I32&lt;&gt;"", Electives!I32, " ")</f>
        <v xml:space="preserve"> </v>
      </c>
      <c r="S26" s="410"/>
      <c r="T26" s="107" t="str">
        <f>Electives!B100</f>
        <v>2b</v>
      </c>
      <c r="U26" s="125" t="str">
        <f>Electives!C100</f>
        <v>Using plans, construct the project</v>
      </c>
      <c r="V26" s="107" t="str">
        <f>IF(Electives!I100&lt;&gt;"", Electives!I100, " ")</f>
        <v xml:space="preserve"> </v>
      </c>
      <c r="X26" s="410"/>
      <c r="Y26" s="107">
        <f>Electives!B166</f>
        <v>3</v>
      </c>
      <c r="Z26" s="125" t="str">
        <f>Electives!C166</f>
        <v>Identify 4 plants &amp; how used</v>
      </c>
      <c r="AA26" s="107" t="str">
        <f>IF(Electives!I166&lt;&gt;"", Electives!I166, " ")</f>
        <v xml:space="preserve"> </v>
      </c>
      <c r="AC26" s="164" t="str">
        <f>'Cub Awards'!B29</f>
        <v>m</v>
      </c>
      <c r="AD26" s="314" t="str">
        <f>'Cub Awards'!C29</f>
        <v>Explore park</v>
      </c>
      <c r="AE26" s="314"/>
      <c r="AF26" s="164" t="str">
        <f>IF('Cub Awards'!I29&lt;&gt;"", 'Cub Awards'!I29, "")</f>
        <v/>
      </c>
      <c r="AG26" s="217"/>
      <c r="AH26" s="162" t="str">
        <f>NOVA!B12</f>
        <v>3c</v>
      </c>
      <c r="AI26" s="386" t="str">
        <f>NOVA!C12</f>
        <v>Discuss findings with counselor</v>
      </c>
      <c r="AJ26" s="387"/>
      <c r="AK26" s="162" t="str">
        <f>IF(NOVA!I12&lt;&gt;"", NOVA!I12, "")</f>
        <v/>
      </c>
      <c r="AL26" s="217"/>
      <c r="AM26" s="162" t="str">
        <f>NOVA!B73</f>
        <v>4e3</v>
      </c>
      <c r="AN26" s="386" t="str">
        <f>NOVA!C73</f>
        <v>Provide a water source</v>
      </c>
      <c r="AO26" s="387"/>
      <c r="AP26" s="162" t="str">
        <f>IF(NOVA!I73&lt;&gt;"", NOVA!I73, "")</f>
        <v/>
      </c>
      <c r="AQ26" s="217"/>
      <c r="AR26" s="162" t="str">
        <f>NOVA!B138</f>
        <v>3a2</v>
      </c>
      <c r="AS26" s="386" t="str">
        <f>NOVA!C138</f>
        <v>Show how each lever work</v>
      </c>
      <c r="AT26" s="387"/>
      <c r="AU26" s="162" t="str">
        <f>IF(NOVA!I138&lt;&gt;"", NOVA!I138, "")</f>
        <v/>
      </c>
    </row>
    <row r="27" spans="1:47" ht="12.75" customHeight="1">
      <c r="A27" s="120" t="s">
        <v>445</v>
      </c>
      <c r="B27" s="117" t="str">
        <f>ArrowOfLight!I10</f>
        <v/>
      </c>
      <c r="D27" s="402"/>
      <c r="E27" s="42" t="str">
        <f>AdventurePins!B31</f>
        <v>5e</v>
      </c>
      <c r="F27" s="159" t="str">
        <f>AdventurePins!C31</f>
        <v>Tick bites</v>
      </c>
      <c r="G27" s="42" t="str">
        <f>IF(AdventurePins!I31&lt;&gt;"", AdventurePins!I31, " ")</f>
        <v xml:space="preserve"> </v>
      </c>
      <c r="I27" s="402"/>
      <c r="J27" s="42" t="str">
        <f>AdventurePins!B88</f>
        <v>3b</v>
      </c>
      <c r="K27" s="127" t="str">
        <f>AdventurePins!C88</f>
        <v>Severe thunderstorm w/lightning or tornados</v>
      </c>
      <c r="L27" s="42" t="str">
        <f>IF(AdventurePins!I88&lt;&gt;"", AdventurePins!I88, " ")</f>
        <v xml:space="preserve"> </v>
      </c>
      <c r="N27" s="416"/>
      <c r="O27" s="107">
        <f>Electives!B33</f>
        <v>2</v>
      </c>
      <c r="P27" s="125" t="str">
        <f>Electives!C33</f>
        <v>Create 2 self-portrits, different tech</v>
      </c>
      <c r="Q27" s="107" t="str">
        <f>IF(Electives!I33&lt;&gt;"", Electives!I33, " ")</f>
        <v xml:space="preserve"> </v>
      </c>
      <c r="S27" s="410"/>
      <c r="T27" s="107" t="str">
        <f>Electives!B101</f>
        <v>2c</v>
      </c>
      <c r="U27" s="125" t="str">
        <f>Electives!C101</f>
        <v>Share project with Den</v>
      </c>
      <c r="V27" s="107" t="str">
        <f>IF(Electives!I101&lt;&gt;"", Electives!I101, " ")</f>
        <v xml:space="preserve"> </v>
      </c>
      <c r="X27" s="410"/>
      <c r="Y27" s="107">
        <f>Electives!B167</f>
        <v>4</v>
      </c>
      <c r="Z27" s="125" t="str">
        <f>Electives!C167</f>
        <v>Care plan and plant a plant/tree</v>
      </c>
      <c r="AA27" s="107" t="str">
        <f>IF(Electives!I167&lt;&gt;"", Electives!I167, " ")</f>
        <v xml:space="preserve"> </v>
      </c>
      <c r="AC27" s="164" t="str">
        <f>'Cub Awards'!B30</f>
        <v>n</v>
      </c>
      <c r="AD27" s="314" t="str">
        <f>'Cub Awards'!C30</f>
        <v>Invent and play outside game</v>
      </c>
      <c r="AE27" s="314"/>
      <c r="AF27" s="164" t="str">
        <f>IF('Cub Awards'!I30&lt;&gt;"", 'Cub Awards'!I30, "")</f>
        <v/>
      </c>
      <c r="AG27" s="215"/>
      <c r="AH27" s="162">
        <f>NOVA!B13</f>
        <v>4</v>
      </c>
      <c r="AI27" s="386" t="str">
        <f>NOVA!C13</f>
        <v>Visit a place where science is done</v>
      </c>
      <c r="AJ27" s="387"/>
      <c r="AK27" s="162" t="str">
        <f>IF(NOVA!I13&lt;&gt;"", NOVA!I13, "")</f>
        <v/>
      </c>
      <c r="AL27" s="215"/>
      <c r="AM27" s="162" t="str">
        <f>NOVA!B74</f>
        <v>4e4</v>
      </c>
      <c r="AN27" s="386" t="str">
        <f>NOVA!C74</f>
        <v>Watch and record feeder for 2 weeks</v>
      </c>
      <c r="AO27" s="387"/>
      <c r="AP27" s="162" t="str">
        <f>IF(NOVA!I74&lt;&gt;"", NOVA!I74, "")</f>
        <v/>
      </c>
      <c r="AQ27" s="215"/>
      <c r="AR27" s="162" t="str">
        <f>NOVA!B139</f>
        <v>3a3</v>
      </c>
      <c r="AS27" s="386" t="str">
        <f>NOVA!C139</f>
        <v>Show how the lever moves something</v>
      </c>
      <c r="AT27" s="387"/>
      <c r="AU27" s="162" t="str">
        <f>IF(NOVA!I139&lt;&gt;"", NOVA!I139, "")</f>
        <v/>
      </c>
    </row>
    <row r="28" spans="1:47" ht="12.75" customHeight="1">
      <c r="A28" s="109" t="s">
        <v>855</v>
      </c>
      <c r="B28" s="117" t="str">
        <f>IF(ISTEXT(ArrowOfLight!I11),"C"," ")</f>
        <v xml:space="preserve"> </v>
      </c>
      <c r="D28" s="402"/>
      <c r="E28" s="42" t="str">
        <f>AdventurePins!B32</f>
        <v>5f</v>
      </c>
      <c r="F28" s="159" t="str">
        <f>AdventurePins!C32</f>
        <v>Bites &amp; stings</v>
      </c>
      <c r="G28" s="42" t="str">
        <f>IF(AdventurePins!I32&lt;&gt;"", AdventurePins!I32, " ")</f>
        <v xml:space="preserve"> </v>
      </c>
      <c r="I28" s="402"/>
      <c r="J28" s="42" t="str">
        <f>AdventurePins!B89</f>
        <v>3c</v>
      </c>
      <c r="K28" s="159" t="str">
        <f>AdventurePins!C89</f>
        <v>Fire/Earthquake/other evacuation</v>
      </c>
      <c r="L28" s="42" t="str">
        <f>IF(AdventurePins!I89&lt;&gt;"", AdventurePins!I89, " ")</f>
        <v xml:space="preserve"> </v>
      </c>
      <c r="N28" s="416"/>
      <c r="O28" s="107" t="str">
        <f>Electives!B34</f>
        <v>3a</v>
      </c>
      <c r="P28" s="125" t="str">
        <f>Electives!C34</f>
        <v>Draw original picture outdoors</v>
      </c>
      <c r="Q28" s="107" t="str">
        <f>IF(Electives!I34&lt;&gt;"", Electives!I34, " ")</f>
        <v xml:space="preserve"> </v>
      </c>
      <c r="S28" s="410"/>
      <c r="T28" s="107">
        <f>Electives!B102</f>
        <v>3</v>
      </c>
      <c r="U28" s="125" t="str">
        <f>Electives!C102</f>
        <v>Explore fields of engineering</v>
      </c>
      <c r="V28" s="107" t="str">
        <f>IF(Electives!I102&lt;&gt;"", Electives!I102, " ")</f>
        <v xml:space="preserve"> </v>
      </c>
      <c r="X28" s="410"/>
      <c r="Y28" s="107">
        <f>Electives!B168</f>
        <v>5</v>
      </c>
      <c r="Z28" s="126" t="str">
        <f>Electives!C168</f>
        <v>List of household things made of wood</v>
      </c>
      <c r="AA28" s="107" t="str">
        <f>IF(Electives!I168&lt;&gt;"", Electives!I168,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IF(NOVA!I14&lt;&gt;"", NOVA!I14, "")</f>
        <v/>
      </c>
      <c r="AL28" s="216"/>
      <c r="AM28" s="162" t="str">
        <f>NOVA!B75</f>
        <v>4e5</v>
      </c>
      <c r="AN28" s="386" t="str">
        <f>NOVA!C75</f>
        <v>Identify visitors</v>
      </c>
      <c r="AO28" s="387"/>
      <c r="AP28" s="162" t="str">
        <f>IF(NOVA!I75&lt;&gt;"", NOVA!I75, "")</f>
        <v/>
      </c>
      <c r="AQ28" s="216"/>
      <c r="AR28" s="162" t="str">
        <f>NOVA!B140</f>
        <v>3a4</v>
      </c>
      <c r="AS28" s="386" t="str">
        <f>NOVA!C140</f>
        <v>Show the class of each lever</v>
      </c>
      <c r="AT28" s="387"/>
      <c r="AU28" s="162" t="str">
        <f>IF(NOVA!I140&lt;&gt;"", NOVA!I140, "")</f>
        <v/>
      </c>
    </row>
    <row r="29" spans="1:47" ht="12.75" customHeight="1">
      <c r="A29" s="209" t="s">
        <v>856</v>
      </c>
      <c r="B29" s="117" t="str">
        <f>IF(ISTEXT(ArrowOfLight!I12),"C"," ")</f>
        <v xml:space="preserve"> </v>
      </c>
      <c r="D29" s="402"/>
      <c r="E29" s="42" t="str">
        <f>AdventurePins!B33</f>
        <v>5g</v>
      </c>
      <c r="F29" s="159" t="str">
        <f>AdventurePins!C33</f>
        <v>Poisonous snakebite</v>
      </c>
      <c r="G29" s="42" t="str">
        <f>IF(AdventurePins!I33&lt;&gt;"", AdventurePins!I33, " ")</f>
        <v xml:space="preserve"> </v>
      </c>
      <c r="I29" s="402"/>
      <c r="J29" s="42">
        <f>AdventurePins!B90</f>
        <v>4</v>
      </c>
      <c r="K29" s="127" t="str">
        <f>AdventurePins!C90</f>
        <v>Tie,teach and say when to use a Bowline.</v>
      </c>
      <c r="L29" s="42" t="str">
        <f>IF(AdventurePins!I90&lt;&gt;"", AdventurePins!I90, " ")</f>
        <v xml:space="preserve"> </v>
      </c>
      <c r="N29" s="416"/>
      <c r="O29" s="107" t="str">
        <f>Electives!B35</f>
        <v>3b</v>
      </c>
      <c r="P29" s="125" t="str">
        <f>Electives!C35</f>
        <v>Clay sculpture</v>
      </c>
      <c r="Q29" s="107" t="str">
        <f>IF(Electives!I35&lt;&gt;"", Electives!I35, " ")</f>
        <v xml:space="preserve"> </v>
      </c>
      <c r="S29" s="410"/>
      <c r="T29" s="107">
        <f>Electives!B103</f>
        <v>4</v>
      </c>
      <c r="U29" s="125" t="str">
        <f>Electives!C103</f>
        <v>Do 2 projects using engieering skills</v>
      </c>
      <c r="V29" s="107" t="str">
        <f>IF(Electives!I103&lt;&gt;"", Electives!I103, " ")</f>
        <v xml:space="preserve"> </v>
      </c>
      <c r="X29" s="410"/>
      <c r="Y29" s="107">
        <f>Electives!B169</f>
        <v>6</v>
      </c>
      <c r="Z29" s="126" t="str">
        <f>Electives!C169</f>
        <v>Explain growth rings &amp; types of tree bark</v>
      </c>
      <c r="AA29" s="107" t="str">
        <f>IF(Electives!I169&lt;&gt;"", Electives!I169, " ")</f>
        <v xml:space="preserve"> </v>
      </c>
      <c r="AC29" s="164">
        <f>'Cub Awards'!B33</f>
        <v>1</v>
      </c>
      <c r="AD29" s="314" t="str">
        <f>'Cub Awards'!C33</f>
        <v>Complete Building a Better World</v>
      </c>
      <c r="AE29" s="314"/>
      <c r="AF29" s="164" t="str">
        <f>IF('Cub Awards'!I33&lt;&gt;"", 'Cub Awards'!I33, "")</f>
        <v/>
      </c>
      <c r="AG29" s="142"/>
      <c r="AH29" s="162" t="str">
        <f>NOVA!B15</f>
        <v>4b</v>
      </c>
      <c r="AI29" s="386" t="str">
        <f>NOVA!C15</f>
        <v>Discuss science done/used/explained</v>
      </c>
      <c r="AJ29" s="387"/>
      <c r="AK29" s="162" t="str">
        <f>IF(NOVA!I15&lt;&gt;"", NOVA!I15, "")</f>
        <v/>
      </c>
      <c r="AL29" s="142"/>
      <c r="AM29" s="162" t="str">
        <f>NOVA!B76</f>
        <v>4e6</v>
      </c>
      <c r="AN29" s="386" t="str">
        <f>NOVA!C76</f>
        <v>Discuss what you learned</v>
      </c>
      <c r="AO29" s="387"/>
      <c r="AP29" s="162" t="str">
        <f>IF(NOVA!I76&lt;&gt;"", NOVA!I76, "")</f>
        <v/>
      </c>
      <c r="AQ29" s="142"/>
      <c r="AR29" s="162" t="str">
        <f>NOVA!B141</f>
        <v>3a5</v>
      </c>
      <c r="AS29" s="386" t="str">
        <f>NOVA!C141</f>
        <v>Show why we use levers</v>
      </c>
      <c r="AT29" s="387"/>
      <c r="AU29" s="162" t="str">
        <f>IF(NOVA!I141&lt;&gt;"", NOVA!I141, "")</f>
        <v/>
      </c>
    </row>
    <row r="30" spans="1:47" ht="12.75" customHeight="1">
      <c r="A30" s="414" t="s">
        <v>463</v>
      </c>
      <c r="B30" s="414"/>
      <c r="D30" s="402"/>
      <c r="E30" s="42" t="str">
        <f>AdventurePins!B34</f>
        <v>5h</v>
      </c>
      <c r="F30" s="159" t="str">
        <f>AdventurePins!C34</f>
        <v>Nosebleed</v>
      </c>
      <c r="G30" s="42" t="str">
        <f>IF(AdventurePins!I34&lt;&gt;"", AdventurePins!I34, " ")</f>
        <v xml:space="preserve"> </v>
      </c>
      <c r="I30" s="402"/>
      <c r="J30" s="42">
        <f>AdventurePins!B91</f>
        <v>5</v>
      </c>
      <c r="K30" s="159" t="str">
        <f>AdventurePins!C91</f>
        <v>Outdoor Code / Leave No Trace</v>
      </c>
      <c r="L30" s="42" t="str">
        <f>IF(AdventurePins!I91&lt;&gt;"", AdventurePins!I91, " ")</f>
        <v xml:space="preserve"> </v>
      </c>
      <c r="N30" s="416"/>
      <c r="O30" s="107" t="str">
        <f>Electives!B36</f>
        <v>3c</v>
      </c>
      <c r="P30" s="125" t="str">
        <f>Electives!C36</f>
        <v>Clay object, fired / baked / dried</v>
      </c>
      <c r="Q30" s="107" t="str">
        <f>IF(Electives!I36&lt;&gt;"", Electives!I36, " ")</f>
        <v xml:space="preserve"> </v>
      </c>
      <c r="S30" s="399" t="str">
        <f>Electives!C106</f>
        <v>Fix It</v>
      </c>
      <c r="T30" s="399"/>
      <c r="U30" s="399"/>
      <c r="V30" s="399"/>
      <c r="X30" s="410"/>
      <c r="Y30" s="107">
        <f>Electives!B170</f>
        <v>7</v>
      </c>
      <c r="Z30" s="125" t="str">
        <f>Electives!C170</f>
        <v>Visit nature center</v>
      </c>
      <c r="AA30" s="107" t="str">
        <f>IF(Electives!I170&lt;&gt;"", Electives!I170, " ")</f>
        <v xml:space="preserve"> </v>
      </c>
      <c r="AC30" s="164">
        <f>'Cub Awards'!B34</f>
        <v>2</v>
      </c>
      <c r="AD30" s="314" t="str">
        <f>'Cub Awards'!C34</f>
        <v>Complete Into the Woods</v>
      </c>
      <c r="AE30" s="314"/>
      <c r="AF30" s="164" t="str">
        <f>IF('Cub Awards'!I34&lt;&gt;"", 'Cub Awards'!I34, "")</f>
        <v/>
      </c>
      <c r="AG30" s="142"/>
      <c r="AH30" s="162">
        <f>NOVA!B16</f>
        <v>5</v>
      </c>
      <c r="AI30" s="323" t="str">
        <f>NOVA!C16</f>
        <v>Discuss how science affects daily life</v>
      </c>
      <c r="AJ30" s="323"/>
      <c r="AK30" s="162" t="str">
        <f>IF(NOVA!I16&lt;&gt;"", NOVA!I16, "")</f>
        <v/>
      </c>
      <c r="AL30" s="142"/>
      <c r="AM30" s="162" t="str">
        <f>NOVA!B77</f>
        <v>4f</v>
      </c>
      <c r="AN30" s="386" t="str">
        <f>NOVA!C77</f>
        <v>Earn Outdoor Ethics or Conservation awards</v>
      </c>
      <c r="AO30" s="387"/>
      <c r="AP30" s="162" t="str">
        <f>IF(NOVA!I77&lt;&gt;"", NOVA!I77, "")</f>
        <v/>
      </c>
      <c r="AQ30" s="142"/>
      <c r="AR30" s="162" t="str">
        <f>NOVA!B142</f>
        <v>3b</v>
      </c>
      <c r="AS30" s="386" t="str">
        <f>NOVA!C142</f>
        <v>Design ONE of the following</v>
      </c>
      <c r="AT30" s="387"/>
      <c r="AU30" s="162" t="str">
        <f>IF(NOVA!I142&lt;&gt;"", NOVA!I142, "")</f>
        <v/>
      </c>
    </row>
    <row r="31" spans="1:47">
      <c r="A31" s="412"/>
      <c r="B31" s="412"/>
      <c r="D31" s="402"/>
      <c r="E31" s="42" t="str">
        <f>AdventurePins!B35</f>
        <v>5i</v>
      </c>
      <c r="F31" s="159" t="str">
        <f>AdventurePins!C35</f>
        <v>Frostbite</v>
      </c>
      <c r="G31" s="42" t="str">
        <f>IF(AdventurePins!I35&lt;&gt;"", AdventurePins!I35, " ")</f>
        <v xml:space="preserve"> </v>
      </c>
      <c r="I31" s="402"/>
      <c r="J31" s="424" t="str">
        <f>AdventurePins!C92</f>
        <v>Option B</v>
      </c>
      <c r="K31" s="425"/>
      <c r="L31" s="42" t="str">
        <f>IF(AdventurePins!I92&lt;&gt;"", AdventurePins!I92, " ")</f>
        <v xml:space="preserve"> </v>
      </c>
      <c r="N31" s="416"/>
      <c r="O31" s="107" t="str">
        <f>Electives!B37</f>
        <v>3d</v>
      </c>
      <c r="P31" s="125" t="str">
        <f>Electives!C37</f>
        <v>Freestanding sculpture</v>
      </c>
      <c r="Q31" s="107" t="str">
        <f>IF(Electives!I37&lt;&gt;"", Electives!I37, " ")</f>
        <v xml:space="preserve"> </v>
      </c>
      <c r="S31" s="415" t="str">
        <f>IF(Electives!$E106&lt;&gt;"", Electives!$E106, " ")</f>
        <v>(Do 1-3, eight of 4)</v>
      </c>
      <c r="T31" s="107">
        <f>Electives!B107</f>
        <v>1</v>
      </c>
      <c r="U31" s="127" t="str">
        <f>Electives!C107</f>
        <v>Put toolbox together; Show safety of 3 tools</v>
      </c>
      <c r="V31" s="107" t="str">
        <f>IF(Electives!I107&lt;&gt;"", Electives!I107, " ")</f>
        <v xml:space="preserve"> </v>
      </c>
      <c r="X31" s="399" t="str">
        <f>Electives!C173</f>
        <v>Looking Back, Looking Forward</v>
      </c>
      <c r="Y31" s="399"/>
      <c r="Z31" s="399"/>
      <c r="AA31" s="119"/>
      <c r="AC31" s="164">
        <f>'Cub Awards'!B35</f>
        <v>3</v>
      </c>
      <c r="AD31" s="314" t="str">
        <f>'Cub Awards'!C35</f>
        <v>Complete Into the Wild</v>
      </c>
      <c r="AE31" s="314"/>
      <c r="AF31" s="164" t="str">
        <f>IF('Cub Awards'!I35&lt;&gt;"", 'Cub Awards'!I35, "")</f>
        <v/>
      </c>
      <c r="AG31" s="216"/>
      <c r="AH31"/>
      <c r="AI31" s="388" t="str">
        <f>NOVA!C18</f>
        <v>NOVA Science: Down and Dirty</v>
      </c>
      <c r="AJ31" s="388"/>
      <c r="AK31"/>
      <c r="AL31" s="216"/>
      <c r="AM31" s="162">
        <f>NOVA!B78</f>
        <v>5</v>
      </c>
      <c r="AN31" s="386" t="str">
        <f>NOVA!C78</f>
        <v>Visit a place to observe wildlife</v>
      </c>
      <c r="AO31" s="387"/>
      <c r="AP31" s="162" t="str">
        <f>IF(NOVA!I78&lt;&gt;"", NOVA!I78, "")</f>
        <v/>
      </c>
      <c r="AQ31" s="216"/>
      <c r="AR31" s="162" t="str">
        <f>NOVA!B143</f>
        <v>3b1</v>
      </c>
      <c r="AS31" s="386" t="str">
        <f>NOVA!C143</f>
        <v>A playground fixture using a lever</v>
      </c>
      <c r="AT31" s="387"/>
      <c r="AU31" s="162" t="str">
        <f>IF(NOVA!I143&lt;&gt;"", NOVA!I143, "")</f>
        <v/>
      </c>
    </row>
    <row r="32" spans="1:47">
      <c r="A32" s="159" t="str">
        <f>D3</f>
        <v>Cast Iron Chef</v>
      </c>
      <c r="B32" s="151" t="str">
        <f>AdventurePins!I9</f>
        <v/>
      </c>
      <c r="D32" s="402"/>
      <c r="E32" s="42">
        <f>AdventurePins!B36</f>
        <v>6</v>
      </c>
      <c r="F32" s="159" t="str">
        <f>AdventurePins!C36</f>
        <v>Assemble home first aid kit</v>
      </c>
      <c r="G32" s="42" t="str">
        <f>IF(AdventurePins!I36&lt;&gt;"", AdventurePins!I36, " ")</f>
        <v xml:space="preserve"> </v>
      </c>
      <c r="I32" s="402"/>
      <c r="J32" s="42">
        <f>AdventurePins!B93</f>
        <v>1</v>
      </c>
      <c r="K32" s="159" t="str">
        <f>AdventurePins!C93</f>
        <v>Plan / conduct outdoor activity</v>
      </c>
      <c r="L32" s="42" t="str">
        <f>IF(AdventurePins!I93&lt;&gt;"", AdventurePins!I93, " ")</f>
        <v xml:space="preserve"> </v>
      </c>
      <c r="N32" s="416"/>
      <c r="O32" s="107" t="str">
        <f>Electives!B38</f>
        <v>3e</v>
      </c>
      <c r="P32" s="125" t="str">
        <f>Electives!C38</f>
        <v>Origami / Kirigami</v>
      </c>
      <c r="Q32" s="107" t="str">
        <f>IF(Electives!I38&lt;&gt;"", Electives!I38, " ")</f>
        <v xml:space="preserve"> </v>
      </c>
      <c r="S32" s="416"/>
      <c r="T32" s="107">
        <f>Electives!B108</f>
        <v>2</v>
      </c>
      <c r="U32" s="125" t="str">
        <f>Electives!C108</f>
        <v>Help adult with following:</v>
      </c>
      <c r="V32" s="107" t="str">
        <f>IF(Electives!I108&lt;&gt;"", Electives!I108, " ")</f>
        <v xml:space="preserve"> </v>
      </c>
      <c r="X32" s="410" t="str">
        <f>IF(Electives!$E173&lt;&gt;"", Electives!$E173, " ")</f>
        <v>(Do All)</v>
      </c>
      <c r="Y32" s="107">
        <f>Electives!B174</f>
        <v>1</v>
      </c>
      <c r="Z32" s="125" t="str">
        <f>Electives!C174</f>
        <v>Create history record of scouting</v>
      </c>
      <c r="AA32" s="107" t="str">
        <f>IF(Electives!I174&lt;&gt;"", Electives!I174, " ")</f>
        <v xml:space="preserve"> </v>
      </c>
      <c r="AC32" s="164">
        <f>'Cub Awards'!B36</f>
        <v>4</v>
      </c>
      <c r="AD32" s="314" t="str">
        <f>'Cub Awards'!C36</f>
        <v>Complete Earth Rocks!</v>
      </c>
      <c r="AE32" s="314"/>
      <c r="AF32" s="164" t="str">
        <f>IF('Cub Awards'!I36&lt;&gt;"", 'Cub Awards'!I36, "")</f>
        <v/>
      </c>
      <c r="AG32" s="216"/>
      <c r="AH32" s="162" t="str">
        <f>NOVA!B19</f>
        <v>1a</v>
      </c>
      <c r="AI32" s="323" t="str">
        <f>NOVA!C19</f>
        <v>Read or watch 1 hour of Earth science content</v>
      </c>
      <c r="AJ32" s="323"/>
      <c r="AK32" s="162" t="str">
        <f>IF(NOVA!I19&lt;&gt;"", NOVA!I19, "")</f>
        <v/>
      </c>
      <c r="AL32" s="216"/>
      <c r="AM32" s="162" t="str">
        <f>NOVA!B79</f>
        <v>5a1</v>
      </c>
      <c r="AN32" s="386" t="str">
        <f>NOVA!C79</f>
        <v>Talk about different species living there</v>
      </c>
      <c r="AO32" s="387"/>
      <c r="AP32" s="162" t="str">
        <f>IF(NOVA!I79&lt;&gt;"", NOVA!I79, "")</f>
        <v/>
      </c>
      <c r="AQ32" s="216"/>
      <c r="AR32" s="162" t="str">
        <f>NOVA!B144</f>
        <v>3b2</v>
      </c>
      <c r="AS32" s="386" t="str">
        <f>NOVA!C144</f>
        <v>A game / sport using a lever</v>
      </c>
      <c r="AT32" s="387"/>
      <c r="AU32" s="162" t="str">
        <f>IF(NOVA!I144&lt;&gt;"", NOVA!I144, "")</f>
        <v/>
      </c>
    </row>
    <row r="33" spans="1:47">
      <c r="A33" s="159" t="str">
        <f>D7</f>
        <v>Duty to God and You</v>
      </c>
      <c r="B33" s="151" t="str">
        <f>AdventurePins!I15</f>
        <v/>
      </c>
      <c r="D33" s="402"/>
      <c r="E33" s="42">
        <f>AdventurePins!B37</f>
        <v>7</v>
      </c>
      <c r="F33" s="159" t="str">
        <f>AdventurePins!C37</f>
        <v>Create / Practice emergency plan</v>
      </c>
      <c r="G33" s="42" t="str">
        <f>IF(AdventurePins!I37&lt;&gt;"", AdventurePins!I37, " ")</f>
        <v xml:space="preserve"> </v>
      </c>
      <c r="I33" s="402"/>
      <c r="J33" s="42">
        <f>AdventurePins!B94</f>
        <v>2</v>
      </c>
      <c r="K33" s="159" t="str">
        <f>AdventurePins!C94</f>
        <v>Discuss emergency actions for:</v>
      </c>
      <c r="L33" s="42" t="str">
        <f>IF(AdventurePins!I94&lt;&gt;"", AdventurePins!I94, " ")</f>
        <v xml:space="preserve"> </v>
      </c>
      <c r="N33" s="416"/>
      <c r="O33" s="107" t="str">
        <f>Electives!B39</f>
        <v>3f</v>
      </c>
      <c r="P33" s="125" t="str">
        <f>Electives!C39</f>
        <v>Computer illustration</v>
      </c>
      <c r="Q33" s="107" t="str">
        <f>IF(Electives!I39&lt;&gt;"", Electives!I39, " ")</f>
        <v xml:space="preserve"> </v>
      </c>
      <c r="S33" s="416"/>
      <c r="T33" s="107" t="str">
        <f>Electives!B109</f>
        <v>2a</v>
      </c>
      <c r="U33" s="127" t="str">
        <f>Electives!C109</f>
        <v>Locate electrical panel, fuses or breakers</v>
      </c>
      <c r="V33" s="107" t="str">
        <f>IF(Electives!I109&lt;&gt;"", Electives!I109, " ")</f>
        <v xml:space="preserve"> </v>
      </c>
      <c r="X33" s="410"/>
      <c r="Y33" s="107">
        <f>Electives!B175</f>
        <v>2</v>
      </c>
      <c r="Z33" s="127" t="str">
        <f>Electives!C175</f>
        <v>Virtual journey to the past &amp; make timeline</v>
      </c>
      <c r="AA33" s="107" t="str">
        <f>IF(Electives!I175&lt;&gt;"", Electives!I175, " ")</f>
        <v xml:space="preserve"> </v>
      </c>
      <c r="AC33" s="164">
        <f>'Cub Awards'!B37</f>
        <v>5</v>
      </c>
      <c r="AD33" s="314" t="str">
        <f>'Cub Awards'!C37</f>
        <v>Complete 1, 3a and 3b of Adv. In Science</v>
      </c>
      <c r="AE33" s="314"/>
      <c r="AF33" s="164" t="str">
        <f>IF('Cub Awards'!I37&lt;&gt;"", 'Cub Awards'!I37, "")</f>
        <v/>
      </c>
      <c r="AG33" s="216"/>
      <c r="AH33" s="162" t="str">
        <f>NOVA!B20</f>
        <v>1b</v>
      </c>
      <c r="AI33" s="386" t="str">
        <f>NOVA!C20</f>
        <v>List at least two questions or ideas</v>
      </c>
      <c r="AJ33" s="387"/>
      <c r="AK33" s="162" t="str">
        <f>IF(NOVA!I20&lt;&gt;"", NOVA!I20, "")</f>
        <v/>
      </c>
      <c r="AL33" s="216"/>
      <c r="AM33" s="162" t="str">
        <f>NOVA!B80</f>
        <v>5a2</v>
      </c>
      <c r="AN33" s="386" t="str">
        <f>NOVA!C80</f>
        <v>Ask expert about what they studied</v>
      </c>
      <c r="AO33" s="387"/>
      <c r="AP33" s="162" t="str">
        <f>IF(NOVA!I80&lt;&gt;"", NOVA!I80, "")</f>
        <v/>
      </c>
      <c r="AQ33" s="216"/>
      <c r="AR33" s="162" t="str">
        <f>NOVA!B145</f>
        <v>3b3</v>
      </c>
      <c r="AS33" s="386" t="str">
        <f>NOVA!C145</f>
        <v>An invention using a lever</v>
      </c>
      <c r="AT33" s="387"/>
      <c r="AU33" s="162" t="str">
        <f>IF(NOVA!I145&lt;&gt;"", NOVA!I145, "")</f>
        <v/>
      </c>
    </row>
    <row r="34" spans="1:47" ht="12.75" customHeight="1">
      <c r="A34" s="159" t="str">
        <f>D12</f>
        <v>First Responder</v>
      </c>
      <c r="B34" s="151" t="str">
        <f>AdventurePins!I39</f>
        <v/>
      </c>
      <c r="D34" s="402"/>
      <c r="E34" s="42">
        <f>AdventurePins!B38</f>
        <v>8</v>
      </c>
      <c r="F34" s="159" t="str">
        <f>AdventurePins!C38</f>
        <v>Visit first responder</v>
      </c>
      <c r="G34" s="42" t="str">
        <f>IF(AdventurePins!I38&lt;&gt;"", AdventurePins!I38, " ")</f>
        <v xml:space="preserve"> </v>
      </c>
      <c r="I34" s="402"/>
      <c r="J34" s="42" t="str">
        <f>AdventurePins!B95</f>
        <v>2a</v>
      </c>
      <c r="K34" s="159" t="str">
        <f>AdventurePins!C95</f>
        <v>Severe rainstorm causing flooding</v>
      </c>
      <c r="L34" s="42" t="str">
        <f>IF(AdventurePins!I95&lt;&gt;"", AdventurePins!I95, " ")</f>
        <v xml:space="preserve"> </v>
      </c>
      <c r="N34" s="417"/>
      <c r="O34" s="107" t="str">
        <f>Electives!B40</f>
        <v>3g</v>
      </c>
      <c r="P34" s="125" t="str">
        <f>Electives!C40</f>
        <v>Original logo / design on object</v>
      </c>
      <c r="Q34" s="107" t="str">
        <f>IF(Electives!I40&lt;&gt;"", Electives!I40, " ")</f>
        <v xml:space="preserve"> </v>
      </c>
      <c r="S34" s="416"/>
      <c r="T34" s="107" t="str">
        <f>Electives!B110</f>
        <v>2b</v>
      </c>
      <c r="U34" s="125" t="str">
        <f>Electives!C110</f>
        <v>Type of heat used in home</v>
      </c>
      <c r="V34" s="107" t="str">
        <f>IF(Electives!I110&lt;&gt;"", Electives!I110, " ")</f>
        <v xml:space="preserve"> </v>
      </c>
      <c r="X34" s="410"/>
      <c r="Y34" s="107">
        <f>Electives!B176</f>
        <v>3</v>
      </c>
      <c r="Z34" s="125" t="str">
        <f>Electives!C176</f>
        <v>Create a time capsule</v>
      </c>
      <c r="AA34" s="107" t="str">
        <f>IF(Electives!I176&lt;&gt;"", Electives!I176, " ")</f>
        <v xml:space="preserve"> </v>
      </c>
      <c r="AC34" s="164">
        <f>'Cub Awards'!B38</f>
        <v>6</v>
      </c>
      <c r="AD34" s="314" t="str">
        <f>'Cub Awards'!C38</f>
        <v>Participate in conservation project</v>
      </c>
      <c r="AE34" s="314"/>
      <c r="AF34" s="164" t="str">
        <f>IF('Cub Awards'!I38&lt;&gt;"", 'Cub Awards'!I38, "")</f>
        <v/>
      </c>
      <c r="AG34" s="142"/>
      <c r="AH34" s="162" t="str">
        <f>NOVA!B21</f>
        <v>1c</v>
      </c>
      <c r="AI34" s="386" t="str">
        <f>NOVA!C21</f>
        <v>Discuss two with your counselor</v>
      </c>
      <c r="AJ34" s="387"/>
      <c r="AK34" s="162" t="str">
        <f>IF(NOVA!I21&lt;&gt;"", NOVA!I21, "")</f>
        <v/>
      </c>
      <c r="AL34" s="142"/>
      <c r="AM34" s="162" t="str">
        <f>NOVA!B81</f>
        <v>5b</v>
      </c>
      <c r="AN34" s="386" t="str">
        <f>NOVA!C81</f>
        <v>Discuss with counselor your visit</v>
      </c>
      <c r="AO34" s="387"/>
      <c r="AP34" s="162" t="str">
        <f>IF(NOVA!I81&lt;&gt;"", NOVA!I81, "")</f>
        <v/>
      </c>
      <c r="AQ34" s="142"/>
      <c r="AR34" s="162" t="str">
        <f>NOVA!B146</f>
        <v>3c</v>
      </c>
      <c r="AS34" s="386" t="str">
        <f>NOVA!C146</f>
        <v>Discuss findings with counselor</v>
      </c>
      <c r="AT34" s="387"/>
      <c r="AU34" s="162" t="str">
        <f>IF(NOVA!I146&lt;&gt;"", NOVA!I146, "")</f>
        <v/>
      </c>
    </row>
    <row r="35" spans="1:47">
      <c r="A35" s="159" t="str">
        <f>D35</f>
        <v>Stronger, Faster, Higher</v>
      </c>
      <c r="B35" s="151" t="str">
        <f>AdventurePins!I52</f>
        <v/>
      </c>
      <c r="D35" s="399" t="str">
        <f>AdventurePins!C40</f>
        <v>Stronger, Faster, Higher</v>
      </c>
      <c r="E35" s="399"/>
      <c r="F35" s="399"/>
      <c r="G35" s="399"/>
      <c r="I35" s="402"/>
      <c r="J35" s="42" t="str">
        <f>AdventurePins!B96</f>
        <v>2b</v>
      </c>
      <c r="K35" s="127" t="str">
        <f>AdventurePins!C96</f>
        <v>Severe thunderstorm w/lightning or tornados</v>
      </c>
      <c r="L35" s="42" t="str">
        <f>IF(AdventurePins!I96&lt;&gt;"", AdventurePins!I96, " ")</f>
        <v xml:space="preserve"> </v>
      </c>
      <c r="N35" s="399" t="str">
        <f>Electives!C43</f>
        <v>Aware and Care</v>
      </c>
      <c r="O35" s="399"/>
      <c r="P35" s="399"/>
      <c r="Q35" s="399"/>
      <c r="S35" s="416"/>
      <c r="T35" s="107" t="str">
        <f>Electives!B111</f>
        <v>3c</v>
      </c>
      <c r="U35" s="127" t="str">
        <f>Electives!C111</f>
        <v>Learn how to shut off water sink, toilet, etc.</v>
      </c>
      <c r="V35" s="107" t="str">
        <f>IF(Electives!I111&lt;&gt;"", Electives!I111,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IF(NOVA!I22&lt;&gt;"", NOVA!I22, "")</f>
        <v/>
      </c>
      <c r="AL35" s="142"/>
      <c r="AM35" s="162" t="str">
        <f>NOVA!B82</f>
        <v>6a</v>
      </c>
      <c r="AN35" s="386" t="str">
        <f>NOVA!C82</f>
        <v>Discuss why wildlife is important</v>
      </c>
      <c r="AO35" s="387"/>
      <c r="AP35" s="162" t="str">
        <f>IF(NOVA!I82&lt;&gt;"", NOVA!I82, "")</f>
        <v/>
      </c>
      <c r="AQ35" s="142"/>
      <c r="AR35" s="162" t="str">
        <f>NOVA!B147</f>
        <v>4a</v>
      </c>
      <c r="AS35" s="386" t="str">
        <f>NOVA!C147</f>
        <v>Visit a place that uses levers</v>
      </c>
      <c r="AT35" s="387"/>
      <c r="AU35" s="162" t="str">
        <f>IF(NOVA!I147&lt;&gt;"", NOVA!I147, "")</f>
        <v/>
      </c>
    </row>
    <row r="36" spans="1:47" ht="12.75" customHeight="1">
      <c r="A36" s="159" t="str">
        <f>D47</f>
        <v>Webelos Walkabout</v>
      </c>
      <c r="B36" s="151" t="str">
        <f>AdventurePins!I60</f>
        <v/>
      </c>
      <c r="D36" s="402" t="str">
        <f>IF(AdventurePins!$E40&lt;&gt;"", AdventurePins!$E40, " ")</f>
        <v>(Do 1-3 and one other)</v>
      </c>
      <c r="E36" s="42">
        <f>AdventurePins!B41</f>
        <v>1</v>
      </c>
      <c r="F36" s="159" t="str">
        <f>AdventurePins!C41</f>
        <v>Warm up &amp; Cool Down</v>
      </c>
      <c r="G36" s="42" t="str">
        <f>IF(AdventurePins!I41&lt;&gt;"", AdventurePins!I41, " ")</f>
        <v xml:space="preserve"> </v>
      </c>
      <c r="I36" s="402"/>
      <c r="J36" s="42" t="str">
        <f>AdventurePins!B97</f>
        <v>2c</v>
      </c>
      <c r="K36" s="159" t="str">
        <f>AdventurePins!C97</f>
        <v>Fire/Earthquake/other evacuation</v>
      </c>
      <c r="L36" s="42" t="str">
        <f>IF(AdventurePins!I97&lt;&gt;"", AdventurePins!I97, " ")</f>
        <v xml:space="preserve"> </v>
      </c>
      <c r="N36" s="415" t="str">
        <f>IF(Electives!$E43&lt;&gt;"", Electives!$E43, " ")</f>
        <v>(Do 1-3, two of 4)</v>
      </c>
      <c r="O36" s="107">
        <f>Electives!B44</f>
        <v>1</v>
      </c>
      <c r="P36" s="125" t="str">
        <f>Electives!C44</f>
        <v>Participate in blindness activity</v>
      </c>
      <c r="Q36" s="107" t="str">
        <f>IF(Electives!I44&lt;&gt;"", Electives!I44, " ")</f>
        <v xml:space="preserve"> </v>
      </c>
      <c r="S36" s="416"/>
      <c r="T36" s="107">
        <f>Electives!B112</f>
        <v>3</v>
      </c>
      <c r="U36" s="125" t="str">
        <f>Electives!C112</f>
        <v>Describe fixing:</v>
      </c>
      <c r="V36" s="107" t="str">
        <f>IF(Electives!I112&lt;&gt;"", Electives!I112, " ")</f>
        <v xml:space="preserve"> </v>
      </c>
      <c r="X36" s="427" t="str">
        <f>IF(Electives!$E179&lt;&gt;"", Electives!$E179, " ")</f>
        <v>(Do One of 1, and two of 2)</v>
      </c>
      <c r="Y36" s="107" t="str">
        <f>Electives!B180</f>
        <v>1a</v>
      </c>
      <c r="Z36" s="125" t="str">
        <f>Electives!C180</f>
        <v>Attend live musical performance</v>
      </c>
      <c r="AA36" s="107" t="str">
        <f>IF(Electives!I180&lt;&gt;"", Electives!I180, " ")</f>
        <v xml:space="preserve"> </v>
      </c>
      <c r="AC36" s="224"/>
      <c r="AD36" s="225"/>
      <c r="AE36" s="225"/>
      <c r="AF36" s="224"/>
      <c r="AG36" s="216"/>
      <c r="AH36" s="162">
        <f>NOVA!B23</f>
        <v>3</v>
      </c>
      <c r="AI36" s="386" t="str">
        <f>NOVA!C23</f>
        <v>Investigate All of A, B, C, OR D</v>
      </c>
      <c r="AJ36" s="387"/>
      <c r="AK36" s="162" t="str">
        <f>IF(NOVA!I23&lt;&gt;"", NOVA!I23, "")</f>
        <v/>
      </c>
      <c r="AL36" s="216"/>
      <c r="AM36" s="162" t="str">
        <f>NOVA!B83</f>
        <v>6b</v>
      </c>
      <c r="AN36" s="386" t="str">
        <f>NOVA!C83</f>
        <v>Discuss why biodiversity is important</v>
      </c>
      <c r="AO36" s="387"/>
      <c r="AP36" s="162" t="str">
        <f>IF(NOVA!I83&lt;&gt;"", NOVA!I83, "")</f>
        <v/>
      </c>
      <c r="AQ36" s="216"/>
      <c r="AR36" s="162" t="str">
        <f>NOVA!B148</f>
        <v>4b</v>
      </c>
      <c r="AS36" s="386" t="str">
        <f>NOVA!C148</f>
        <v>Discuss the equipment using levers</v>
      </c>
      <c r="AT36" s="387"/>
      <c r="AU36" s="162" t="str">
        <f>IF(NOVA!I148&lt;&gt;"", NOVA!I148, "")</f>
        <v/>
      </c>
    </row>
    <row r="37" spans="1:47" ht="12.75" customHeight="1">
      <c r="A37" s="159" t="str">
        <f>I3</f>
        <v>Building a Better World</v>
      </c>
      <c r="B37" s="151" t="str">
        <f>AdventurePins!I73</f>
        <v/>
      </c>
      <c r="D37" s="402"/>
      <c r="E37" s="42" t="str">
        <f>AdventurePins!B42</f>
        <v>2a</v>
      </c>
      <c r="F37" s="159" t="str">
        <f>AdventurePins!C42</f>
        <v>20-yard dash</v>
      </c>
      <c r="G37" s="42" t="str">
        <f>IF(AdventurePins!I42&lt;&gt;"", AdventurePins!I42, " ")</f>
        <v xml:space="preserve"> </v>
      </c>
      <c r="I37" s="402"/>
      <c r="J37" s="42">
        <f>AdventurePins!B98</f>
        <v>3</v>
      </c>
      <c r="K37" s="127" t="str">
        <f>AdventurePins!C98</f>
        <v>Tie,teach and say when to use a Bowline.</v>
      </c>
      <c r="L37" s="42" t="str">
        <f>IF(AdventurePins!I98&lt;&gt;"", AdventurePins!I98, " ")</f>
        <v xml:space="preserve"> </v>
      </c>
      <c r="N37" s="416"/>
      <c r="O37" s="107">
        <f>Electives!B45</f>
        <v>2</v>
      </c>
      <c r="P37" s="125" t="str">
        <f>Electives!C45</f>
        <v>Simulates mobility impairment</v>
      </c>
      <c r="Q37" s="107" t="str">
        <f>IF(Electives!I45&lt;&gt;"", Electives!I45, " ")</f>
        <v xml:space="preserve"> </v>
      </c>
      <c r="S37" s="416"/>
      <c r="T37" s="107" t="str">
        <f>Electives!B113</f>
        <v>3a</v>
      </c>
      <c r="U37" s="125" t="str">
        <f>Electives!C113</f>
        <v>toilet overflowing</v>
      </c>
      <c r="V37" s="107" t="str">
        <f>IF(Electives!I113&lt;&gt;"", Electives!I113, " ")</f>
        <v xml:space="preserve"> </v>
      </c>
      <c r="X37" s="427"/>
      <c r="Y37" s="107" t="str">
        <f>Electives!B181</f>
        <v>1b</v>
      </c>
      <c r="Z37" s="126" t="str">
        <f>Electives!C181</f>
        <v>Visit facility with sound mixer, &amp; Learn it</v>
      </c>
      <c r="AA37" s="107" t="str">
        <f>IF(Electives!I181&lt;&gt;"", Electives!I181, " ")</f>
        <v xml:space="preserve"> </v>
      </c>
      <c r="AG37" s="216"/>
      <c r="AH37" s="162" t="str">
        <f>NOVA!B24</f>
        <v>3a1</v>
      </c>
      <c r="AI37" s="386" t="str">
        <f>NOVA!C24</f>
        <v>How are volcanoes are formed</v>
      </c>
      <c r="AJ37" s="387"/>
      <c r="AK37" s="162" t="str">
        <f>IF(NOVA!I24&lt;&gt;"", NOVA!I24, "")</f>
        <v/>
      </c>
      <c r="AL37" s="216"/>
      <c r="AM37" s="162" t="str">
        <f>NOVA!B84</f>
        <v>6c</v>
      </c>
      <c r="AN37" s="323" t="str">
        <f>NOVA!C84</f>
        <v>Discuss problems with invasive species</v>
      </c>
      <c r="AO37" s="323"/>
      <c r="AP37" s="162" t="str">
        <f>IF(NOVA!I84&lt;&gt;"", NOVA!I84, "")</f>
        <v/>
      </c>
      <c r="AQ37" s="216"/>
      <c r="AR37" s="162">
        <f>NOVA!B149</f>
        <v>5</v>
      </c>
      <c r="AS37" s="323" t="str">
        <f>NOVA!C149</f>
        <v>Discuss how simple machines affect life</v>
      </c>
      <c r="AT37" s="323"/>
      <c r="AU37" s="162" t="str">
        <f>IF(NOVA!I149&lt;&gt;"", NOVA!I149, "")</f>
        <v/>
      </c>
    </row>
    <row r="38" spans="1:47" ht="12.75" customHeight="1">
      <c r="A38" s="159" t="str">
        <f>I14</f>
        <v>Duty to God in Action</v>
      </c>
      <c r="B38" s="151" t="str">
        <f>AdventurePins!I81</f>
        <v/>
      </c>
      <c r="D38" s="402"/>
      <c r="E38" s="42" t="str">
        <f>AdventurePins!B43</f>
        <v>2b</v>
      </c>
      <c r="F38" s="159" t="str">
        <f>AdventurePins!C43</f>
        <v>Vertical jump</v>
      </c>
      <c r="G38" s="42" t="str">
        <f>IF(AdventurePins!I43&lt;&gt;"", AdventurePins!I43, " ")</f>
        <v xml:space="preserve"> </v>
      </c>
      <c r="I38" s="402"/>
      <c r="J38" s="42">
        <f>AdventurePins!B99</f>
        <v>4</v>
      </c>
      <c r="K38" s="159" t="str">
        <f>AdventurePins!C99</f>
        <v>Outdoor Code / Leave No Trace</v>
      </c>
      <c r="L38" s="42" t="str">
        <f>IF(AdventurePins!I99&lt;&gt;"", AdventurePins!I99, " ")</f>
        <v xml:space="preserve"> </v>
      </c>
      <c r="N38" s="416"/>
      <c r="O38" s="107">
        <f>Electives!B46</f>
        <v>3</v>
      </c>
      <c r="P38" s="125" t="str">
        <f>Electives!C46</f>
        <v>Activity to accept differences</v>
      </c>
      <c r="Q38" s="107" t="str">
        <f>IF(Electives!I46&lt;&gt;"", Electives!I46, " ")</f>
        <v xml:space="preserve"> </v>
      </c>
      <c r="S38" s="416"/>
      <c r="T38" s="107" t="str">
        <f>Electives!B114</f>
        <v>3b</v>
      </c>
      <c r="U38" s="125" t="str">
        <f>Electives!C114</f>
        <v>kitchen sink is clogged</v>
      </c>
      <c r="V38" s="107" t="str">
        <f>IF(Electives!I114&lt;&gt;"", Electives!I114, " ")</f>
        <v xml:space="preserve"> </v>
      </c>
      <c r="X38" s="427"/>
      <c r="Y38" s="107" t="str">
        <f>Electives!B182</f>
        <v>2a</v>
      </c>
      <c r="Z38" s="125" t="str">
        <f>Electives!C182</f>
        <v>Make musical instrument &amp; play it.</v>
      </c>
      <c r="AA38" s="107" t="str">
        <f>IF(Electives!I182&lt;&gt;"", Electives!I182, " ")</f>
        <v xml:space="preserve"> </v>
      </c>
      <c r="AC38" s="396" t="s">
        <v>861</v>
      </c>
      <c r="AD38" s="396"/>
      <c r="AE38" s="396"/>
      <c r="AF38" s="396"/>
      <c r="AG38" s="216"/>
      <c r="AH38" s="162" t="str">
        <f>NOVA!B25</f>
        <v>3a2</v>
      </c>
      <c r="AI38" s="386" t="str">
        <f>NOVA!C25</f>
        <v>Difference between lava and magma</v>
      </c>
      <c r="AJ38" s="387"/>
      <c r="AK38" s="162" t="str">
        <f>IF(NOVA!I25&lt;&gt;"", NOVA!I25,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AdventurePins!I100</f>
        <v/>
      </c>
      <c r="D39" s="402"/>
      <c r="E39" s="42" t="str">
        <f>AdventurePins!B44</f>
        <v>2c</v>
      </c>
      <c r="F39" s="159" t="str">
        <f>AdventurePins!C44</f>
        <v>Lift 5-lb weight</v>
      </c>
      <c r="G39" s="42" t="str">
        <f>IF(AdventurePins!I44&lt;&gt;"", AdventurePins!I44,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IF(Electives!I47&lt;&gt;"", Electives!I47, " ")</f>
        <v xml:space="preserve"> </v>
      </c>
      <c r="S39" s="416"/>
      <c r="T39" s="107" t="str">
        <f>Electives!B115</f>
        <v>3c</v>
      </c>
      <c r="U39" s="125" t="str">
        <f>Electives!C115</f>
        <v>some lights go out</v>
      </c>
      <c r="V39" s="107" t="str">
        <f>IF(Electives!I115&lt;&gt;"", Electives!I115, " ")</f>
        <v xml:space="preserve"> </v>
      </c>
      <c r="X39" s="427"/>
      <c r="Y39" s="107" t="str">
        <f>Electives!B183</f>
        <v>2b</v>
      </c>
      <c r="Z39" s="127" t="str">
        <f>Electives!C183</f>
        <v>Form a "band" with each home-instrument</v>
      </c>
      <c r="AA39" s="107" t="str">
        <f>IF(Electives!I183&lt;&gt;"", Electives!I183, " ")</f>
        <v xml:space="preserve"> </v>
      </c>
      <c r="AC39" s="396"/>
      <c r="AD39" s="396"/>
      <c r="AE39" s="396"/>
      <c r="AF39" s="396"/>
      <c r="AG39" s="216"/>
      <c r="AH39" s="162" t="str">
        <f>NOVA!B26</f>
        <v>3a3</v>
      </c>
      <c r="AI39" s="386" t="str">
        <f>NOVA!C26</f>
        <v>How a volcano builds and destroys land</v>
      </c>
      <c r="AJ39" s="387"/>
      <c r="AK39" s="162" t="str">
        <f>IF(NOVA!I26&lt;&gt;"", NOVA!I26, "")</f>
        <v/>
      </c>
      <c r="AL39" s="216"/>
      <c r="AM39" s="162" t="str">
        <f>NOVA!B87</f>
        <v>1a</v>
      </c>
      <c r="AN39" s="389" t="str">
        <f>NOVA!C87</f>
        <v>Read or watch 1 hour of space content</v>
      </c>
      <c r="AO39" s="390"/>
      <c r="AP39" s="162" t="str">
        <f>IF(NOVA!I87&lt;&gt;"", NOVA!I87, "")</f>
        <v/>
      </c>
      <c r="AQ39" s="216"/>
      <c r="AR39" s="162" t="str">
        <f>NOVA!B152</f>
        <v>1a</v>
      </c>
      <c r="AS39" s="323" t="str">
        <f>NOVA!C152</f>
        <v>Read or watch 1 hour of Math content</v>
      </c>
      <c r="AT39" s="323"/>
      <c r="AU39" s="162" t="str">
        <f>IF(NOVA!I152&lt;&gt;"", NOVA!I152, "")</f>
        <v/>
      </c>
    </row>
    <row r="40" spans="1:47" ht="12.75" customHeight="1">
      <c r="A40" s="159" t="str">
        <f>I39</f>
        <v>Scouting Adventure</v>
      </c>
      <c r="B40" s="151" t="str">
        <f>AdventurePins!I119</f>
        <v/>
      </c>
      <c r="D40" s="402"/>
      <c r="E40" s="42" t="str">
        <f>AdventurePins!B45</f>
        <v>2d</v>
      </c>
      <c r="F40" s="159" t="str">
        <f>AdventurePins!C45</f>
        <v>Push-ups</v>
      </c>
      <c r="G40" s="42" t="str">
        <f>IF(AdventurePins!I45&lt;&gt;"", AdventurePins!I45, " ")</f>
        <v xml:space="preserve"> </v>
      </c>
      <c r="I40" s="402" t="str">
        <f>IF(AdventurePins!$E101&lt;&gt;"", AdventurePins!$E101, " ")</f>
        <v>(Do 1A-C and 2-6)</v>
      </c>
      <c r="J40" s="42" t="str">
        <f>AdventurePins!B102</f>
        <v>1a</v>
      </c>
      <c r="K40" s="159" t="str">
        <f>AdventurePins!C102</f>
        <v>Repeat Oath, Law, Motto, &amp; Slogan</v>
      </c>
      <c r="L40" s="42" t="str">
        <f>IF(AdventurePins!I102&lt;&gt;"", AdventurePins!I102, " ")</f>
        <v xml:space="preserve"> </v>
      </c>
      <c r="N40" s="416"/>
      <c r="O40" s="107" t="str">
        <f>Electives!B48</f>
        <v>4b</v>
      </c>
      <c r="P40" s="125" t="str">
        <f>Electives!C48</f>
        <v>Disabled visitor &amp; discuss</v>
      </c>
      <c r="Q40" s="107" t="str">
        <f>IF(Electives!I48&lt;&gt;"", Electives!I48, " ")</f>
        <v xml:space="preserve"> </v>
      </c>
      <c r="S40" s="416"/>
      <c r="T40" s="107" t="str">
        <f>Electives!B116</f>
        <v>4a</v>
      </c>
      <c r="U40" s="125" t="str">
        <f>Electives!C116</f>
        <v>Change light &amp; dispose bulb</v>
      </c>
      <c r="V40" s="107" t="str">
        <f>IF(Electives!I116&lt;&gt;"", Electives!I116, " ")</f>
        <v xml:space="preserve"> </v>
      </c>
      <c r="X40" s="427"/>
      <c r="Y40" s="107" t="str">
        <f>Electives!B184</f>
        <v>2c</v>
      </c>
      <c r="Z40" s="126" t="str">
        <f>Electives!C184</f>
        <v>Play 2 tunes on any band instrument</v>
      </c>
      <c r="AA40" s="107" t="str">
        <f>IF(Electives!I184&lt;&gt;"", Electives!I184, " ")</f>
        <v xml:space="preserve"> </v>
      </c>
      <c r="AC40" s="17"/>
      <c r="AD40" s="218" t="str">
        <f>'Shooting Sports'!C5</f>
        <v>BB Gun: Level 1</v>
      </c>
      <c r="AE40" s="17"/>
      <c r="AF40" s="17"/>
      <c r="AG40" s="216"/>
      <c r="AH40" s="162" t="str">
        <f>NOVA!B27</f>
        <v>3a4</v>
      </c>
      <c r="AI40" s="386" t="str">
        <f>NOVA!C27</f>
        <v>Build or draw a volcano model</v>
      </c>
      <c r="AJ40" s="387"/>
      <c r="AK40" s="162" t="str">
        <f>IF(NOVA!I27&lt;&gt;"", NOVA!I27, "")</f>
        <v/>
      </c>
      <c r="AL40" s="216"/>
      <c r="AM40" s="162" t="str">
        <f>NOVA!B88</f>
        <v>1b</v>
      </c>
      <c r="AN40" s="386" t="str">
        <f>NOVA!C88</f>
        <v>List at least two questions or ideas</v>
      </c>
      <c r="AO40" s="387"/>
      <c r="AP40" s="162" t="str">
        <f>IF(NOVA!I88&lt;&gt;"", NOVA!I88, "")</f>
        <v/>
      </c>
      <c r="AQ40" s="216"/>
      <c r="AR40" s="162" t="str">
        <f>NOVA!B153</f>
        <v>1b</v>
      </c>
      <c r="AS40" s="386" t="str">
        <f>NOVA!C153</f>
        <v>List at least two questions or ideas</v>
      </c>
      <c r="AT40" s="387"/>
      <c r="AU40" s="162" t="str">
        <f>IF(NOVA!I153&lt;&gt;"", NOVA!I153, "")</f>
        <v/>
      </c>
    </row>
    <row r="41" spans="1:47" ht="12.75" customHeight="1">
      <c r="A41" s="414" t="s">
        <v>464</v>
      </c>
      <c r="B41" s="414"/>
      <c r="D41" s="402"/>
      <c r="E41" s="42" t="str">
        <f>AdventurePins!B46</f>
        <v>2e</v>
      </c>
      <c r="F41" s="159" t="str">
        <f>AdventurePins!C46</f>
        <v>Curls</v>
      </c>
      <c r="G41" s="42" t="str">
        <f>IF(AdventurePins!I46&lt;&gt;"", AdventurePins!I46, " ")</f>
        <v xml:space="preserve"> </v>
      </c>
      <c r="I41" s="402"/>
      <c r="J41" s="42" t="str">
        <f>AdventurePins!B103</f>
        <v>1b</v>
      </c>
      <c r="K41" s="159" t="str">
        <f>AdventurePins!C103</f>
        <v>Explain Scout Spirit</v>
      </c>
      <c r="L41" s="42" t="str">
        <f>IF(AdventurePins!I103&lt;&gt;"", AdventurePins!I103, " ")</f>
        <v xml:space="preserve"> </v>
      </c>
      <c r="N41" s="416"/>
      <c r="O41" s="107" t="str">
        <f>Electives!B49</f>
        <v>4c</v>
      </c>
      <c r="P41" s="125" t="str">
        <f>Electives!C49</f>
        <v>Special Olympics or similar</v>
      </c>
      <c r="Q41" s="107" t="str">
        <f>IF(Electives!I49&lt;&gt;"", Electives!I49, " ")</f>
        <v xml:space="preserve"> </v>
      </c>
      <c r="S41" s="416"/>
      <c r="T41" s="107" t="str">
        <f>Electives!B117</f>
        <v>4b</v>
      </c>
      <c r="U41" s="125" t="str">
        <f>Electives!C117</f>
        <v>Fix squeaky door or cabinet hinge</v>
      </c>
      <c r="V41" s="107" t="str">
        <f>IF(Electives!I117&lt;&gt;"", Electives!I117, " ")</f>
        <v xml:space="preserve"> </v>
      </c>
      <c r="X41" s="427"/>
      <c r="Y41" s="107" t="str">
        <f>Electives!B185</f>
        <v>2d</v>
      </c>
      <c r="Z41" s="127" t="str">
        <f>Electives!C185</f>
        <v>Teach den words to song &amp; perform w/den</v>
      </c>
      <c r="AA41" s="107" t="str">
        <f>IF(Electives!I185&lt;&gt;"", Electives!I185, " ")</f>
        <v xml:space="preserve"> </v>
      </c>
      <c r="AC41" s="219">
        <f>'Shooting Sports'!B6</f>
        <v>1</v>
      </c>
      <c r="AD41" s="392" t="str">
        <f>'Shooting Sports'!C6</f>
        <v>Explain what to do if you find gun</v>
      </c>
      <c r="AE41" s="393"/>
      <c r="AF41" s="219" t="str">
        <f>IF('Shooting Sports'!I6&lt;&gt;"", 'Shooting Sports'!I6, "")</f>
        <v/>
      </c>
      <c r="AG41" s="142"/>
      <c r="AH41" s="162" t="str">
        <f>NOVA!B28</f>
        <v>3a5</v>
      </c>
      <c r="AI41" s="386" t="str">
        <f>NOVA!C28</f>
        <v>Share model and what you learned</v>
      </c>
      <c r="AJ41" s="387"/>
      <c r="AK41" s="162" t="str">
        <f>IF(NOVA!I28&lt;&gt;"", NOVA!I28, "")</f>
        <v/>
      </c>
      <c r="AL41" s="142"/>
      <c r="AM41" s="162" t="str">
        <f>NOVA!B89</f>
        <v>1c</v>
      </c>
      <c r="AN41" s="386" t="str">
        <f>NOVA!C89</f>
        <v>Discuss two with your counselor</v>
      </c>
      <c r="AO41" s="387"/>
      <c r="AP41" s="162" t="str">
        <f>IF(NOVA!I89&lt;&gt;"", NOVA!I89, "")</f>
        <v/>
      </c>
      <c r="AQ41" s="142"/>
      <c r="AR41" s="162" t="str">
        <f>NOVA!B154</f>
        <v>1c</v>
      </c>
      <c r="AS41" s="386" t="str">
        <f>NOVA!C154</f>
        <v>Discuss two with your counselor</v>
      </c>
      <c r="AT41" s="387"/>
      <c r="AU41" s="162" t="str">
        <f>IF(NOVA!I154&lt;&gt;"", NOVA!I154, "")</f>
        <v/>
      </c>
    </row>
    <row r="42" spans="1:47" ht="12.75" customHeight="1">
      <c r="A42" s="412"/>
      <c r="B42" s="412"/>
      <c r="D42" s="402"/>
      <c r="E42" s="42" t="str">
        <f>AdventurePins!B47</f>
        <v>2f</v>
      </c>
      <c r="F42" s="159" t="str">
        <f>AdventurePins!C47</f>
        <v>Jump Rope</v>
      </c>
      <c r="G42" s="42" t="str">
        <f>IF(AdventurePins!I47&lt;&gt;"", AdventurePins!I47, " ")</f>
        <v xml:space="preserve"> </v>
      </c>
      <c r="I42" s="402"/>
      <c r="J42" s="42" t="str">
        <f>AdventurePins!B104</f>
        <v>1c</v>
      </c>
      <c r="K42" s="159" t="str">
        <f>AdventurePins!C104</f>
        <v>Demonstrate sign, salue, handshake</v>
      </c>
      <c r="L42" s="42" t="str">
        <f>IF(AdventurePins!I104&lt;&gt;"", AdventurePins!I104, " ")</f>
        <v xml:space="preserve"> </v>
      </c>
      <c r="N42" s="416"/>
      <c r="O42" s="107" t="str">
        <f>Electives!B50</f>
        <v>4d</v>
      </c>
      <c r="P42" s="125" t="str">
        <f>Electives!C50</f>
        <v>Talk with disabilities worker</v>
      </c>
      <c r="Q42" s="107" t="str">
        <f>IF(Electives!I50&lt;&gt;"", Electives!I50, " ")</f>
        <v xml:space="preserve"> </v>
      </c>
      <c r="S42" s="416"/>
      <c r="T42" s="107" t="str">
        <f>Electives!B118</f>
        <v>4c</v>
      </c>
      <c r="U42" s="125" t="str">
        <f>Electives!C118</f>
        <v>Tighten loose handle/knob</v>
      </c>
      <c r="V42" s="107" t="str">
        <f>IF(Electives!I118&lt;&gt;"", Electives!I118, " ")</f>
        <v xml:space="preserve"> </v>
      </c>
      <c r="X42" s="427"/>
      <c r="Y42" s="107" t="str">
        <f>Electives!B186</f>
        <v>2e</v>
      </c>
      <c r="Z42" s="127" t="str">
        <f>Electives!C186</f>
        <v>Create original words for song &amp; perform</v>
      </c>
      <c r="AA42" s="107" t="str">
        <f>IF(Electives!I186&lt;&gt;"", Electives!I186, " ")</f>
        <v xml:space="preserve"> </v>
      </c>
      <c r="AC42" s="219">
        <f>'Shooting Sports'!B7</f>
        <v>2</v>
      </c>
      <c r="AD42" s="392" t="str">
        <f>'Shooting Sports'!C7</f>
        <v>Load, fire, secure gun and safety mech.</v>
      </c>
      <c r="AE42" s="393"/>
      <c r="AF42" s="219" t="str">
        <f>IF('Shooting Sports'!I7&lt;&gt;"", 'Shooting Sports'!I7, "")</f>
        <v/>
      </c>
      <c r="AG42" s="72"/>
      <c r="AH42" s="162" t="str">
        <f>NOVA!B29</f>
        <v>3b1</v>
      </c>
      <c r="AI42" s="386" t="str">
        <f>NOVA!C29</f>
        <v>Collect 3 to 5 common minerals</v>
      </c>
      <c r="AJ42" s="387"/>
      <c r="AK42" s="162" t="str">
        <f>IF(NOVA!I29&lt;&gt;"", NOVA!I29, "")</f>
        <v/>
      </c>
      <c r="AL42" s="72"/>
      <c r="AM42" s="162">
        <f>NOVA!B90</f>
        <v>2</v>
      </c>
      <c r="AN42" s="386" t="str">
        <f>NOVA!C90</f>
        <v>Complete an elective listed in comment</v>
      </c>
      <c r="AO42" s="387"/>
      <c r="AP42" s="162" t="str">
        <f>IF(NOVA!I90&lt;&gt;"", NOVA!I90, "")</f>
        <v/>
      </c>
      <c r="AQ42" s="72"/>
      <c r="AR42" s="162">
        <f>NOVA!B155</f>
        <v>2</v>
      </c>
      <c r="AS42" s="386" t="str">
        <f>NOVA!C155</f>
        <v>Complete the Game Design adventure</v>
      </c>
      <c r="AT42" s="387"/>
      <c r="AU42" s="162" t="str">
        <f>IF(NOVA!I155&lt;&gt;"", NOVA!I155, "")</f>
        <v/>
      </c>
    </row>
    <row r="43" spans="1:47" ht="12.75" customHeight="1">
      <c r="A43" s="159" t="str">
        <f>N3</f>
        <v>Adventures in Science</v>
      </c>
      <c r="B43" s="151" t="str">
        <f>Electives!I17</f>
        <v/>
      </c>
      <c r="D43" s="402"/>
      <c r="E43" s="42">
        <f>AdventurePins!B48</f>
        <v>3</v>
      </c>
      <c r="F43" s="159" t="str">
        <f>AdventurePins!C48</f>
        <v>Exercise plan (3 activities; 30 days)</v>
      </c>
      <c r="G43" s="42" t="str">
        <f>IF(AdventurePins!I48&lt;&gt;"", AdventurePins!I48, " ")</f>
        <v xml:space="preserve"> </v>
      </c>
      <c r="I43" s="402"/>
      <c r="J43" s="42" t="str">
        <f>AdventurePins!B105</f>
        <v>1d</v>
      </c>
      <c r="K43" s="127" t="str">
        <f>AdventurePins!C105</f>
        <v>Describe 1st Class badge &amp; significance</v>
      </c>
      <c r="L43" s="42" t="str">
        <f>IF(AdventurePins!I105&lt;&gt;"", AdventurePins!I105, " ")</f>
        <v xml:space="preserve"> </v>
      </c>
      <c r="N43" s="416"/>
      <c r="O43" s="107" t="str">
        <f>Electives!B51</f>
        <v>4e</v>
      </c>
      <c r="P43" s="125" t="str">
        <f>Electives!C51</f>
        <v>Scout Oath in Sign Language</v>
      </c>
      <c r="Q43" s="107" t="str">
        <f>IF(Electives!I51&lt;&gt;"", Electives!I51, " ")</f>
        <v xml:space="preserve"> </v>
      </c>
      <c r="S43" s="416"/>
      <c r="T43" s="107" t="str">
        <f>Electives!B119</f>
        <v>4d</v>
      </c>
      <c r="U43" s="126" t="str">
        <f>Electives!C119</f>
        <v>Demonstrate stopping a running toilet</v>
      </c>
      <c r="V43" s="107" t="str">
        <f>IF(Electives!I119&lt;&gt;"", Electives!I119, " ")</f>
        <v xml:space="preserve"> </v>
      </c>
      <c r="X43" s="427"/>
      <c r="Y43" s="107" t="str">
        <f>Electives!B187</f>
        <v>2f</v>
      </c>
      <c r="Z43" s="126" t="str">
        <f>Electives!C187</f>
        <v>Compose den theme song &amp; perform</v>
      </c>
      <c r="AA43" s="107" t="str">
        <f>IF(Electives!I187&lt;&gt;"", Electives!I187, " ")</f>
        <v xml:space="preserve"> </v>
      </c>
      <c r="AC43" s="219">
        <f>'Shooting Sports'!B8</f>
        <v>3</v>
      </c>
      <c r="AD43" s="392" t="str">
        <f>'Shooting Sports'!C8</f>
        <v>Demonstrate good shooting techniques</v>
      </c>
      <c r="AE43" s="393"/>
      <c r="AF43" s="219" t="str">
        <f>IF('Shooting Sports'!I8&lt;&gt;"", 'Shooting Sports'!I8, "")</f>
        <v/>
      </c>
      <c r="AG43" s="215"/>
      <c r="AH43" s="162" t="str">
        <f>NOVA!B30</f>
        <v>3b2</v>
      </c>
      <c r="AI43" s="386" t="str">
        <f>NOVA!C30</f>
        <v>Types of rock these minerals found in</v>
      </c>
      <c r="AJ43" s="387"/>
      <c r="AK43" s="162" t="str">
        <f>IF(NOVA!I30&lt;&gt;"", NOVA!I30, "")</f>
        <v/>
      </c>
      <c r="AL43" s="215"/>
      <c r="AM43" s="162">
        <f>NOVA!B91</f>
        <v>3</v>
      </c>
      <c r="AN43" s="386" t="str">
        <f>NOVA!C91</f>
        <v>Do TWO from A-F</v>
      </c>
      <c r="AO43" s="387"/>
      <c r="AP43" s="162" t="str">
        <f>IF(NOVA!I91&lt;&gt;"", NOVA!I91, "")</f>
        <v/>
      </c>
      <c r="AQ43" s="215"/>
      <c r="AR43" s="162">
        <f>NOVA!B156</f>
        <v>3</v>
      </c>
      <c r="AS43" s="386" t="str">
        <f>NOVA!C156</f>
        <v>Do TWO of A, B or C</v>
      </c>
      <c r="AT43" s="387"/>
      <c r="AU43" s="162" t="str">
        <f>IF(NOVA!I156&lt;&gt;"", NOVA!I156, "")</f>
        <v/>
      </c>
    </row>
    <row r="44" spans="1:47" ht="12.75" customHeight="1">
      <c r="A44" s="159" t="str">
        <f>N15</f>
        <v>Aquanaut</v>
      </c>
      <c r="B44" s="151" t="str">
        <f>Electives!I29</f>
        <v/>
      </c>
      <c r="D44" s="402"/>
      <c r="E44" s="42">
        <f>AdventurePins!B49</f>
        <v>4</v>
      </c>
      <c r="F44" s="159" t="str">
        <f>AdventurePins!C49</f>
        <v>Try new sport</v>
      </c>
      <c r="G44" s="42" t="str">
        <f>IF(AdventurePins!I49&lt;&gt;"", AdventurePins!I49, " ")</f>
        <v xml:space="preserve"> </v>
      </c>
      <c r="I44" s="402"/>
      <c r="J44" s="42" t="str">
        <f>AdventurePins!B106</f>
        <v>1e</v>
      </c>
      <c r="K44" s="126" t="str">
        <f>AdventurePins!C106</f>
        <v>Repeat Pledge of Allegance &amp; explain</v>
      </c>
      <c r="L44" s="42" t="str">
        <f>IF(AdventurePins!I106&lt;&gt;"", AdventurePins!I106, " ")</f>
        <v xml:space="preserve"> </v>
      </c>
      <c r="N44" s="416"/>
      <c r="O44" s="107" t="str">
        <f>Electives!B52</f>
        <v>4f</v>
      </c>
      <c r="P44" s="125" t="str">
        <f>Electives!C52</f>
        <v>Learn service dog process</v>
      </c>
      <c r="Q44" s="107" t="str">
        <f>IF(Electives!I52&lt;&gt;"", Electives!I52, " ")</f>
        <v xml:space="preserve"> </v>
      </c>
      <c r="S44" s="416"/>
      <c r="T44" s="107" t="str">
        <f>Electives!B120</f>
        <v>4e</v>
      </c>
      <c r="U44" s="125" t="str">
        <f>Electives!C120</f>
        <v>Replace furnace filter</v>
      </c>
      <c r="V44" s="107" t="str">
        <f>IF(Electives!I120&lt;&gt;"", Electives!I120, " ")</f>
        <v xml:space="preserve"> </v>
      </c>
      <c r="X44" s="427"/>
      <c r="Y44" s="107" t="str">
        <f>Electives!B188</f>
        <v>2g</v>
      </c>
      <c r="Z44" s="127" t="str">
        <f>Electives!C188</f>
        <v>Write/Compose song about issue &amp; perform</v>
      </c>
      <c r="AA44" s="107" t="str">
        <f>IF(Electives!I188&lt;&gt;"", Electives!I188, " ")</f>
        <v xml:space="preserve"> </v>
      </c>
      <c r="AC44" s="219">
        <f>'Shooting Sports'!B9</f>
        <v>4</v>
      </c>
      <c r="AD44" s="392" t="str">
        <f>'Shooting Sports'!C9</f>
        <v>Show how to put away and store gun</v>
      </c>
      <c r="AE44" s="393"/>
      <c r="AF44" s="219" t="str">
        <f>IF('Shooting Sports'!I9&lt;&gt;"", 'Shooting Sports'!I9, "")</f>
        <v/>
      </c>
      <c r="AG44" s="215"/>
      <c r="AH44" s="162" t="str">
        <f>NOVA!B31</f>
        <v>3b3</v>
      </c>
      <c r="AI44" s="386" t="str">
        <f>NOVA!C31</f>
        <v>Explain difference of rock types</v>
      </c>
      <c r="AJ44" s="387"/>
      <c r="AK44" s="162" t="str">
        <f>IF(NOVA!I31&lt;&gt;"", NOVA!I31, "")</f>
        <v/>
      </c>
      <c r="AL44" s="215"/>
      <c r="AM44" s="162" t="str">
        <f>NOVA!B92</f>
        <v>3a1</v>
      </c>
      <c r="AN44" s="386" t="str">
        <f>NOVA!C92</f>
        <v>Watch the stars</v>
      </c>
      <c r="AO44" s="387"/>
      <c r="AP44" s="162" t="str">
        <f>IF(NOVA!I92&lt;&gt;"", NOVA!I92, "")</f>
        <v/>
      </c>
      <c r="AQ44" s="215"/>
      <c r="AR44" s="162" t="str">
        <f>NOVA!B157</f>
        <v>3a</v>
      </c>
      <c r="AS44" s="386" t="str">
        <f>NOVA!C157</f>
        <v>Choose 2 and calculate your weight there</v>
      </c>
      <c r="AT44" s="387"/>
      <c r="AU44" s="162" t="str">
        <f>IF(NOVA!I157&lt;&gt;"", NOVA!I157, "")</f>
        <v/>
      </c>
    </row>
    <row r="45" spans="1:47">
      <c r="A45" s="159" t="str">
        <f>N25</f>
        <v>Art Explosion</v>
      </c>
      <c r="B45" s="151" t="str">
        <f>Electives!I41</f>
        <v/>
      </c>
      <c r="D45" s="402"/>
      <c r="E45" s="42">
        <f>AdventurePins!B50</f>
        <v>5</v>
      </c>
      <c r="F45" s="159" t="str">
        <f>AdventurePins!C50</f>
        <v>Time obstacle course, 2 weeks</v>
      </c>
      <c r="G45" s="42" t="str">
        <f>IF(AdventurePins!I50&lt;&gt;"", AdventurePins!I50, " ")</f>
        <v xml:space="preserve"> </v>
      </c>
      <c r="I45" s="402"/>
      <c r="J45" s="42" t="str">
        <f>AdventurePins!B107</f>
        <v>2a</v>
      </c>
      <c r="K45" s="159" t="str">
        <f>AdventurePins!C107</f>
        <v>Describe troop leadership</v>
      </c>
      <c r="L45" s="42" t="str">
        <f>IF(AdventurePins!I107&lt;&gt;"", AdventurePins!I107, " ")</f>
        <v xml:space="preserve"> </v>
      </c>
      <c r="N45" s="416"/>
      <c r="O45" s="107" t="str">
        <f>Electives!B53</f>
        <v>4g</v>
      </c>
      <c r="P45" s="125" t="str">
        <f>Electives!C53</f>
        <v>Service project for a disability</v>
      </c>
      <c r="Q45" s="107" t="str">
        <f>IF(Electives!I53&lt;&gt;"", Electives!I53, " ")</f>
        <v xml:space="preserve"> </v>
      </c>
      <c r="S45" s="416"/>
      <c r="T45" s="107" t="str">
        <f>Electives!B121</f>
        <v>4f</v>
      </c>
      <c r="U45" s="125" t="str">
        <f>Electives!C121</f>
        <v>Wash a car</v>
      </c>
      <c r="V45" s="107" t="str">
        <f>IF(Electives!I121&lt;&gt;"", Electives!I121, " ")</f>
        <v xml:space="preserve"> </v>
      </c>
      <c r="X45" s="427"/>
      <c r="Y45" s="107" t="str">
        <f>Electives!B189</f>
        <v>2h</v>
      </c>
      <c r="Z45" s="125" t="str">
        <f>Electives!C189</f>
        <v>Perform a musical number.</v>
      </c>
      <c r="AA45" s="107" t="str">
        <f>IF(Electives!I189&lt;&gt;"", Electives!I189, " ")</f>
        <v xml:space="preserve"> </v>
      </c>
      <c r="AC45"/>
      <c r="AD45" s="218" t="str">
        <f>'Shooting Sports'!C11</f>
        <v>BB Gun: Level 2</v>
      </c>
      <c r="AE45" s="218"/>
      <c r="AF45"/>
      <c r="AG45" s="215"/>
      <c r="AH45" s="162" t="str">
        <f>NOVA!B32</f>
        <v>3b4</v>
      </c>
      <c r="AI45" s="386" t="str">
        <f>NOVA!C32</f>
        <v>Share collection and what you learned</v>
      </c>
      <c r="AJ45" s="387"/>
      <c r="AK45" s="162" t="str">
        <f>IF(NOVA!I32&lt;&gt;"", NOVA!I32, "")</f>
        <v/>
      </c>
      <c r="AL45" s="215"/>
      <c r="AM45" s="162" t="str">
        <f>NOVA!B93</f>
        <v>3a2</v>
      </c>
      <c r="AN45" s="386" t="str">
        <f>NOVA!C93</f>
        <v>Find and draw 5 constellations</v>
      </c>
      <c r="AO45" s="387"/>
      <c r="AP45" s="162" t="str">
        <f>IF(NOVA!I93&lt;&gt;"", NOVA!I93, "")</f>
        <v/>
      </c>
      <c r="AQ45" s="215"/>
      <c r="AR45" s="162" t="str">
        <f>NOVA!B158</f>
        <v>3a1</v>
      </c>
      <c r="AS45" s="386" t="str">
        <f>NOVA!C158</f>
        <v>On the sun or moon</v>
      </c>
      <c r="AT45" s="387"/>
      <c r="AU45" s="162" t="str">
        <f>IF(NOVA!I158&lt;&gt;"", NOVA!I158, "")</f>
        <v/>
      </c>
    </row>
    <row r="46" spans="1:47">
      <c r="A46" s="159" t="str">
        <f>N35</f>
        <v>Aware and Care</v>
      </c>
      <c r="B46" s="151" t="str">
        <f>Electives!I55</f>
        <v/>
      </c>
      <c r="D46" s="402"/>
      <c r="E46" s="42">
        <f>AdventurePins!B51</f>
        <v>6</v>
      </c>
      <c r="F46" s="159" t="str">
        <f>AdventurePins!C51</f>
        <v>Lead fitness game</v>
      </c>
      <c r="G46" s="42" t="str">
        <f>IF(AdventurePins!I51&lt;&gt;"", AdventurePins!I51, " ")</f>
        <v xml:space="preserve"> </v>
      </c>
      <c r="I46" s="402"/>
      <c r="J46" s="42" t="str">
        <f>AdventurePins!B108</f>
        <v>2b</v>
      </c>
      <c r="K46" s="159" t="str">
        <f>AdventurePins!C108</f>
        <v>Describe 4 steps of advancement</v>
      </c>
      <c r="L46" s="42" t="str">
        <f>IF(AdventurePins!I108&lt;&gt;"", AdventurePins!I108, " ")</f>
        <v xml:space="preserve"> </v>
      </c>
      <c r="N46" s="417"/>
      <c r="O46" s="107" t="str">
        <f>Electives!B54</f>
        <v>4h</v>
      </c>
      <c r="P46" s="127" t="str">
        <f>Electives!C54</f>
        <v>Activity w/disabled members organization</v>
      </c>
      <c r="Q46" s="107" t="str">
        <f>IF(Electives!I54&lt;&gt;"", Electives!I54, " ")</f>
        <v xml:space="preserve"> </v>
      </c>
      <c r="S46" s="416"/>
      <c r="T46" s="107" t="str">
        <f>Electives!B122</f>
        <v>4g</v>
      </c>
      <c r="U46" s="125" t="str">
        <f>Electives!C122</f>
        <v>Check oil level &amp; tire pressure in car</v>
      </c>
      <c r="V46" s="107" t="str">
        <f>IF(Electives!I122&lt;&gt;"", Electives!I122,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Sports'!I12&lt;&gt;"", 'Shooting Sports'!I12, "")</f>
        <v/>
      </c>
      <c r="AG46" s="215"/>
      <c r="AH46" s="162" t="str">
        <f>NOVA!B33</f>
        <v>3c1</v>
      </c>
      <c r="AI46" s="386" t="str">
        <f>NOVA!C33</f>
        <v>Use 4 ways to monitor / predict weather</v>
      </c>
      <c r="AJ46" s="387"/>
      <c r="AK46" s="162" t="str">
        <f>IF(NOVA!I33&lt;&gt;"", NOVA!I33, "")</f>
        <v/>
      </c>
      <c r="AL46" s="215"/>
      <c r="AM46" s="162" t="str">
        <f>NOVA!B94</f>
        <v>3a3</v>
      </c>
      <c r="AN46" s="386" t="str">
        <f>NOVA!C94</f>
        <v>Discuss with counselor</v>
      </c>
      <c r="AO46" s="387"/>
      <c r="AP46" s="162" t="str">
        <f>IF(NOVA!I94&lt;&gt;"", NOVA!I94, "")</f>
        <v/>
      </c>
      <c r="AQ46" s="215"/>
      <c r="AR46" s="162" t="str">
        <f>NOVA!B159</f>
        <v>3a2</v>
      </c>
      <c r="AS46" s="386" t="str">
        <f>NOVA!C159</f>
        <v>On Jupiter or Pluto</v>
      </c>
      <c r="AT46" s="387"/>
      <c r="AU46" s="162" t="str">
        <f>IF(NOVA!I159&lt;&gt;"", NOVA!I159, "")</f>
        <v/>
      </c>
    </row>
    <row r="47" spans="1:47">
      <c r="A47" s="159" t="str">
        <f>N47</f>
        <v>Build It</v>
      </c>
      <c r="B47" s="151" t="str">
        <f>Electives!I62</f>
        <v/>
      </c>
      <c r="D47" s="399" t="str">
        <f>AdventurePins!C53</f>
        <v>Webelos Walkabout</v>
      </c>
      <c r="E47" s="399"/>
      <c r="F47" s="399"/>
      <c r="G47" s="399"/>
      <c r="I47" s="402"/>
      <c r="J47" s="42" t="str">
        <f>AdventurePins!B109</f>
        <v>2c</v>
      </c>
      <c r="K47" s="159" t="str">
        <f>AdventurePins!C109</f>
        <v>Describe ranks in Boy Scouts</v>
      </c>
      <c r="L47" s="42" t="str">
        <f>IF(AdventurePins!I109&lt;&gt;"", AdventurePins!I109, " ")</f>
        <v xml:space="preserve"> </v>
      </c>
      <c r="N47" s="399" t="str">
        <f>Electives!C57</f>
        <v>Build It</v>
      </c>
      <c r="O47" s="399"/>
      <c r="P47" s="399"/>
      <c r="Q47" s="399"/>
      <c r="S47" s="416"/>
      <c r="T47" s="107" t="str">
        <f>Electives!B123</f>
        <v>4h</v>
      </c>
      <c r="U47" s="125" t="str">
        <f>Electives!C123</f>
        <v>Replace a bulb in a car</v>
      </c>
      <c r="V47" s="107" t="str">
        <f>IF(Electives!I123&lt;&gt;"", Electives!I123, " ")</f>
        <v xml:space="preserve"> </v>
      </c>
      <c r="X47" s="410" t="str">
        <f>IF(Electives!$E192&lt;&gt;"", Electives!$E192, " ")</f>
        <v>(Do All)</v>
      </c>
      <c r="Y47" s="107">
        <f>Electives!B193</f>
        <v>1</v>
      </c>
      <c r="Z47" s="126" t="str">
        <f>Electives!C193</f>
        <v>Write story outline. Create storyboard.</v>
      </c>
      <c r="AA47" s="107" t="str">
        <f>IF(Electives!I193&lt;&gt;"", Electives!I193, " ")</f>
        <v xml:space="preserve"> </v>
      </c>
      <c r="AC47" s="219" t="str">
        <f>'Shooting Sports'!B13</f>
        <v>S1</v>
      </c>
      <c r="AD47" s="392" t="str">
        <f>'Shooting Sports'!C13</f>
        <v>Demonstrate one shooting position</v>
      </c>
      <c r="AE47" s="393"/>
      <c r="AF47" s="219" t="str">
        <f>IF('Shooting Sports'!I13&lt;&gt;"", 'Shooting Sports'!I13, "")</f>
        <v/>
      </c>
      <c r="AG47" s="215"/>
      <c r="AH47" s="162" t="str">
        <f>NOVA!B34</f>
        <v>3c2</v>
      </c>
      <c r="AI47" s="386" t="str">
        <f>NOVA!C34</f>
        <v>Analyze predictions for a week</v>
      </c>
      <c r="AJ47" s="387"/>
      <c r="AK47" s="162" t="str">
        <f>IF(NOVA!I34&lt;&gt;"", NOVA!I34, "")</f>
        <v/>
      </c>
      <c r="AL47" s="215"/>
      <c r="AM47" s="162" t="str">
        <f>NOVA!B95</f>
        <v>3b1</v>
      </c>
      <c r="AN47" s="386" t="str">
        <f>NOVA!C95</f>
        <v>Explain revolution, orbit and rotation</v>
      </c>
      <c r="AO47" s="387"/>
      <c r="AP47" s="162" t="str">
        <f>IF(NOVA!I95&lt;&gt;"", NOVA!I95, "")</f>
        <v/>
      </c>
      <c r="AQ47" s="215"/>
      <c r="AR47" s="162" t="str">
        <f>NOVA!B160</f>
        <v>3a3</v>
      </c>
      <c r="AS47" s="386" t="str">
        <f>NOVA!C160</f>
        <v>On a planet of your choice</v>
      </c>
      <c r="AT47" s="387"/>
      <c r="AU47" s="162" t="str">
        <f>IF(NOVA!I160&lt;&gt;"", NOVA!I160, "")</f>
        <v/>
      </c>
    </row>
    <row r="48" spans="1:47" ht="12.75" customHeight="1">
      <c r="A48" s="159" t="str">
        <f>N52</f>
        <v>Build My Own Hero</v>
      </c>
      <c r="B48" s="151" t="str">
        <f>Electives!I71</f>
        <v/>
      </c>
      <c r="D48" s="403" t="str">
        <f>IF(AdventurePins!$E53&lt;&gt;"", AdventurePins!$E53, " ")</f>
        <v>(Do 1-4 and one other)</v>
      </c>
      <c r="E48" s="42">
        <f>AdventurePins!B54</f>
        <v>1</v>
      </c>
      <c r="F48" s="159" t="str">
        <f>AdventurePins!C54</f>
        <v>Create a hike plan</v>
      </c>
      <c r="G48" s="42" t="str">
        <f>IF(AdventurePins!I54&lt;&gt;"", AdventurePins!I54, " ")</f>
        <v xml:space="preserve"> </v>
      </c>
      <c r="I48" s="402"/>
      <c r="J48" s="42" t="str">
        <f>AdventurePins!B110</f>
        <v>2d</v>
      </c>
      <c r="K48" s="159" t="str">
        <f>AdventurePins!C110</f>
        <v>Describe merit badge program</v>
      </c>
      <c r="L48" s="42" t="str">
        <f>IF(AdventurePins!I110&lt;&gt;"", AdventurePins!I110, " ")</f>
        <v xml:space="preserve"> </v>
      </c>
      <c r="N48" s="410" t="str">
        <f>IF(Electives!$E57&lt;&gt;"", Electives!$E57, " ")</f>
        <v>(Do All)</v>
      </c>
      <c r="O48" s="107">
        <f>Electives!B58</f>
        <v>1</v>
      </c>
      <c r="P48" s="125" t="str">
        <f>Electives!C58</f>
        <v>Learn basic tools &amp; safety</v>
      </c>
      <c r="Q48" s="107" t="str">
        <f>IF(Electives!I58&lt;&gt;"", Electives!I58, " ")</f>
        <v xml:space="preserve"> </v>
      </c>
      <c r="S48" s="416"/>
      <c r="T48" s="107" t="str">
        <f>Electives!B124</f>
        <v>4i</v>
      </c>
      <c r="U48" s="125" t="str">
        <f>Electives!C124</f>
        <v>Change a car tire</v>
      </c>
      <c r="V48" s="107" t="str">
        <f>IF(Electives!I124&lt;&gt;"", Electives!I124, " ")</f>
        <v xml:space="preserve"> </v>
      </c>
      <c r="X48" s="410"/>
      <c r="Y48" s="107">
        <f>Electives!B194</f>
        <v>2</v>
      </c>
      <c r="Z48" s="125" t="str">
        <f>Electives!C194</f>
        <v>Create movie w/Oath &amp; Law</v>
      </c>
      <c r="AA48" s="107" t="str">
        <f>IF(Electives!I194&lt;&gt;"", Electives!I194, " ")</f>
        <v xml:space="preserve"> </v>
      </c>
      <c r="AC48" s="219" t="str">
        <f>'Shooting Sports'!B14</f>
        <v>S2</v>
      </c>
      <c r="AD48" s="392" t="str">
        <f>'Shooting Sports'!C14</f>
        <v>Fire 5 BBs in 3 volleys at the Cub target</v>
      </c>
      <c r="AE48" s="393"/>
      <c r="AF48" s="219" t="str">
        <f>IF('Shooting Sports'!I14&lt;&gt;"", 'Shooting Sports'!I14, "")</f>
        <v/>
      </c>
      <c r="AG48" s="215"/>
      <c r="AH48" s="162" t="str">
        <f>NOVA!B35</f>
        <v>3c3</v>
      </c>
      <c r="AI48" s="386" t="str">
        <f>NOVA!C35</f>
        <v>Discuss work with counselor</v>
      </c>
      <c r="AJ48" s="387"/>
      <c r="AK48" s="162" t="str">
        <f>IF(NOVA!I35&lt;&gt;"", NOVA!I35, "")</f>
        <v/>
      </c>
      <c r="AL48" s="215"/>
      <c r="AM48" s="162" t="str">
        <f>NOVA!B96</f>
        <v>3b2</v>
      </c>
      <c r="AN48" s="386" t="str">
        <f>NOVA!C96</f>
        <v>Compare 3 planets to the Earth</v>
      </c>
      <c r="AO48" s="387"/>
      <c r="AP48" s="162" t="str">
        <f>IF(NOVA!I96&lt;&gt;"", NOVA!I96, "")</f>
        <v/>
      </c>
      <c r="AQ48" s="215"/>
      <c r="AR48" s="162" t="str">
        <f>NOVA!B161</f>
        <v>3b</v>
      </c>
      <c r="AS48" s="386" t="str">
        <f>NOVA!C161</f>
        <v>Choose one and calculate its height</v>
      </c>
      <c r="AT48" s="387"/>
      <c r="AU48" s="162" t="str">
        <f>IF(NOVA!I161&lt;&gt;"", NOVA!I161, "")</f>
        <v/>
      </c>
    </row>
    <row r="49" spans="1:47" ht="12.75" customHeight="1">
      <c r="A49" s="159" t="str">
        <f>S3</f>
        <v>Castaway</v>
      </c>
      <c r="B49" s="151" t="str">
        <f>Electives!I81</f>
        <v/>
      </c>
      <c r="D49" s="404"/>
      <c r="E49" s="42">
        <f>AdventurePins!B55</f>
        <v>2</v>
      </c>
      <c r="F49" s="159" t="str">
        <f>AdventurePins!C55</f>
        <v>Assemble a hiking first-aid kit</v>
      </c>
      <c r="G49" s="42" t="str">
        <f>IF(AdventurePins!I55&lt;&gt;"", AdventurePins!I55, " ")</f>
        <v xml:space="preserve"> </v>
      </c>
      <c r="I49" s="402"/>
      <c r="J49" s="42" t="str">
        <f>AdventurePins!B111</f>
        <v>3a</v>
      </c>
      <c r="K49" s="159" t="str">
        <f>AdventurePins!C111</f>
        <v>Explain patrol method &amp; types</v>
      </c>
      <c r="L49" s="42" t="str">
        <f>IF(AdventurePins!I111&lt;&gt;"", AdventurePins!I111, " ")</f>
        <v xml:space="preserve"> </v>
      </c>
      <c r="N49" s="410"/>
      <c r="O49" s="107">
        <f>Electives!B59</f>
        <v>2</v>
      </c>
      <c r="P49" s="125" t="str">
        <f>Electives!C59</f>
        <v>Build carpentry project</v>
      </c>
      <c r="Q49" s="107" t="str">
        <f>IF(Electives!I59&lt;&gt;"", Electives!I59, " ")</f>
        <v xml:space="preserve"> </v>
      </c>
      <c r="S49" s="416"/>
      <c r="T49" s="107" t="str">
        <f>Electives!B125</f>
        <v>4j</v>
      </c>
      <c r="U49" s="125" t="str">
        <f>Electives!C125</f>
        <v>Repair bicycle, chain, tires, flat, etc</v>
      </c>
      <c r="V49" s="107" t="str">
        <f>IF(Electives!I125&lt;&gt;"", Electives!I125, " ")</f>
        <v xml:space="preserve"> </v>
      </c>
      <c r="X49" s="410"/>
      <c r="Y49" s="107">
        <f>Electives!B195</f>
        <v>3</v>
      </c>
      <c r="Z49" s="125" t="str">
        <f>Electives!C195</f>
        <v>Share movie with family/pack/den.</v>
      </c>
      <c r="AA49" s="107" t="str">
        <f>IF(Electives!I195&lt;&gt;"", Electives!I195, " ")</f>
        <v xml:space="preserve"> </v>
      </c>
      <c r="AC49" s="219" t="str">
        <f>'Shooting Sports'!B15</f>
        <v>S3</v>
      </c>
      <c r="AD49" s="392" t="str">
        <f>'Shooting Sports'!C15</f>
        <v>Demonstrate/Explain range commands</v>
      </c>
      <c r="AE49" s="393"/>
      <c r="AF49" s="219" t="str">
        <f>IF('Shooting Sports'!I15&lt;&gt;"", 'Shooting Sports'!I15, "")</f>
        <v/>
      </c>
      <c r="AG49" s="215"/>
      <c r="AH49" s="162" t="str">
        <f>NOVA!B36</f>
        <v>3d</v>
      </c>
      <c r="AI49" s="386" t="str">
        <f>NOVA!C36</f>
        <v>Choose 2 habitats and complete activity</v>
      </c>
      <c r="AJ49" s="387"/>
      <c r="AK49" s="162" t="str">
        <f>IF(NOVA!I36&lt;&gt;"", NOVA!I36, "")</f>
        <v/>
      </c>
      <c r="AL49" s="215"/>
      <c r="AM49" s="162" t="str">
        <f>NOVA!B97</f>
        <v>3b3</v>
      </c>
      <c r="AN49" s="386" t="str">
        <f>NOVA!C97</f>
        <v>Discuss with counselor</v>
      </c>
      <c r="AO49" s="387"/>
      <c r="AP49" s="162" t="str">
        <f>IF(NOVA!I97&lt;&gt;"", NOVA!I97, "")</f>
        <v/>
      </c>
      <c r="AQ49" s="215"/>
      <c r="AR49" s="162" t="str">
        <f>NOVA!B162</f>
        <v>3b1</v>
      </c>
      <c r="AS49" s="386" t="str">
        <f>NOVA!C162</f>
        <v>A tree</v>
      </c>
      <c r="AT49" s="387"/>
      <c r="AU49" s="162" t="str">
        <f>IF(NOVA!I162&lt;&gt;"", NOVA!I162, "")</f>
        <v/>
      </c>
    </row>
    <row r="50" spans="1:47">
      <c r="A50" s="159" t="str">
        <f>S11</f>
        <v>Earth Rocks!</v>
      </c>
      <c r="B50" s="151" t="str">
        <f>Electives!I95</f>
        <v/>
      </c>
      <c r="D50" s="404"/>
      <c r="E50" s="42">
        <f>AdventurePins!B56</f>
        <v>3</v>
      </c>
      <c r="F50" s="159" t="str">
        <f>AdventurePins!C56</f>
        <v>Outdoor Code / Leave No Trace</v>
      </c>
      <c r="G50" s="42" t="str">
        <f>IF(AdventurePins!I56&lt;&gt;"", AdventurePins!I56, " ")</f>
        <v xml:space="preserve"> </v>
      </c>
      <c r="I50" s="402"/>
      <c r="J50" s="42" t="str">
        <f>AdventurePins!B112</f>
        <v>3b</v>
      </c>
      <c r="K50" s="127" t="str">
        <f>AdventurePins!C112</f>
        <v>Hold an election to choose patrol leader</v>
      </c>
      <c r="L50" s="42" t="str">
        <f>IF(AdventurePins!I112&lt;&gt;"", AdventurePins!I112, " ")</f>
        <v xml:space="preserve"> </v>
      </c>
      <c r="N50" s="410"/>
      <c r="O50" s="107">
        <f>Electives!B60</f>
        <v>3</v>
      </c>
      <c r="P50" s="125" t="str">
        <f>Electives!C60</f>
        <v>List tools / materials for #2</v>
      </c>
      <c r="Q50" s="107" t="str">
        <f>IF(Electives!I60&lt;&gt;"", Electives!I60, " ")</f>
        <v xml:space="preserve"> </v>
      </c>
      <c r="S50" s="416"/>
      <c r="T50" s="107" t="str">
        <f>Electives!B126</f>
        <v>4k</v>
      </c>
      <c r="U50" s="127" t="str">
        <f>Electives!C126</f>
        <v>Replace wheels on skateboard, scooter, or skates</v>
      </c>
      <c r="V50" s="107" t="str">
        <f>IF(Electives!I126&lt;&gt;"", Electives!I126,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Sports'!I16&lt;&gt;"", 'Shooting Sports'!I16, "")</f>
        <v/>
      </c>
      <c r="AG50" s="142"/>
      <c r="AH50" s="162" t="str">
        <f>NOVA!B37</f>
        <v>3d1</v>
      </c>
      <c r="AI50" s="386" t="str">
        <f>NOVA!C37</f>
        <v>Prairie</v>
      </c>
      <c r="AJ50" s="387"/>
      <c r="AK50" s="162" t="str">
        <f>IF(NOVA!I37&lt;&gt;"", NOVA!I37, "")</f>
        <v/>
      </c>
      <c r="AL50" s="142"/>
      <c r="AM50" s="162" t="str">
        <f>NOVA!B98</f>
        <v>3c1</v>
      </c>
      <c r="AN50" s="386" t="str">
        <f>NOVA!C98</f>
        <v>Design a rover and tell what it collects</v>
      </c>
      <c r="AO50" s="387"/>
      <c r="AP50" s="162" t="str">
        <f>IF(NOVA!I98&lt;&gt;"", NOVA!I98, "")</f>
        <v/>
      </c>
      <c r="AQ50" s="142"/>
      <c r="AR50" s="162" t="str">
        <f>NOVA!B163</f>
        <v>3b2</v>
      </c>
      <c r="AS50" s="386" t="str">
        <f>NOVA!C163</f>
        <v>Your house</v>
      </c>
      <c r="AT50" s="387"/>
      <c r="AU50" s="162" t="str">
        <f>IF(NOVA!I163&lt;&gt;"", NOVA!I163, "")</f>
        <v/>
      </c>
    </row>
    <row r="51" spans="1:47" ht="12.75" customHeight="1">
      <c r="A51" s="159" t="str">
        <f>S23</f>
        <v>Engineer</v>
      </c>
      <c r="B51" s="151" t="str">
        <f>Electives!I104</f>
        <v/>
      </c>
      <c r="D51" s="404"/>
      <c r="E51" s="42">
        <f>AdventurePins!B57</f>
        <v>4</v>
      </c>
      <c r="F51" s="159" t="str">
        <f>AdventurePins!C57</f>
        <v>Hike 3 miles and plan lunch</v>
      </c>
      <c r="G51" s="42" t="str">
        <f>IF(AdventurePins!I57&lt;&gt;"", AdventurePins!I57, " ")</f>
        <v xml:space="preserve"> </v>
      </c>
      <c r="I51" s="402"/>
      <c r="J51" s="42" t="str">
        <f>AdventurePins!B113</f>
        <v>3c</v>
      </c>
      <c r="K51" s="127" t="str">
        <f>AdventurePins!C113</f>
        <v>Develop patrol name, emblem, flag, &amp; yell</v>
      </c>
      <c r="L51" s="42" t="str">
        <f>IF(AdventurePins!I113&lt;&gt;"", AdventurePins!I113, " ")</f>
        <v xml:space="preserve"> </v>
      </c>
      <c r="N51" s="410"/>
      <c r="O51" s="107">
        <f>Electives!B61</f>
        <v>4</v>
      </c>
      <c r="P51" s="127" t="str">
        <f>Electives!C61</f>
        <v>Visit / interview construction worker @ site</v>
      </c>
      <c r="Q51" s="107" t="str">
        <f>IF(Electives!I61&lt;&gt;"", Electives!I61, " ")</f>
        <v xml:space="preserve"> </v>
      </c>
      <c r="S51" s="416"/>
      <c r="T51" s="107" t="str">
        <f>Electives!B127</f>
        <v>4l</v>
      </c>
      <c r="U51" s="125" t="str">
        <f>Electives!C127</f>
        <v>Help prepare and paint a room</v>
      </c>
      <c r="V51" s="107" t="str">
        <f>IF(Electives!I127&lt;&gt;"", Electives!I127, " ")</f>
        <v xml:space="preserve"> </v>
      </c>
      <c r="X51" s="410" t="str">
        <f>IF(Electives!$E198&lt;&gt;"", Electives!$E198, " ")</f>
        <v>(Do 1, one of 2, all 3 thru 5, and one of 6)</v>
      </c>
      <c r="Y51" s="107">
        <f>Electives!B199</f>
        <v>1</v>
      </c>
      <c r="Z51" s="127" t="str">
        <f>Electives!C199</f>
        <v>Interview grandparent about childhood life</v>
      </c>
      <c r="AA51" s="107" t="str">
        <f>IF(Electives!I199&lt;&gt;"", Electives!I199, " ")</f>
        <v xml:space="preserve"> </v>
      </c>
      <c r="AC51"/>
      <c r="AD51" s="218" t="str">
        <f>'Shooting Sports'!C18</f>
        <v>Archery: Level 1</v>
      </c>
      <c r="AE51" s="218"/>
      <c r="AF51"/>
      <c r="AG51" s="72"/>
      <c r="AH51" s="162" t="str">
        <f>NOVA!B38</f>
        <v>3d2</v>
      </c>
      <c r="AI51" s="386" t="str">
        <f>NOVA!C38</f>
        <v>Temperate forest</v>
      </c>
      <c r="AJ51" s="387"/>
      <c r="AK51" s="162" t="str">
        <f>IF(NOVA!I38&lt;&gt;"", NOVA!I38, "")</f>
        <v/>
      </c>
      <c r="AL51" s="72"/>
      <c r="AM51" s="162" t="str">
        <f>NOVA!B99</f>
        <v>3c2</v>
      </c>
      <c r="AN51" s="386" t="str">
        <f>NOVA!C99</f>
        <v>How would rover work</v>
      </c>
      <c r="AO51" s="387"/>
      <c r="AP51" s="162" t="str">
        <f>IF(NOVA!I99&lt;&gt;"", NOVA!I99, "")</f>
        <v/>
      </c>
      <c r="AQ51" s="72"/>
      <c r="AR51" s="162" t="str">
        <f>NOVA!B164</f>
        <v>3b3</v>
      </c>
      <c r="AS51" s="386" t="str">
        <f>NOVA!C164</f>
        <v>A building of your choice</v>
      </c>
      <c r="AT51" s="387"/>
      <c r="AU51" s="162" t="str">
        <f>IF(NOVA!I164&lt;&gt;"", NOVA!I164, "")</f>
        <v/>
      </c>
    </row>
    <row r="52" spans="1:47">
      <c r="A52" s="159" t="str">
        <f>S30</f>
        <v>Fix It</v>
      </c>
      <c r="B52" s="151" t="str">
        <f>Electives!I137</f>
        <v/>
      </c>
      <c r="D52" s="404"/>
      <c r="E52" s="42">
        <f>AdventurePins!B58</f>
        <v>5</v>
      </c>
      <c r="F52" s="127" t="str">
        <f>AdventurePins!C58</f>
        <v>Identify poisonous plants/animals/insects</v>
      </c>
      <c r="G52" s="42" t="str">
        <f>IF(AdventurePins!I58&lt;&gt;"", AdventurePins!I58, " ")</f>
        <v xml:space="preserve"> </v>
      </c>
      <c r="I52" s="402"/>
      <c r="J52" s="42" t="str">
        <f>AdventurePins!B114</f>
        <v>3d</v>
      </c>
      <c r="K52" s="127" t="str">
        <f>AdventurePins!C114</f>
        <v>Participate in Boy Scout campout/activity</v>
      </c>
      <c r="L52" s="42" t="str">
        <f>IF(AdventurePins!I114&lt;&gt;"", AdventurePins!I114, " ")</f>
        <v xml:space="preserve"> </v>
      </c>
      <c r="N52" s="399" t="str">
        <f>Electives!C64</f>
        <v>Build My Own Hero</v>
      </c>
      <c r="O52" s="399"/>
      <c r="P52" s="399"/>
      <c r="Q52" s="399"/>
      <c r="S52" s="416"/>
      <c r="T52" s="107" t="str">
        <f>Electives!B128</f>
        <v>4m</v>
      </c>
      <c r="U52" s="125" t="str">
        <f>Electives!C128</f>
        <v>Help replace wall or floor tile</v>
      </c>
      <c r="V52" s="107" t="str">
        <f>IF(Electives!I128&lt;&gt;"", Electives!I128, " ")</f>
        <v xml:space="preserve"> </v>
      </c>
      <c r="X52" s="410"/>
      <c r="Y52" s="107" t="str">
        <f>Electives!B200</f>
        <v>2a</v>
      </c>
      <c r="Z52" s="127" t="str">
        <f>Electives!C200</f>
        <v>Family tree of three generations</v>
      </c>
      <c r="AA52" s="107" t="str">
        <f>IF(Electives!I200&lt;&gt;"", Electives!I200, " ")</f>
        <v xml:space="preserve"> </v>
      </c>
      <c r="AC52" s="219">
        <f>'Shooting Sports'!B19</f>
        <v>1</v>
      </c>
      <c r="AD52" s="428" t="str">
        <f>'Shooting Sports'!C19</f>
        <v>Follow archery range rules and whistles</v>
      </c>
      <c r="AE52" s="429"/>
      <c r="AF52" s="219" t="str">
        <f>IF('Shooting Sports'!I19&lt;&gt;"", 'Shooting Sports'!I19, "")</f>
        <v/>
      </c>
      <c r="AG52" s="220"/>
      <c r="AH52" s="162" t="str">
        <f>NOVA!B39</f>
        <v>3d3</v>
      </c>
      <c r="AI52" s="386" t="str">
        <f>NOVA!C39</f>
        <v>Aquatic ecosystem</v>
      </c>
      <c r="AJ52" s="387"/>
      <c r="AK52" s="162" t="str">
        <f>IF(NOVA!I39&lt;&gt;"", NOVA!I39, "")</f>
        <v/>
      </c>
      <c r="AL52" s="220"/>
      <c r="AM52" s="162" t="str">
        <f>NOVA!B100</f>
        <v>3c3</v>
      </c>
      <c r="AN52" s="386" t="str">
        <f>NOVA!C100</f>
        <v>How would rover transmit data</v>
      </c>
      <c r="AO52" s="387"/>
      <c r="AP52" s="162" t="str">
        <f>IF(NOVA!I100&lt;&gt;"", NOVA!I100, "")</f>
        <v/>
      </c>
      <c r="AQ52" s="220"/>
      <c r="AR52" s="162" t="str">
        <f>NOVA!B165</f>
        <v>3c</v>
      </c>
      <c r="AS52" s="386" t="str">
        <f>NOVA!C165</f>
        <v>Calculate the volume of air in your room</v>
      </c>
      <c r="AT52" s="387"/>
      <c r="AU52" s="162" t="str">
        <f>IF(NOVA!I165&lt;&gt;"", NOVA!I165, "")</f>
        <v/>
      </c>
    </row>
    <row r="53" spans="1:47" ht="12.75" customHeight="1">
      <c r="A53" s="159" t="str">
        <f>X3</f>
        <v>Game Design</v>
      </c>
      <c r="B53" s="151" t="str">
        <f>Electives!I144</f>
        <v/>
      </c>
      <c r="D53" s="405"/>
      <c r="E53" s="42">
        <f>AdventurePins!B59</f>
        <v>6</v>
      </c>
      <c r="F53" s="127" t="str">
        <f>AdventurePins!C59</f>
        <v>Leader role: Trail/First-aid/Lunch/Service</v>
      </c>
      <c r="G53" s="42" t="str">
        <f>IF(AdventurePins!I59&lt;&gt;"", AdventurePins!I59, " ")</f>
        <v xml:space="preserve"> </v>
      </c>
      <c r="I53" s="402"/>
      <c r="J53" s="42">
        <f>AdventurePins!B115</f>
        <v>4</v>
      </c>
      <c r="K53" s="126" t="str">
        <f>AdventurePins!C115</f>
        <v>Use patrol method on Boy Scout activity</v>
      </c>
      <c r="L53" s="42" t="str">
        <f>IF(AdventurePins!I115&lt;&gt;"", AdventurePins!I115, " ")</f>
        <v xml:space="preserve"> </v>
      </c>
      <c r="N53" s="410" t="str">
        <f>IF(Electives!$E64&lt;&gt;"", Electives!$E64, " ")</f>
        <v>(Do 1-3 and one other)</v>
      </c>
      <c r="O53" s="107">
        <f>Electives!B65</f>
        <v>1</v>
      </c>
      <c r="P53" s="125" t="str">
        <f>Electives!C65</f>
        <v>What is Hero; Invite local hero.</v>
      </c>
      <c r="Q53" s="107" t="str">
        <f>IF(Electives!I65&lt;&gt;"", Electives!I65, " ")</f>
        <v xml:space="preserve"> </v>
      </c>
      <c r="S53" s="416"/>
      <c r="T53" s="107" t="str">
        <f>Electives!B129</f>
        <v>4n</v>
      </c>
      <c r="U53" s="125" t="str">
        <f>Electives!C129</f>
        <v>Help repair window/door lock</v>
      </c>
      <c r="V53" s="107" t="str">
        <f>IF(Electives!I129&lt;&gt;"", Electives!I129, " ")</f>
        <v xml:space="preserve"> </v>
      </c>
      <c r="X53" s="410"/>
      <c r="Y53" s="107" t="str">
        <f>Electives!B201</f>
        <v>2b</v>
      </c>
      <c r="Z53" s="127" t="str">
        <f>Electives!C201</f>
        <v>Make a display showing family orign</v>
      </c>
      <c r="AA53" s="107" t="str">
        <f>IF(Electives!I201&lt;&gt;"", Electives!I201, " ")</f>
        <v xml:space="preserve"> </v>
      </c>
      <c r="AC53" s="219">
        <f>'Shooting Sports'!B20</f>
        <v>2</v>
      </c>
      <c r="AD53" s="392" t="str">
        <f>'Shooting Sports'!C20</f>
        <v>Identify recurve and compound bow</v>
      </c>
      <c r="AE53" s="393"/>
      <c r="AF53" s="219" t="str">
        <f>IF('Shooting Sports'!I20&lt;&gt;"", 'Shooting Sports'!I20, "")</f>
        <v/>
      </c>
      <c r="AG53" s="221"/>
      <c r="AH53" s="162" t="str">
        <f>NOVA!B40</f>
        <v>3d4</v>
      </c>
      <c r="AI53" s="386" t="str">
        <f>NOVA!C40</f>
        <v>Temperate / Subtropical rain forest</v>
      </c>
      <c r="AJ53" s="387"/>
      <c r="AK53" s="162" t="str">
        <f>IF(NOVA!I40&lt;&gt;"", NOVA!I40, "")</f>
        <v/>
      </c>
      <c r="AL53" s="221"/>
      <c r="AM53" s="162" t="str">
        <f>NOVA!B101</f>
        <v>3c4</v>
      </c>
      <c r="AN53" s="386" t="str">
        <f>NOVA!C101</f>
        <v>Why rovers are needed</v>
      </c>
      <c r="AO53" s="387"/>
      <c r="AP53" s="162" t="str">
        <f>IF(NOVA!I101&lt;&gt;"", NOVA!I101, "")</f>
        <v/>
      </c>
      <c r="AQ53" s="221"/>
      <c r="AR53" s="162" t="str">
        <f>NOVA!B166</f>
        <v>4a1</v>
      </c>
      <c r="AS53" s="386" t="str">
        <f>NOVA!C166</f>
        <v>Look up and discuss cryptography</v>
      </c>
      <c r="AT53" s="387"/>
      <c r="AU53" s="162" t="str">
        <f>IF(NOVA!I166&lt;&gt;"", NOVA!I166, "")</f>
        <v/>
      </c>
    </row>
    <row r="54" spans="1:47" ht="12.75" customHeight="1">
      <c r="A54" s="159" t="str">
        <f>X8</f>
        <v>Into the Wild</v>
      </c>
      <c r="B54" s="151" t="str">
        <f>Electives!I161</f>
        <v/>
      </c>
      <c r="I54" s="402"/>
      <c r="J54" s="42" t="str">
        <f>AdventurePins!B116</f>
        <v>5a</v>
      </c>
      <c r="K54" s="127" t="str">
        <f>AdventurePins!C116</f>
        <v>Tie knots: square, 2-half hitches, taut-line</v>
      </c>
      <c r="L54" s="42" t="str">
        <f>IF(AdventurePins!I116&lt;&gt;"", AdventurePins!I116, " ")</f>
        <v xml:space="preserve"> </v>
      </c>
      <c r="N54" s="410"/>
      <c r="O54" s="107">
        <f>Electives!B66</f>
        <v>2</v>
      </c>
      <c r="P54" s="126" t="str">
        <f>Electives!C66</f>
        <v>Identify how citizens can be local heros.</v>
      </c>
      <c r="Q54" s="107" t="str">
        <f>IF(Electives!I66&lt;&gt;"", Electives!I66, " ")</f>
        <v xml:space="preserve"> </v>
      </c>
      <c r="S54" s="416"/>
      <c r="T54" s="107" t="str">
        <f>Electives!B130</f>
        <v>4o</v>
      </c>
      <c r="U54" s="125" t="str">
        <f>Electives!C130</f>
        <v>Help fix slow or clogged sink</v>
      </c>
      <c r="V54" s="107" t="str">
        <f>IF(Electives!I130&lt;&gt;"", Electives!I130, " ")</f>
        <v xml:space="preserve"> </v>
      </c>
      <c r="X54" s="410"/>
      <c r="Y54" s="107" t="str">
        <f>Electives!B202</f>
        <v>2c</v>
      </c>
      <c r="Z54" s="127" t="str">
        <f>Electives!C202</f>
        <v>Create display of family celebration</v>
      </c>
      <c r="AA54" s="107" t="str">
        <f>IF(Electives!I202&lt;&gt;"", Electives!I202, " ")</f>
        <v xml:space="preserve"> </v>
      </c>
      <c r="AC54" s="219">
        <f>'Shooting Sports'!B21</f>
        <v>3</v>
      </c>
      <c r="AD54" s="392" t="str">
        <f>'Shooting Sports'!C21</f>
        <v>Demonstrate arm/finger guards &amp; quiver</v>
      </c>
      <c r="AE54" s="393"/>
      <c r="AF54" s="219" t="str">
        <f>IF('Shooting Sports'!I21&lt;&gt;"", 'Shooting Sports'!I21, "")</f>
        <v/>
      </c>
      <c r="AG54" s="221"/>
      <c r="AH54" s="162" t="str">
        <f>NOVA!B41</f>
        <v>3d5</v>
      </c>
      <c r="AI54" s="386" t="str">
        <f>NOVA!C41</f>
        <v>Desert</v>
      </c>
      <c r="AJ54" s="387"/>
      <c r="AK54" s="162" t="str">
        <f>IF(NOVA!I41&lt;&gt;"", NOVA!I41, "")</f>
        <v/>
      </c>
      <c r="AL54" s="221"/>
      <c r="AM54" s="162" t="str">
        <f>NOVA!B102</f>
        <v>3d1</v>
      </c>
      <c r="AN54" s="386" t="str">
        <f>NOVA!C102</f>
        <v>Design a space colony</v>
      </c>
      <c r="AO54" s="387"/>
      <c r="AP54" s="162" t="str">
        <f>IF(NOVA!I102&lt;&gt;"", NOVA!I102, "")</f>
        <v/>
      </c>
      <c r="AQ54" s="221"/>
      <c r="AR54" s="162" t="str">
        <f>NOVA!B167</f>
        <v>4a2</v>
      </c>
      <c r="AS54" s="386" t="str">
        <f>NOVA!C167</f>
        <v>Discuss 3 ways codes are made</v>
      </c>
      <c r="AT54" s="387"/>
      <c r="AU54" s="162" t="str">
        <f>IF(NOVA!I167&lt;&gt;"", NOVA!I167, "")</f>
        <v/>
      </c>
    </row>
    <row r="55" spans="1:47">
      <c r="A55" s="159" t="str">
        <f>X23</f>
        <v>Into the Woods</v>
      </c>
      <c r="B55" s="151" t="str">
        <f>Electives!I171</f>
        <v/>
      </c>
      <c r="I55" s="402"/>
      <c r="J55" s="42" t="str">
        <f>AdventurePins!B117</f>
        <v>5b</v>
      </c>
      <c r="K55" s="127" t="str">
        <f>AdventurePins!C117</f>
        <v>Show whip &amp; fuse ends of different ropes</v>
      </c>
      <c r="L55" s="42" t="str">
        <f>IF(AdventurePins!I117&lt;&gt;"", AdventurePins!I117, " ")</f>
        <v xml:space="preserve"> </v>
      </c>
      <c r="N55" s="410"/>
      <c r="O55" s="107">
        <f>Electives!B67</f>
        <v>3</v>
      </c>
      <c r="P55" s="125" t="str">
        <f>Electives!C67</f>
        <v>Recognize community Hero</v>
      </c>
      <c r="Q55" s="107" t="str">
        <f>IF(Electives!I67&lt;&gt;"", Electives!I67, " ")</f>
        <v xml:space="preserve"> </v>
      </c>
      <c r="S55" s="416"/>
      <c r="T55" s="107" t="str">
        <f>Electives!B131</f>
        <v>4p</v>
      </c>
      <c r="U55" s="125" t="str">
        <f>Electives!C131</f>
        <v>Help repair a mailbox</v>
      </c>
      <c r="V55" s="107" t="str">
        <f>IF(Electives!I131&lt;&gt;"", Electives!I131, " ")</f>
        <v xml:space="preserve"> </v>
      </c>
      <c r="X55" s="410"/>
      <c r="Y55" s="107">
        <f>Electives!B203</f>
        <v>3</v>
      </c>
      <c r="Z55" s="127" t="str">
        <f>Electives!C203</f>
        <v>Chart chores for 2 weeks</v>
      </c>
      <c r="AA55" s="107" t="str">
        <f>IF(Electives!I203&lt;&gt;"", Electives!I203, " ")</f>
        <v xml:space="preserve"> </v>
      </c>
      <c r="AC55" s="219">
        <f>'Shooting Sports'!B22</f>
        <v>4</v>
      </c>
      <c r="AD55" s="392" t="str">
        <f>'Shooting Sports'!C22</f>
        <v>Properly shoot a bow</v>
      </c>
      <c r="AE55" s="393"/>
      <c r="AF55" s="219" t="str">
        <f>IF('Shooting Sports'!I22&lt;&gt;"", 'Shooting Sports'!I22, "")</f>
        <v/>
      </c>
      <c r="AG55" s="221"/>
      <c r="AH55" s="162" t="str">
        <f>NOVA!B42</f>
        <v>3d6</v>
      </c>
      <c r="AI55" s="386" t="str">
        <f>NOVA!C42</f>
        <v>Polar ice</v>
      </c>
      <c r="AJ55" s="387"/>
      <c r="AK55" s="162" t="str">
        <f>IF(NOVA!I42&lt;&gt;"", NOVA!I42, "")</f>
        <v/>
      </c>
      <c r="AL55" s="221"/>
      <c r="AM55" s="162" t="str">
        <f>NOVA!B103</f>
        <v>3d2</v>
      </c>
      <c r="AN55" s="386" t="str">
        <f>NOVA!C103</f>
        <v>Discuss survival needs</v>
      </c>
      <c r="AO55" s="387"/>
      <c r="AP55" s="162" t="str">
        <f>IF(NOVA!I103&lt;&gt;"", NOVA!I103, "")</f>
        <v/>
      </c>
      <c r="AQ55" s="221"/>
      <c r="AR55" s="162" t="str">
        <f>NOVA!B168</f>
        <v>4a3</v>
      </c>
      <c r="AS55" s="386" t="str">
        <f>NOVA!C168</f>
        <v>Discuss how codes relate to math</v>
      </c>
      <c r="AT55" s="387"/>
      <c r="AU55" s="162" t="str">
        <f>IF(NOVA!I168&lt;&gt;"", NOVA!I168, "")</f>
        <v/>
      </c>
    </row>
    <row r="56" spans="1:47" ht="12.75" customHeight="1">
      <c r="A56" s="159" t="str">
        <f>X31</f>
        <v>Looking Back, Looking Forward</v>
      </c>
      <c r="B56" s="151" t="str">
        <f>Electives!I177</f>
        <v/>
      </c>
      <c r="I56" s="402"/>
      <c r="J56" s="42">
        <f>AdventurePins!B118</f>
        <v>6</v>
      </c>
      <c r="K56" s="159" t="str">
        <f>AdventurePins!C118</f>
        <v>Demonstrate pocketknife safety</v>
      </c>
      <c r="L56" s="42" t="str">
        <f>IF(AdventurePins!I118&lt;&gt;"", AdventurePins!I118, " ")</f>
        <v xml:space="preserve"> </v>
      </c>
      <c r="N56" s="410"/>
      <c r="O56" s="107">
        <f>Electives!B68</f>
        <v>4</v>
      </c>
      <c r="P56" s="125" t="str">
        <f>Electives!C68</f>
        <v>Learn about a foreign hero</v>
      </c>
      <c r="Q56" s="107" t="str">
        <f>IF(Electives!I68&lt;&gt;"", Electives!I68, " ")</f>
        <v xml:space="preserve"> </v>
      </c>
      <c r="S56" s="416"/>
      <c r="T56" s="107" t="str">
        <f>Electives!B132</f>
        <v>4q</v>
      </c>
      <c r="U56" s="127" t="str">
        <f>Electives!C132</f>
        <v>Change battery in smoke or CO2 detector</v>
      </c>
      <c r="V56" s="107" t="str">
        <f>IF(Electives!I132&lt;&gt;"", Electives!I132, " ")</f>
        <v xml:space="preserve"> </v>
      </c>
      <c r="X56" s="410"/>
      <c r="Y56" s="107">
        <f>Electives!B204</f>
        <v>4</v>
      </c>
      <c r="Z56" s="127" t="str">
        <f>Electives!C204</f>
        <v>Help a family member complete a job</v>
      </c>
      <c r="AA56" s="107" t="str">
        <f>IF(Electives!I204&lt;&gt;"", Electives!I204, " ")</f>
        <v xml:space="preserve"> </v>
      </c>
      <c r="AC56" s="219">
        <f>'Shooting Sports'!B23</f>
        <v>5</v>
      </c>
      <c r="AD56" s="394" t="str">
        <f>'Shooting Sports'!C23</f>
        <v>Safely retrieve arrows</v>
      </c>
      <c r="AE56" s="394"/>
      <c r="AF56" s="219" t="str">
        <f>IF('Shooting Sports'!I23&lt;&gt;"", 'Shooting Sports'!I23, "")</f>
        <v/>
      </c>
      <c r="AG56" s="221"/>
      <c r="AH56" s="162" t="str">
        <f>NOVA!B43</f>
        <v>3d7</v>
      </c>
      <c r="AI56" s="386" t="str">
        <f>NOVA!C43</f>
        <v>Tide pools</v>
      </c>
      <c r="AJ56" s="387"/>
      <c r="AK56" s="162" t="str">
        <f>IF(NOVA!I43&lt;&gt;"", NOVA!I43, "")</f>
        <v/>
      </c>
      <c r="AL56" s="221"/>
      <c r="AM56" s="162" t="str">
        <f>NOVA!B104</f>
        <v>3e</v>
      </c>
      <c r="AN56" s="386" t="str">
        <f>NOVA!C104</f>
        <v>Map an asteroid</v>
      </c>
      <c r="AO56" s="387"/>
      <c r="AP56" s="162" t="str">
        <f>IF(NOVA!I104&lt;&gt;"", NOVA!I104, "")</f>
        <v/>
      </c>
      <c r="AQ56" s="221"/>
      <c r="AR56" s="162" t="str">
        <f>NOVA!B169</f>
        <v>4b1</v>
      </c>
      <c r="AS56" s="386" t="str">
        <f>NOVA!C169</f>
        <v>Design a code and write a message</v>
      </c>
      <c r="AT56" s="387"/>
      <c r="AU56" s="162" t="str">
        <f>IF(NOVA!I169&lt;&gt;"", NOVA!I169, "")</f>
        <v/>
      </c>
    </row>
    <row r="57" spans="1:47" ht="12.75" customHeight="1">
      <c r="A57" s="159" t="str">
        <f>X35</f>
        <v>Maestro!</v>
      </c>
      <c r="B57" s="151" t="str">
        <f>Electives!I190</f>
        <v/>
      </c>
      <c r="N57" s="410"/>
      <c r="O57" s="107">
        <f>Electives!B69</f>
        <v>5</v>
      </c>
      <c r="P57" s="125" t="str">
        <f>Electives!C69</f>
        <v>Learn about a Scout hero</v>
      </c>
      <c r="Q57" s="107" t="str">
        <f>IF(Electives!I69&lt;&gt;"", Electives!I69, " ")</f>
        <v xml:space="preserve"> </v>
      </c>
      <c r="S57" s="416"/>
      <c r="T57" s="107" t="str">
        <f>Electives!B133</f>
        <v>4r</v>
      </c>
      <c r="U57" s="125" t="str">
        <f>Electives!C133</f>
        <v>Help fix leaky faucet</v>
      </c>
      <c r="V57" s="107" t="str">
        <f>IF(Electives!I133&lt;&gt;"", Electives!I133, " ")</f>
        <v xml:space="preserve"> </v>
      </c>
      <c r="X57" s="410"/>
      <c r="Y57" s="107">
        <f>Electives!B205</f>
        <v>5</v>
      </c>
      <c r="Z57" s="127" t="str">
        <f>Electives!C205</f>
        <v>Home Inspection</v>
      </c>
      <c r="AA57" s="107" t="str">
        <f>IF(Electives!I205&lt;&gt;"", Electives!I205, " ")</f>
        <v xml:space="preserve"> </v>
      </c>
      <c r="AC57"/>
      <c r="AD57" s="218" t="str">
        <f>'Shooting Sports'!C25</f>
        <v>Archery: Level 2</v>
      </c>
      <c r="AE57" s="218"/>
      <c r="AF57"/>
      <c r="AG57" s="221"/>
      <c r="AH57" s="162">
        <f>NOVA!B44</f>
        <v>4</v>
      </c>
      <c r="AI57" s="386" t="str">
        <f>NOVA!C44</f>
        <v>Do A or B</v>
      </c>
      <c r="AJ57" s="387"/>
      <c r="AK57" s="162" t="str">
        <f>IF(NOVA!I44&lt;&gt;"", NOVA!I44, "")</f>
        <v/>
      </c>
      <c r="AL57" s="221"/>
      <c r="AM57" s="162" t="str">
        <f>NOVA!B105</f>
        <v>3f1</v>
      </c>
      <c r="AN57" s="386" t="str">
        <f>NOVA!C105</f>
        <v>Model solar and lunar eclipse</v>
      </c>
      <c r="AO57" s="387"/>
      <c r="AP57" s="162" t="str">
        <f>IF(NOVA!I105&lt;&gt;"", NOVA!I105, "")</f>
        <v/>
      </c>
      <c r="AQ57" s="221"/>
      <c r="AR57" s="162" t="str">
        <f>NOVA!B170</f>
        <v>4b2</v>
      </c>
      <c r="AS57" s="386" t="str">
        <f>NOVA!C170</f>
        <v>Share your code with your counselor</v>
      </c>
      <c r="AT57" s="387"/>
      <c r="AU57" s="162" t="str">
        <f>IF(NOVA!I170&lt;&gt;"", NOVA!I170, "")</f>
        <v/>
      </c>
    </row>
    <row r="58" spans="1:47" ht="12.75" customHeight="1">
      <c r="A58" s="159" t="str">
        <f>X46</f>
        <v>Moviemaking</v>
      </c>
      <c r="B58" s="151" t="str">
        <f>Electives!I196</f>
        <v/>
      </c>
      <c r="N58" s="410"/>
      <c r="O58" s="107">
        <f>Electives!B70</f>
        <v>6</v>
      </c>
      <c r="P58" s="125" t="str">
        <f>Electives!C70</f>
        <v>Create your own superhero</v>
      </c>
      <c r="Q58" s="107" t="str">
        <f>IF(Electives!I70&lt;&gt;"", Electives!I70, " ")</f>
        <v xml:space="preserve"> </v>
      </c>
      <c r="S58" s="416"/>
      <c r="T58" s="107" t="str">
        <f>Electives!B134</f>
        <v>4s</v>
      </c>
      <c r="U58" s="125" t="str">
        <f>Electives!C134</f>
        <v>Find wall studs &amp; hang curtain rod</v>
      </c>
      <c r="V58" s="107" t="str">
        <f>IF(Electives!I134&lt;&gt;"", Electives!I134, " ")</f>
        <v xml:space="preserve"> </v>
      </c>
      <c r="X58" s="410"/>
      <c r="Y58" s="107" t="str">
        <f>Electives!B206</f>
        <v>6a</v>
      </c>
      <c r="Z58" s="127" t="str">
        <f>Electives!C206</f>
        <v>Hold a family meeting to plan an activity</v>
      </c>
      <c r="AA58" s="107" t="str">
        <f>IF(Electives!I206&lt;&gt;"", Electives!I206, " ")</f>
        <v xml:space="preserve"> </v>
      </c>
      <c r="AC58" s="219">
        <f>'Shooting Sports'!B26</f>
        <v>1</v>
      </c>
      <c r="AD58" s="391" t="str">
        <f>'Shooting Sports'!C26</f>
        <v>Earn the Level 1 Emblem for Archery</v>
      </c>
      <c r="AE58" s="391"/>
      <c r="AF58" s="219" t="str">
        <f>IF('Shooting Sports'!I26&lt;&gt;"", 'Shooting Sports'!I26, "")</f>
        <v/>
      </c>
      <c r="AG58" s="221"/>
      <c r="AH58" s="162" t="str">
        <f>NOVA!B45</f>
        <v>4a</v>
      </c>
      <c r="AI58" s="386" t="str">
        <f>NOVA!C45</f>
        <v>Visit a place where earth science is done</v>
      </c>
      <c r="AJ58" s="387"/>
      <c r="AK58" s="162" t="str">
        <f>IF(NOVA!I45&lt;&gt;"", NOVA!I45, "")</f>
        <v/>
      </c>
      <c r="AL58" s="221"/>
      <c r="AM58" s="162" t="str">
        <f>NOVA!B106</f>
        <v>3f2</v>
      </c>
      <c r="AN58" s="386" t="str">
        <f>NOVA!C106</f>
        <v>Use your model to discuss</v>
      </c>
      <c r="AO58" s="387"/>
      <c r="AP58" s="162" t="str">
        <f>IF(NOVA!I106&lt;&gt;"", NOVA!I106, "")</f>
        <v/>
      </c>
      <c r="AQ58" s="221"/>
      <c r="AR58" s="162">
        <f>NOVA!B171</f>
        <v>5</v>
      </c>
      <c r="AS58" s="323" t="str">
        <f>NOVA!C171</f>
        <v>Discuss how math affects your life</v>
      </c>
      <c r="AT58" s="323"/>
      <c r="AU58" s="162" t="str">
        <f>IF(NOVA!I171&lt;&gt;"", NOVA!I171, "")</f>
        <v/>
      </c>
    </row>
    <row r="59" spans="1:47">
      <c r="A59" s="159" t="str">
        <f>X50</f>
        <v>Project Family</v>
      </c>
      <c r="B59" s="151" t="str">
        <f>Electives!I208</f>
        <v/>
      </c>
      <c r="S59" s="416"/>
      <c r="T59" s="107" t="str">
        <f>Electives!B135</f>
        <v>4t</v>
      </c>
      <c r="U59" s="125" t="str">
        <f>Electives!C135</f>
        <v>Rebuild/refinish old furniture/toy</v>
      </c>
      <c r="V59" s="107" t="str">
        <f>IF(Electives!I135&lt;&gt;"", Electives!I135, " ")</f>
        <v xml:space="preserve"> </v>
      </c>
      <c r="X59" s="410"/>
      <c r="Y59" s="107" t="str">
        <f>Electives!B207</f>
        <v>6b</v>
      </c>
      <c r="Z59" s="127" t="str">
        <f>Electives!C207</f>
        <v>Community/conservation service project</v>
      </c>
      <c r="AA59" s="107" t="str">
        <f>IF(Electives!I207&lt;&gt;"", Electives!I207, " ")</f>
        <v xml:space="preserve"> </v>
      </c>
      <c r="AC59" s="219" t="str">
        <f>'Shooting Sports'!B27</f>
        <v>S1</v>
      </c>
      <c r="AD59" s="391" t="str">
        <f>'Shooting Sports'!C27</f>
        <v>Identify 5 arrow and 6 bow parts</v>
      </c>
      <c r="AE59" s="391"/>
      <c r="AF59" s="219" t="str">
        <f>IF('Shooting Sports'!I27&lt;&gt;"", 'Shooting Sports'!I27, "")</f>
        <v/>
      </c>
      <c r="AG59" s="222"/>
      <c r="AH59" s="162" t="str">
        <f>NOVA!B46</f>
        <v>4a1</v>
      </c>
      <c r="AI59" s="386" t="str">
        <f>NOVA!C46</f>
        <v>Talk with someone how science is used</v>
      </c>
      <c r="AJ59" s="387"/>
      <c r="AK59" s="162" t="str">
        <f>IF(NOVA!I46&lt;&gt;"", NOVA!I46, "")</f>
        <v/>
      </c>
      <c r="AL59" s="222"/>
      <c r="AM59" s="162">
        <f>NOVA!B107</f>
        <v>4</v>
      </c>
      <c r="AN59" s="386" t="str">
        <f>NOVA!C107</f>
        <v>Do A or B</v>
      </c>
      <c r="AO59" s="387"/>
      <c r="AP59" s="162" t="str">
        <f>IF(NOVA!I107&lt;&gt;"", NOVA!I107, "")</f>
        <v/>
      </c>
      <c r="AQ59" s="222"/>
    </row>
    <row r="60" spans="1:47">
      <c r="A60" s="159" t="str">
        <f>X60</f>
        <v>Sportsman</v>
      </c>
      <c r="B60" s="151" t="str">
        <f>Electives!I216</f>
        <v/>
      </c>
      <c r="S60" s="417"/>
      <c r="T60" s="107" t="str">
        <f>Electives!B136</f>
        <v>4u</v>
      </c>
      <c r="U60" s="125" t="str">
        <f>Electives!C136</f>
        <v>Do project agreed upon with parent</v>
      </c>
      <c r="V60" s="107" t="str">
        <f>IF(Electives!I136&lt;&gt;"", Electives!I136,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Sports'!I28&lt;&gt;"", 'Shooting Sports'!I28, "")</f>
        <v/>
      </c>
      <c r="AG60" s="160"/>
      <c r="AH60" s="162" t="str">
        <f>NOVA!B47</f>
        <v>4a2</v>
      </c>
      <c r="AI60" s="386" t="str">
        <f>NOVA!C47</f>
        <v>Discuss with counselor your visit</v>
      </c>
      <c r="AJ60" s="387"/>
      <c r="AK60" s="162" t="str">
        <f>IF(NOVA!I47&lt;&gt;"", NOVA!I47, "")</f>
        <v/>
      </c>
      <c r="AL60" s="160"/>
      <c r="AM60" s="162" t="str">
        <f>NOVA!B108</f>
        <v>4a</v>
      </c>
      <c r="AN60" s="386" t="str">
        <f>NOVA!C108</f>
        <v>Visit a place with space science</v>
      </c>
      <c r="AO60" s="387"/>
      <c r="AP60" s="162" t="str">
        <f>IF(NOVA!I108&lt;&gt;"", NOVA!I108, "")</f>
        <v/>
      </c>
      <c r="AQ60" s="160"/>
    </row>
    <row r="61" spans="1:47" ht="12.75" customHeight="1">
      <c r="X61" s="415" t="str">
        <f>IF(Electives!$E210&lt;&gt;"", Electives!$E210, " ")</f>
        <v>(Do All)</v>
      </c>
      <c r="Y61" s="107">
        <f>Electives!B211</f>
        <v>1</v>
      </c>
      <c r="Z61" s="125" t="str">
        <f>Electives!C211</f>
        <v>Signals used by officials</v>
      </c>
      <c r="AA61" s="107" t="str">
        <f>IF(Electives!I211&lt;&gt;"", Electives!I211, " ")</f>
        <v xml:space="preserve"> </v>
      </c>
      <c r="AC61" s="219" t="str">
        <f>'Shooting Sports'!B29</f>
        <v>S3</v>
      </c>
      <c r="AD61" s="391" t="str">
        <f>'Shooting Sports'!C29</f>
        <v>Demonstrate/Explain range commands</v>
      </c>
      <c r="AE61" s="391"/>
      <c r="AF61" s="219" t="str">
        <f>IF('Shooting Sports'!I29&lt;&gt;"", 'Shooting Sports'!I29, "")</f>
        <v/>
      </c>
      <c r="AG61" s="221"/>
      <c r="AH61" s="162" t="str">
        <f>NOVA!B48</f>
        <v>4b</v>
      </c>
      <c r="AI61" s="323" t="str">
        <f>NOVA!C48</f>
        <v>Explore a career with earth science</v>
      </c>
      <c r="AJ61" s="323"/>
      <c r="AK61" s="162" t="str">
        <f>IF(NOVA!I48&lt;&gt;"", NOVA!I48, "")</f>
        <v/>
      </c>
      <c r="AL61" s="221"/>
      <c r="AM61" s="162" t="str">
        <f>NOVA!B109</f>
        <v>4a1</v>
      </c>
      <c r="AN61" s="386" t="str">
        <f>NOVA!C109</f>
        <v>Talk to someone in charge about science</v>
      </c>
      <c r="AO61" s="387"/>
      <c r="AP61" s="162" t="str">
        <f>IF(NOVA!I109&lt;&gt;"", NOVA!I109, "")</f>
        <v/>
      </c>
      <c r="AQ61" s="221"/>
    </row>
    <row r="62" spans="1:47">
      <c r="A62" s="118" t="s">
        <v>70</v>
      </c>
      <c r="X62" s="416"/>
      <c r="Y62" s="107">
        <f>Electives!B212</f>
        <v>2</v>
      </c>
      <c r="Z62" s="125" t="str">
        <f>Electives!C212</f>
        <v>Participate 2 sports</v>
      </c>
      <c r="AA62" s="107" t="str">
        <f>IF(Electives!I212&lt;&gt;"", Electives!I212, " ")</f>
        <v xml:space="preserve"> </v>
      </c>
      <c r="AC62" s="219" t="str">
        <f>'Shooting Sports'!B30</f>
        <v>S4</v>
      </c>
      <c r="AD62" s="391" t="str">
        <f>'Shooting Sports'!C30</f>
        <v>5 facts about archery in history/lit</v>
      </c>
      <c r="AE62" s="391"/>
      <c r="AF62" s="219" t="str">
        <f>IF('Shooting Sports'!I30&lt;&gt;"", 'Shooting Sports'!I30, "")</f>
        <v/>
      </c>
      <c r="AG62" s="223"/>
      <c r="AL62" s="223"/>
      <c r="AM62" s="162" t="str">
        <f>NOVA!B110</f>
        <v>4a2</v>
      </c>
      <c r="AN62" s="386" t="str">
        <f>NOVA!C110</f>
        <v>Discuss with counselor</v>
      </c>
      <c r="AO62" s="387"/>
      <c r="AP62" s="162" t="str">
        <f>IF(NOVA!I110&lt;&gt;"", NOVA!I110, "")</f>
        <v/>
      </c>
      <c r="AQ62" s="223"/>
    </row>
    <row r="63" spans="1:47" ht="12.75" customHeight="1">
      <c r="A63" s="408" t="s">
        <v>71</v>
      </c>
      <c r="B63" s="409"/>
      <c r="X63" s="416"/>
      <c r="Y63" s="107" t="str">
        <f>Electives!B213</f>
        <v>3a</v>
      </c>
      <c r="Z63" s="125" t="str">
        <f>Electives!C213</f>
        <v>Explain good sportsmanship</v>
      </c>
      <c r="AA63" s="107" t="str">
        <f>IF(Electives!I213&lt;&gt;"", Electives!I213,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IF(NOVA!I111&lt;&gt;"", NOVA!I111, "")</f>
        <v/>
      </c>
      <c r="AQ63" s="221"/>
    </row>
    <row r="64" spans="1:47" ht="12.75" customHeight="1">
      <c r="A64" s="397" t="s">
        <v>33</v>
      </c>
      <c r="B64" s="398"/>
      <c r="X64" s="416"/>
      <c r="Y64" s="107" t="str">
        <f>Electives!B214</f>
        <v>3b</v>
      </c>
      <c r="Z64" s="125" t="str">
        <f>Electives!C214</f>
        <v>Role-play situation of good sportmanship</v>
      </c>
      <c r="AA64" s="107" t="str">
        <f>IF(Electives!I214&lt;&gt;"", Electives!I214, " ")</f>
        <v xml:space="preserve"> </v>
      </c>
      <c r="AC64" s="219">
        <f>'Shooting Sports'!B33</f>
        <v>1</v>
      </c>
      <c r="AD64" s="391" t="str">
        <f>'Shooting Sports'!C33</f>
        <v>Demonstrate good shooting techniques</v>
      </c>
      <c r="AE64" s="391"/>
      <c r="AF64" s="219" t="str">
        <f>IF('Shooting Sports'!I33&lt;&gt;"", 'Shooting Sports'!I33, "")</f>
        <v/>
      </c>
      <c r="AG64" s="221"/>
      <c r="AL64" s="221"/>
      <c r="AM64" s="162">
        <f>NOVA!B112</f>
        <v>5</v>
      </c>
      <c r="AN64" s="323" t="str">
        <f>NOVA!C112</f>
        <v>Discuss your findings with counselor</v>
      </c>
      <c r="AO64" s="323"/>
      <c r="AP64" s="162" t="str">
        <f>IF(NOVA!I112&lt;&gt;"", NOVA!I112, "")</f>
        <v/>
      </c>
      <c r="AQ64" s="221"/>
    </row>
    <row r="65" spans="1:43">
      <c r="A65" s="400" t="s">
        <v>72</v>
      </c>
      <c r="B65" s="401"/>
      <c r="X65" s="417"/>
      <c r="Y65" s="107" t="str">
        <f>Electives!B215</f>
        <v>3c</v>
      </c>
      <c r="Z65" s="125" t="str">
        <f>Electives!C215</f>
        <v>Give example of good sportsmanship</v>
      </c>
      <c r="AA65" s="107" t="str">
        <f>IF(Electives!I215&lt;&gt;"", Electives!I215, " ")</f>
        <v xml:space="preserve"> </v>
      </c>
      <c r="AC65" s="219">
        <f>'Shooting Sports'!B34</f>
        <v>2</v>
      </c>
      <c r="AD65" s="391" t="str">
        <f>'Shooting Sports'!C34</f>
        <v>Explain parts of slingshot</v>
      </c>
      <c r="AE65" s="391"/>
      <c r="AF65" s="219" t="str">
        <f>IF('Shooting Sports'!I34&lt;&gt;"", 'Shooting Sports'!I34, "")</f>
        <v/>
      </c>
      <c r="AG65" s="221"/>
      <c r="AL65" s="221"/>
      <c r="AQ65" s="221"/>
    </row>
    <row r="66" spans="1:43" ht="12.75" customHeight="1">
      <c r="A66" s="406" t="s">
        <v>462</v>
      </c>
      <c r="B66" s="407"/>
      <c r="AC66" s="219">
        <f>'Shooting Sports'!B35</f>
        <v>3</v>
      </c>
      <c r="AD66" s="391" t="str">
        <f>'Shooting Sports'!C35</f>
        <v>Explain types of ammo</v>
      </c>
      <c r="AE66" s="391"/>
      <c r="AF66" s="219" t="str">
        <f>IF('Shooting Sports'!I35&lt;&gt;"", 'Shooting Sports'!I35, "")</f>
        <v/>
      </c>
      <c r="AG66" s="221"/>
      <c r="AL66" s="221"/>
      <c r="AQ66" s="221"/>
    </row>
    <row r="67" spans="1:43">
      <c r="AC67" s="219">
        <f>'Shooting Sports'!B36</f>
        <v>4</v>
      </c>
      <c r="AD67" s="391" t="str">
        <f>'Shooting Sports'!C36</f>
        <v>Explain types of targets</v>
      </c>
      <c r="AE67" s="391"/>
      <c r="AF67" s="219" t="str">
        <f>IF('Shooting Sports'!I36&lt;&gt;"", 'Shooting Sports'!I36,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Sports'!I39&lt;&gt;"", 'Shooting Sports'!I39, "")</f>
        <v/>
      </c>
      <c r="AG69" s="221"/>
      <c r="AL69" s="221"/>
      <c r="AQ69" s="221"/>
    </row>
    <row r="70" spans="1:43" ht="12.75" customHeight="1">
      <c r="AC70" s="219" t="str">
        <f>'Shooting Sports'!B40</f>
        <v>S1</v>
      </c>
      <c r="AD70" s="391" t="str">
        <f>'Shooting Sports'!C40</f>
        <v>Fire 5 shots in 3 volleys at a target</v>
      </c>
      <c r="AE70" s="391"/>
      <c r="AF70" s="219" t="str">
        <f>IF('Shooting Sports'!I40&lt;&gt;"", 'Shooting Sports'!I40, "")</f>
        <v/>
      </c>
    </row>
    <row r="71" spans="1:43" ht="12.75" customHeight="1">
      <c r="AC71" s="219" t="str">
        <f>'Shooting Sports'!B41</f>
        <v>S2</v>
      </c>
      <c r="AD71" s="391" t="str">
        <f>'Shooting Sports'!C41</f>
        <v>Demonstrate/Explain range commands</v>
      </c>
      <c r="AE71" s="391"/>
      <c r="AF71" s="219" t="str">
        <f>IF('Shooting Sports'!I41&lt;&gt;"", 'Shooting Sports'!I41, "")</f>
        <v/>
      </c>
      <c r="AG71" s="221"/>
      <c r="AL71" s="221"/>
      <c r="AQ71" s="221"/>
    </row>
    <row r="72" spans="1:43" ht="12.75" customHeight="1">
      <c r="AC72" s="219" t="str">
        <f>'Shooting Sports'!B42</f>
        <v>S3</v>
      </c>
      <c r="AD72" s="391" t="str">
        <f>'Shooting Sports'!C42</f>
        <v>Shoot with your off hand</v>
      </c>
      <c r="AE72" s="391"/>
      <c r="AF72" s="219" t="str">
        <f>IF('Shooting Sports'!I42&lt;&gt;"", 'Shooting Sports'!I42,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wDV+QcVlQ8S2oTvFRMom241q9QzCIDBCUEV4CmVyXcqGcVJnXT0YqAt4zJYOjniIAjqzqLgQD5WHhytx2wznA==" saltValue="DVX078W31fPLHAb9EGNoYA=="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6</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IF(AdventurePins!J6&lt;&gt;"", AdventurePins!J6, " ")</f>
        <v xml:space="preserve"> </v>
      </c>
      <c r="I4" s="403" t="str">
        <f>IF(AdventurePins!$E62&lt;&gt;"", AdventurePins!$E62, " ")</f>
        <v>(Do 1-5 and one of 6)</v>
      </c>
      <c r="J4" s="42">
        <f>AdventurePins!B63</f>
        <v>1</v>
      </c>
      <c r="K4" s="159" t="str">
        <f>AdventurePins!C63</f>
        <v>Flag History/Display/Ceremony</v>
      </c>
      <c r="L4" s="42" t="str">
        <f>IF(AdventurePins!J63&lt;&gt;"", AdventurePins!J63, " ")</f>
        <v xml:space="preserve"> </v>
      </c>
      <c r="N4" s="410" t="str">
        <f>Electives!$E5</f>
        <v>(Do All and only four of 3)</v>
      </c>
      <c r="O4" s="107">
        <f>Electives!B6</f>
        <v>1</v>
      </c>
      <c r="P4" s="125" t="str">
        <f>Electives!C6</f>
        <v>Draw picture of "Fair Test" of fertilizer</v>
      </c>
      <c r="Q4" s="107" t="str">
        <f>IF(Electives!J6&lt;&gt;"", Electives!J6, " ")</f>
        <v xml:space="preserve"> </v>
      </c>
      <c r="S4" s="415" t="str">
        <f>IF(Electives!$E73&lt;&gt;"", Electives!$E73, " ")</f>
        <v>(Do 1a and one other and all of 2)</v>
      </c>
      <c r="T4" s="107" t="str">
        <f>Electives!B74</f>
        <v>1a</v>
      </c>
      <c r="U4" s="126" t="str">
        <f>Electives!C74</f>
        <v>Cook 2 different recipes w/o pots &amp; pans</v>
      </c>
      <c r="V4" s="107" t="str">
        <f>IF(Electives!J74&lt;&gt;"", Electives!J74, " ")</f>
        <v xml:space="preserve"> </v>
      </c>
      <c r="X4" s="410" t="str">
        <f>IF(Electives!$E139&lt;&gt;"", Electives!$E139, " ")</f>
        <v>(Do All)</v>
      </c>
      <c r="Y4" s="107">
        <f>Electives!B140</f>
        <v>1</v>
      </c>
      <c r="Z4" s="125" t="str">
        <f>Electives!C140</f>
        <v>Decide on elements of game</v>
      </c>
      <c r="AA4" s="107" t="str">
        <f>IF(Electives!J140&lt;&gt;"", Electives!J140, " ")</f>
        <v xml:space="preserve"> </v>
      </c>
      <c r="AC4" s="164">
        <f>'Cub Awards'!B6</f>
        <v>1</v>
      </c>
      <c r="AD4" s="314" t="str">
        <f>'Cub Awards'!C6</f>
        <v>Learn rescue techniques</v>
      </c>
      <c r="AE4" s="314"/>
      <c r="AF4" s="164" t="str">
        <f>IF('Cub Awards'!J6&lt;&gt;"", 'Cub Awards'!J6, "")</f>
        <v/>
      </c>
      <c r="AG4" s="213"/>
      <c r="AH4" s="162" t="str">
        <f>NOVA!B174</f>
        <v>1a</v>
      </c>
      <c r="AI4" s="323" t="str">
        <f>NOVA!C174</f>
        <v>Complete Adventures in Science</v>
      </c>
      <c r="AJ4" s="323"/>
      <c r="AK4" s="162" t="str">
        <f>IF(NOVA!J174&lt;&gt;"", NOVA!J174, "")</f>
        <v/>
      </c>
      <c r="AL4" s="213"/>
      <c r="AM4" s="162" t="str">
        <f>NOVA!B51</f>
        <v>1a</v>
      </c>
      <c r="AN4" s="323" t="str">
        <f>NOVA!C51</f>
        <v>Read or watch 1 hour of wildlife content</v>
      </c>
      <c r="AO4" s="323"/>
      <c r="AP4" s="162" t="str">
        <f>IF(NOVA!J51&lt;&gt;"", NOVA!J51, "")</f>
        <v/>
      </c>
      <c r="AQ4" s="213"/>
      <c r="AR4" s="162" t="str">
        <f>NOVA!B115</f>
        <v>1a</v>
      </c>
      <c r="AS4" s="323" t="str">
        <f>NOVA!C115</f>
        <v>Read or watch 1 hour of tech content</v>
      </c>
      <c r="AT4" s="323"/>
      <c r="AU4" s="162" t="str">
        <f>IF(NOVA!J115&lt;&gt;"", NOVA!J115, "")</f>
        <v/>
      </c>
    </row>
    <row r="5" spans="1:47" ht="12.75" customHeight="1">
      <c r="A5" s="206" t="s">
        <v>854</v>
      </c>
      <c r="B5" s="42" t="str">
        <f>Bobcat!J13</f>
        <v xml:space="preserve"> </v>
      </c>
      <c r="D5" s="419"/>
      <c r="E5" s="42">
        <f>AdventurePins!B7</f>
        <v>2</v>
      </c>
      <c r="F5" s="108" t="str">
        <f>AdventurePins!C7</f>
        <v>Prepare a balanced meal for family</v>
      </c>
      <c r="G5" s="42" t="str">
        <f>IF(AdventurePins!J7&lt;&gt;"", AdventurePins!J7, " ")</f>
        <v xml:space="preserve"> </v>
      </c>
      <c r="I5" s="404"/>
      <c r="J5" s="42">
        <f>AdventurePins!B64</f>
        <v>2</v>
      </c>
      <c r="K5" s="159" t="str">
        <f>AdventurePins!C64</f>
        <v>Citizen rights and duties</v>
      </c>
      <c r="L5" s="42" t="str">
        <f>IF(AdventurePins!J64&lt;&gt;"", AdventurePins!J64, " ")</f>
        <v xml:space="preserve"> </v>
      </c>
      <c r="N5" s="410"/>
      <c r="O5" s="107">
        <f>Electives!B7</f>
        <v>2</v>
      </c>
      <c r="P5" s="127" t="str">
        <f>Electives!C7</f>
        <v>Visit museum, discuss 3 questions w/scientist</v>
      </c>
      <c r="Q5" s="107" t="str">
        <f>IF(Electives!J7&lt;&gt;"", Electives!J7, " ")</f>
        <v xml:space="preserve"> </v>
      </c>
      <c r="S5" s="416"/>
      <c r="T5" s="107" t="str">
        <f>Electives!B75</f>
        <v>1b</v>
      </c>
      <c r="U5" s="126" t="str">
        <f>Electives!C75</f>
        <v>Show one way to light fire w/o matches</v>
      </c>
      <c r="V5" s="107" t="str">
        <f>IF(Electives!J75&lt;&gt;"", Electives!J75, " ")</f>
        <v xml:space="preserve"> </v>
      </c>
      <c r="X5" s="410"/>
      <c r="Y5" s="107">
        <f>Electives!B141</f>
        <v>2</v>
      </c>
      <c r="Z5" s="125" t="str">
        <f>Electives!C141</f>
        <v>List 5 of onlnie safety rules</v>
      </c>
      <c r="AA5" s="107" t="str">
        <f>IF(Electives!J141&lt;&gt;"", Electives!J141, " ")</f>
        <v xml:space="preserve"> </v>
      </c>
      <c r="AC5" s="164">
        <f>'Cub Awards'!B7</f>
        <v>2</v>
      </c>
      <c r="AD5" s="314" t="str">
        <f>'Cub Awards'!C7</f>
        <v>Build a family emergency kit</v>
      </c>
      <c r="AE5" s="314"/>
      <c r="AF5" s="164" t="str">
        <f>IF('Cub Awards'!J7&lt;&gt;"", 'Cub Awards'!J7, "")</f>
        <v/>
      </c>
      <c r="AG5" s="142"/>
      <c r="AH5" s="162" t="str">
        <f>NOVA!B175</f>
        <v>1b</v>
      </c>
      <c r="AI5" s="386" t="str">
        <f>NOVA!C175</f>
        <v>Complete Engineer</v>
      </c>
      <c r="AJ5" s="387"/>
      <c r="AK5" s="162" t="str">
        <f>IF(NOVA!J175&lt;&gt;"", NOVA!J175, "")</f>
        <v/>
      </c>
      <c r="AL5" s="142"/>
      <c r="AM5" s="162" t="str">
        <f>NOVA!B52</f>
        <v>1b</v>
      </c>
      <c r="AN5" s="386" t="str">
        <f>NOVA!C52</f>
        <v>List at least two questions or ideas</v>
      </c>
      <c r="AO5" s="387"/>
      <c r="AP5" s="162" t="str">
        <f>IF(NOVA!J52&lt;&gt;"", NOVA!J52, "")</f>
        <v/>
      </c>
      <c r="AQ5" s="142"/>
      <c r="AR5" s="162" t="str">
        <f>NOVA!B116</f>
        <v>1b</v>
      </c>
      <c r="AS5" s="386" t="str">
        <f>NOVA!C116</f>
        <v>List at least two questions or ideas</v>
      </c>
      <c r="AT5" s="387"/>
      <c r="AU5" s="162" t="str">
        <f>IF(NOVA!J116&lt;&gt;"", NOVA!J116, "")</f>
        <v/>
      </c>
    </row>
    <row r="6" spans="1:47">
      <c r="A6" s="108" t="s">
        <v>37</v>
      </c>
      <c r="B6" s="42" t="str">
        <f>WebelosBadge!J14</f>
        <v/>
      </c>
      <c r="D6" s="420"/>
      <c r="E6" s="42">
        <f>AdventurePins!B8</f>
        <v>3</v>
      </c>
      <c r="F6" s="108" t="str">
        <f>AdventurePins!C8</f>
        <v>Build / Light / Extinguish fire</v>
      </c>
      <c r="G6" s="42" t="str">
        <f>IF(AdventurePins!J8&lt;&gt;"", AdventurePins!J8, " ")</f>
        <v xml:space="preserve"> </v>
      </c>
      <c r="I6" s="404"/>
      <c r="J6" s="42">
        <f>AdventurePins!B65</f>
        <v>3</v>
      </c>
      <c r="K6" s="159" t="str">
        <f>AdventurePins!C65</f>
        <v>Discuss "rule of law"</v>
      </c>
      <c r="L6" s="42" t="str">
        <f>IF(AdventurePins!J65&lt;&gt;"", AdventurePins!J65, " ")</f>
        <v xml:space="preserve"> </v>
      </c>
      <c r="N6" s="410"/>
      <c r="O6" s="107" t="str">
        <f>Electives!B8</f>
        <v>3a</v>
      </c>
      <c r="P6" s="125" t="str">
        <f>Electives!C8</f>
        <v>Do experiment of #1 &amp; report</v>
      </c>
      <c r="Q6" s="107" t="str">
        <f>IF(Electives!J8&lt;&gt;"", Electives!J8, " ")</f>
        <v xml:space="preserve"> </v>
      </c>
      <c r="S6" s="416"/>
      <c r="T6" s="107" t="str">
        <f>Electives!B76</f>
        <v>1c</v>
      </c>
      <c r="U6" s="126" t="str">
        <f>Electives!C76</f>
        <v>Use tree limbs &amp; build overnight shelter</v>
      </c>
      <c r="V6" s="107" t="str">
        <f>IF(Electives!J76&lt;&gt;"", Electives!J76, " ")</f>
        <v xml:space="preserve"> </v>
      </c>
      <c r="X6" s="410"/>
      <c r="Y6" s="107">
        <f>Electives!B142</f>
        <v>3</v>
      </c>
      <c r="Z6" s="125" t="str">
        <f>Electives!C142</f>
        <v>Create game</v>
      </c>
      <c r="AA6" s="107" t="str">
        <f>IF(Electives!J142&lt;&gt;"", Electives!J142, " ")</f>
        <v xml:space="preserve"> </v>
      </c>
      <c r="AC6" s="164">
        <f>'Cub Awards'!B8</f>
        <v>3</v>
      </c>
      <c r="AD6" s="314" t="str">
        <f>'Cub Awards'!C8</f>
        <v>Take a first-aid course</v>
      </c>
      <c r="AE6" s="314"/>
      <c r="AF6" s="164" t="str">
        <f>IF('Cub Awards'!J8&lt;&gt;"", 'Cub Awards'!J8, "")</f>
        <v/>
      </c>
      <c r="AG6" s="215"/>
      <c r="AH6" s="162" t="str">
        <f>NOVA!B176</f>
        <v>1c</v>
      </c>
      <c r="AI6" s="386" t="str">
        <f>NOVA!C176</f>
        <v>Complete Scouting Adventure</v>
      </c>
      <c r="AJ6" s="387"/>
      <c r="AK6" s="162" t="str">
        <f>IF(NOVA!J176&lt;&gt;"", NOVA!J176, "")</f>
        <v/>
      </c>
      <c r="AL6" s="215"/>
      <c r="AM6" s="162" t="str">
        <f>NOVA!B53</f>
        <v>1c</v>
      </c>
      <c r="AN6" s="386" t="str">
        <f>NOVA!C53</f>
        <v>Discuss two with your counselor</v>
      </c>
      <c r="AO6" s="387"/>
      <c r="AP6" s="162" t="str">
        <f>IF(NOVA!J53&lt;&gt;"", NOVA!J53, "")</f>
        <v/>
      </c>
      <c r="AQ6" s="215"/>
      <c r="AR6" s="162" t="str">
        <f>NOVA!B117</f>
        <v>1c</v>
      </c>
      <c r="AS6" s="386" t="str">
        <f>NOVA!C117</f>
        <v>Discuss two with your counselor</v>
      </c>
      <c r="AT6" s="387"/>
      <c r="AU6" s="162" t="str">
        <f>IF(NOVA!J117&lt;&gt;"", NOVA!J117, "")</f>
        <v/>
      </c>
    </row>
    <row r="7" spans="1:47">
      <c r="A7" s="108" t="s">
        <v>29</v>
      </c>
      <c r="B7" s="42" t="str">
        <f>ArrowOfLight!J13</f>
        <v xml:space="preserve"> </v>
      </c>
      <c r="D7" s="399" t="str">
        <f>AdventurePins!C10</f>
        <v>Duty to God and You</v>
      </c>
      <c r="E7" s="399"/>
      <c r="F7" s="399"/>
      <c r="G7" s="399"/>
      <c r="I7" s="404"/>
      <c r="J7" s="42">
        <f>AdventurePins!B66</f>
        <v>4</v>
      </c>
      <c r="K7" s="159" t="str">
        <f>AdventurePins!C66</f>
        <v>Meet government leader</v>
      </c>
      <c r="L7" s="42" t="str">
        <f>IF(AdventurePins!J66&lt;&gt;"", AdventurePins!J66, " ")</f>
        <v xml:space="preserve"> </v>
      </c>
      <c r="N7" s="410"/>
      <c r="O7" s="107" t="str">
        <f>Electives!B9</f>
        <v>3b</v>
      </c>
      <c r="P7" s="125" t="str">
        <f>Electives!C9</f>
        <v>Do experiment #1 &amp; change ind. var</v>
      </c>
      <c r="Q7" s="107" t="str">
        <f>IF(Electives!J9&lt;&gt;"", Electives!J9, " ")</f>
        <v xml:space="preserve"> </v>
      </c>
      <c r="S7" s="416"/>
      <c r="T7" s="107" t="str">
        <f>Electives!B77</f>
        <v>2a</v>
      </c>
      <c r="U7" s="126" t="str">
        <f>Electives!C77</f>
        <v>Assemble survival kit</v>
      </c>
      <c r="V7" s="107" t="str">
        <f>IF(Electives!J77&lt;&gt;"", Electives!J77, " ")</f>
        <v xml:space="preserve"> </v>
      </c>
      <c r="X7" s="410"/>
      <c r="Y7" s="107">
        <f>Electives!B143</f>
        <v>4</v>
      </c>
      <c r="Z7" s="125" t="str">
        <f>Electives!C143</f>
        <v>Teach someone else how to play</v>
      </c>
      <c r="AA7" s="107" t="str">
        <f>IF(Electives!J143&lt;&gt;"", Electives!J143, " ")</f>
        <v xml:space="preserve"> </v>
      </c>
      <c r="AC7" s="164">
        <f>'Cub Awards'!B9</f>
        <v>4</v>
      </c>
      <c r="AD7" s="314" t="str">
        <f>'Cub Awards'!C9</f>
        <v>Learn to survive extreme weather</v>
      </c>
      <c r="AE7" s="314"/>
      <c r="AF7" s="164" t="str">
        <f>IF('Cub Awards'!J9&lt;&gt;"", 'Cub Awards'!J9, "")</f>
        <v/>
      </c>
      <c r="AG7" s="215"/>
      <c r="AH7" s="162">
        <f>NOVA!B177</f>
        <v>2</v>
      </c>
      <c r="AI7" s="386" t="str">
        <f>NOVA!C177</f>
        <v>Complete 3 adventures listed in comment</v>
      </c>
      <c r="AJ7" s="387"/>
      <c r="AK7" s="162" t="str">
        <f>IF(NOVA!J177&lt;&gt;"", NOVA!J177, "")</f>
        <v/>
      </c>
      <c r="AL7" s="215"/>
      <c r="AM7" s="162">
        <f>NOVA!B54</f>
        <v>2</v>
      </c>
      <c r="AN7" s="386" t="str">
        <f>NOVA!C54</f>
        <v>Complete an elective listed in comment</v>
      </c>
      <c r="AO7" s="387"/>
      <c r="AP7" s="162" t="str">
        <f>IF(NOVA!J54&lt;&gt;"", NOVA!J54, "")</f>
        <v/>
      </c>
      <c r="AQ7" s="215"/>
      <c r="AR7" s="162">
        <f>NOVA!B118</f>
        <v>2</v>
      </c>
      <c r="AS7" s="386" t="str">
        <f>NOVA!C118</f>
        <v>Complete an elective listed in comment</v>
      </c>
      <c r="AT7" s="387"/>
      <c r="AU7" s="162" t="str">
        <f>IF(NOVA!J118&lt;&gt;"", NOVA!J118, "")</f>
        <v/>
      </c>
    </row>
    <row r="8" spans="1:47" ht="12.75" customHeight="1">
      <c r="D8" s="421" t="str">
        <f>IF(AdventurePins!$E10&lt;&gt;"", AdventurePins!$E10, " ")</f>
        <v>(Do 1 and two others)</v>
      </c>
      <c r="E8" s="42">
        <f>AdventurePins!B11</f>
        <v>1</v>
      </c>
      <c r="F8" s="108" t="str">
        <f>AdventurePins!C11</f>
        <v>Discuss duty to God</v>
      </c>
      <c r="G8" s="42" t="str">
        <f>IF(AdventurePins!J11&lt;&gt;"", AdventurePins!J11, " ")</f>
        <v xml:space="preserve"> </v>
      </c>
      <c r="I8" s="404"/>
      <c r="J8" s="42">
        <f>AdventurePins!B67</f>
        <v>5</v>
      </c>
      <c r="K8" s="159" t="str">
        <f>AdventurePins!C67</f>
        <v>Plan activity</v>
      </c>
      <c r="L8" s="42" t="str">
        <f>IF(AdventurePins!J67&lt;&gt;"", AdventurePins!J67, " ")</f>
        <v xml:space="preserve"> </v>
      </c>
      <c r="N8" s="410"/>
      <c r="O8" s="107" t="str">
        <f>Electives!B10</f>
        <v>3c</v>
      </c>
      <c r="P8" s="125" t="str">
        <f>Electives!C10</f>
        <v>Build scale model of solar system</v>
      </c>
      <c r="Q8" s="107" t="str">
        <f>IF(Electives!J10&lt;&gt;"", Electives!J10, " ")</f>
        <v xml:space="preserve"> </v>
      </c>
      <c r="S8" s="416"/>
      <c r="T8" s="107" t="str">
        <f>Electives!B78</f>
        <v>2b</v>
      </c>
      <c r="U8" s="126" t="str">
        <f>Electives!C78</f>
        <v>Demonstrate 2 ways to purify water</v>
      </c>
      <c r="V8" s="107" t="str">
        <f>IF(Electives!J78&lt;&gt;"", Electives!J78, " ")</f>
        <v xml:space="preserve"> </v>
      </c>
      <c r="X8" s="399" t="str">
        <f>Electives!C146</f>
        <v>Into the Wild</v>
      </c>
      <c r="Y8" s="399"/>
      <c r="Z8" s="399"/>
      <c r="AA8" s="399"/>
      <c r="AC8" s="164">
        <f>'Cub Awards'!B10</f>
        <v>5</v>
      </c>
      <c r="AD8" s="314" t="str">
        <f>'Cub Awards'!C10</f>
        <v>Learn about personal safety</v>
      </c>
      <c r="AE8" s="314"/>
      <c r="AF8" s="164" t="str">
        <f>IF('Cub Awards'!J10&lt;&gt;"", 'Cub Awards'!J10, "")</f>
        <v/>
      </c>
      <c r="AG8" s="215"/>
      <c r="AH8" s="162">
        <f>NOVA!B178</f>
        <v>3</v>
      </c>
      <c r="AI8" s="386" t="str">
        <f>NOVA!C178</f>
        <v>Discuss facts about Dr. Townes</v>
      </c>
      <c r="AJ8" s="387"/>
      <c r="AK8" s="162" t="str">
        <f>IF(NOVA!J178&lt;&gt;"", NOVA!J178, "")</f>
        <v/>
      </c>
      <c r="AL8" s="215"/>
      <c r="AM8" s="162" t="str">
        <f>NOVA!B55</f>
        <v>3a</v>
      </c>
      <c r="AN8" s="386" t="str">
        <f>NOVA!C55</f>
        <v>Explore what is wildlife</v>
      </c>
      <c r="AO8" s="387"/>
      <c r="AP8" s="162" t="str">
        <f>IF(NOVA!J55&lt;&gt;"", NOVA!J55, "")</f>
        <v/>
      </c>
      <c r="AQ8" s="215"/>
      <c r="AR8" s="162" t="str">
        <f>NOVA!B119</f>
        <v>3a</v>
      </c>
      <c r="AS8" s="386" t="str">
        <f>NOVA!C119</f>
        <v>Look up definition of Technology</v>
      </c>
      <c r="AT8" s="387"/>
      <c r="AU8" s="162" t="str">
        <f>IF(NOVA!J119&lt;&gt;"", NOVA!J119, "")</f>
        <v/>
      </c>
    </row>
    <row r="9" spans="1:47" ht="12.75" customHeight="1">
      <c r="A9" s="413" t="s">
        <v>28</v>
      </c>
      <c r="B9" s="413"/>
      <c r="D9" s="422"/>
      <c r="E9" s="42">
        <f>AdventurePins!B12</f>
        <v>2</v>
      </c>
      <c r="F9" s="108" t="str">
        <f>AdventurePins!C12</f>
        <v>Earn religious emblem of faith</v>
      </c>
      <c r="G9" s="42" t="str">
        <f>IF(AdventurePins!J12&lt;&gt;"", AdventurePins!J12, " ")</f>
        <v xml:space="preserve"> </v>
      </c>
      <c r="I9" s="404"/>
      <c r="J9" s="42" t="str">
        <f>AdventurePins!B68</f>
        <v>6a</v>
      </c>
      <c r="K9" s="159" t="str">
        <f>AdventurePins!C68</f>
        <v>Scouting in another country</v>
      </c>
      <c r="L9" s="42" t="str">
        <f>IF(AdventurePins!J68&lt;&gt;"", AdventurePins!J68, " ")</f>
        <v xml:space="preserve"> </v>
      </c>
      <c r="N9" s="410"/>
      <c r="O9" s="107" t="str">
        <f>Electives!B11</f>
        <v>3d</v>
      </c>
      <c r="P9" s="125" t="str">
        <f>Electives!C11</f>
        <v>Build, launch rocket; design "fair test"</v>
      </c>
      <c r="Q9" s="107" t="str">
        <f>IF(Electives!J11&lt;&gt;"", Electives!J11, " ")</f>
        <v xml:space="preserve"> </v>
      </c>
      <c r="S9" s="416"/>
      <c r="T9" s="107" t="str">
        <f>Electives!B79</f>
        <v>2c</v>
      </c>
      <c r="U9" s="126" t="str">
        <f>Electives!C79</f>
        <v>Explain S-T-O-P, universal emerg signs</v>
      </c>
      <c r="V9" s="107" t="str">
        <f>IF(Electives!J79&lt;&gt;"", Electives!J79, " ")</f>
        <v xml:space="preserve"> </v>
      </c>
      <c r="X9" s="410" t="str">
        <f>IF(Electives!$E146&lt;&gt;"", Electives!$E146, " ")</f>
        <v>(Do Six)</v>
      </c>
      <c r="Y9" s="107">
        <f>Electives!B147</f>
        <v>1</v>
      </c>
      <c r="Z9" s="125" t="str">
        <f>Electives!C147</f>
        <v>Care for insect/etc and tell</v>
      </c>
      <c r="AA9" s="107" t="str">
        <f>IF(Electives!J147&lt;&gt;"", Electives!J147, " ")</f>
        <v xml:space="preserve"> </v>
      </c>
      <c r="AC9" s="164">
        <f>'Cub Awards'!B11</f>
        <v>6</v>
      </c>
      <c r="AD9" s="314" t="str">
        <f>'Cub Awards'!C11</f>
        <v>Give presentation on emergency prep</v>
      </c>
      <c r="AE9" s="314"/>
      <c r="AF9" s="164" t="str">
        <f>IF('Cub Awards'!J11&lt;&gt;"", 'Cub Awards'!J11, "")</f>
        <v/>
      </c>
      <c r="AG9" s="215"/>
      <c r="AH9" s="162">
        <f>NOVA!B179</f>
        <v>4</v>
      </c>
      <c r="AI9" s="386" t="str">
        <f>NOVA!C179</f>
        <v>Research 5 famous STEM professionals</v>
      </c>
      <c r="AJ9" s="387"/>
      <c r="AK9" s="162" t="str">
        <f>IF(NOVA!J179&lt;&gt;"", NOVA!J179, "")</f>
        <v/>
      </c>
      <c r="AL9" s="215"/>
      <c r="AM9" s="162" t="str">
        <f>NOVA!B56</f>
        <v>3b</v>
      </c>
      <c r="AN9" s="386" t="str">
        <f>NOVA!C56</f>
        <v>Explain relationships within food chain</v>
      </c>
      <c r="AO9" s="387"/>
      <c r="AP9" s="162" t="str">
        <f>IF(NOVA!J56&lt;&gt;"", NOVA!J56, "")</f>
        <v/>
      </c>
      <c r="AQ9" s="215"/>
      <c r="AR9" s="162" t="str">
        <f>NOVA!B120</f>
        <v>3b1</v>
      </c>
      <c r="AS9" s="386" t="str">
        <f>NOVA!C120</f>
        <v>How is tech used in communication</v>
      </c>
      <c r="AT9" s="387"/>
      <c r="AU9" s="162" t="str">
        <f>IF(NOVA!J120&lt;&gt;"", NOVA!J120, "")</f>
        <v/>
      </c>
    </row>
    <row r="10" spans="1:47">
      <c r="A10" s="412"/>
      <c r="B10" s="412"/>
      <c r="D10" s="422"/>
      <c r="E10" s="42">
        <f>AdventurePins!B13</f>
        <v>3</v>
      </c>
      <c r="F10" s="207" t="str">
        <f>AdventurePins!C13</f>
        <v>Discuss how worship helps duty to God</v>
      </c>
      <c r="G10" s="42" t="str">
        <f>IF(AdventurePins!J13&lt;&gt;"", AdventurePins!J13, " ")</f>
        <v xml:space="preserve"> </v>
      </c>
      <c r="I10" s="404"/>
      <c r="J10" s="42" t="str">
        <f>AdventurePins!B69</f>
        <v>6b</v>
      </c>
      <c r="K10" s="159" t="str">
        <f>AdventurePins!C69</f>
        <v>World Friendship Fund</v>
      </c>
      <c r="L10" s="42" t="str">
        <f>IF(AdventurePins!J69&lt;&gt;"", AdventurePins!J69, " ")</f>
        <v xml:space="preserve"> </v>
      </c>
      <c r="N10" s="410"/>
      <c r="O10" s="107" t="str">
        <f>Electives!B12</f>
        <v>3e</v>
      </c>
      <c r="P10" s="125" t="str">
        <f>Electives!C12</f>
        <v>Two circuits; 3 lights &amp; battery</v>
      </c>
      <c r="Q10" s="107" t="str">
        <f>IF(Electives!J12&lt;&gt;"", Electives!J12, " ")</f>
        <v xml:space="preserve"> </v>
      </c>
      <c r="S10" s="417"/>
      <c r="T10" s="107" t="str">
        <f>Electives!B80</f>
        <v>2d</v>
      </c>
      <c r="U10" s="126" t="str">
        <f>Electives!C80</f>
        <v>4 Leader qualities &amp; act out 2.</v>
      </c>
      <c r="V10" s="107" t="str">
        <f>IF(Electives!J80&lt;&gt;"", Electives!J80, " ")</f>
        <v xml:space="preserve"> </v>
      </c>
      <c r="X10" s="410"/>
      <c r="Y10" s="107">
        <f>Electives!B148</f>
        <v>2</v>
      </c>
      <c r="Z10" s="127" t="str">
        <f>Electives!C148</f>
        <v>Setup aquarium (30 days); share experience</v>
      </c>
      <c r="AA10" s="107" t="str">
        <f>IF(Electives!J148&lt;&gt;"", Electives!J148, " ")</f>
        <v xml:space="preserve"> </v>
      </c>
      <c r="AC10"/>
      <c r="AD10" s="395" t="str">
        <f>'Cub Awards'!C13</f>
        <v>Outdoor Activity Award</v>
      </c>
      <c r="AE10" s="395"/>
      <c r="AF10"/>
      <c r="AG10" s="142"/>
      <c r="AH10" s="162">
        <f>NOVA!B180</f>
        <v>5</v>
      </c>
      <c r="AI10" s="386" t="str">
        <f>NOVA!C180</f>
        <v>Discuss importance of STEM education</v>
      </c>
      <c r="AJ10" s="387"/>
      <c r="AK10" s="162" t="str">
        <f>IF(NOVA!J180&lt;&gt;"", NOVA!J180, "")</f>
        <v/>
      </c>
      <c r="AL10" s="142"/>
      <c r="AM10" s="162" t="str">
        <f>NOVA!B57</f>
        <v>3c</v>
      </c>
      <c r="AN10" s="386" t="str">
        <f>NOVA!C57</f>
        <v>Explain your favorite plant / wildlife</v>
      </c>
      <c r="AO10" s="387"/>
      <c r="AP10" s="162" t="str">
        <f>IF(NOVA!J57&lt;&gt;"", NOVA!J57, "")</f>
        <v/>
      </c>
      <c r="AQ10" s="142"/>
      <c r="AR10" s="162" t="str">
        <f>NOVA!B121</f>
        <v>3b2</v>
      </c>
      <c r="AS10" s="386" t="str">
        <f>NOVA!C121</f>
        <v>How is tech used in business</v>
      </c>
      <c r="AT10" s="387"/>
      <c r="AU10" s="162" t="str">
        <f>IF(NOVA!J121&lt;&gt;"", NOVA!J121, "")</f>
        <v/>
      </c>
    </row>
    <row r="11" spans="1:47">
      <c r="A11" s="109" t="s">
        <v>433</v>
      </c>
      <c r="B11" s="110" t="str">
        <f>IF(ISTEXT(WebelosBadge!J5),"C"," ")</f>
        <v xml:space="preserve"> </v>
      </c>
      <c r="D11" s="423"/>
      <c r="E11" s="42">
        <f>AdventurePins!B14</f>
        <v>4</v>
      </c>
      <c r="F11" s="208" t="str">
        <f>AdventurePins!C14</f>
        <v>Do one thing to be closer to God for 1 month</v>
      </c>
      <c r="G11" s="42" t="str">
        <f>IF(AdventurePins!J14&lt;&gt;"", AdventurePins!J14, " ")</f>
        <v xml:space="preserve"> </v>
      </c>
      <c r="I11" s="404"/>
      <c r="J11" s="42" t="str">
        <f>AdventurePins!B70</f>
        <v>6c</v>
      </c>
      <c r="K11" s="159" t="str">
        <f>AdventurePins!C70</f>
        <v>Brother den in another country</v>
      </c>
      <c r="L11" s="42" t="str">
        <f>IF(AdventurePins!J70&lt;&gt;"", AdventurePins!J70, " ")</f>
        <v xml:space="preserve"> </v>
      </c>
      <c r="N11" s="410"/>
      <c r="O11" s="107" t="str">
        <f>Electives!B13</f>
        <v>3f</v>
      </c>
      <c r="P11" s="125" t="str">
        <f>Electives!C13</f>
        <v>Study night sky. Observe over 6 hrs</v>
      </c>
      <c r="Q11" s="107" t="str">
        <f>IF(Electives!J13&lt;&gt;"", Electives!J13, " ")</f>
        <v xml:space="preserve"> </v>
      </c>
      <c r="S11" s="399" t="str">
        <f>Electives!C83</f>
        <v>Earth Rocks!</v>
      </c>
      <c r="T11" s="399"/>
      <c r="U11" s="399"/>
      <c r="V11" s="399"/>
      <c r="X11" s="410"/>
      <c r="Y11" s="107">
        <f>Electives!B149</f>
        <v>3</v>
      </c>
      <c r="Z11" s="125" t="str">
        <f>Electives!C149</f>
        <v>Watch birds (1 wk) and record</v>
      </c>
      <c r="AA11" s="107" t="str">
        <f>IF(Electives!J149&lt;&gt;"", Electives!J149, " ")</f>
        <v xml:space="preserve"> </v>
      </c>
      <c r="AC11" s="164">
        <f>'Cub Awards'!B14</f>
        <v>1</v>
      </c>
      <c r="AD11" s="329" t="str">
        <f>'Cub Awards'!C14</f>
        <v>Attend either summer Day or Resident camp</v>
      </c>
      <c r="AE11" s="329"/>
      <c r="AF11" s="164" t="str">
        <f>IF('Cub Awards'!J14&lt;&gt;"", 'Cub Awards'!J14, "")</f>
        <v/>
      </c>
      <c r="AG11" s="142"/>
      <c r="AH11" s="162">
        <f>NOVA!B181</f>
        <v>6</v>
      </c>
      <c r="AI11" s="386" t="str">
        <f>NOVA!C181</f>
        <v>Participate in a science project</v>
      </c>
      <c r="AJ11" s="387"/>
      <c r="AK11" s="162" t="str">
        <f>IF(NOVA!J181&lt;&gt;"", NOVA!J181, "")</f>
        <v/>
      </c>
      <c r="AL11" s="142"/>
      <c r="AM11" s="162" t="str">
        <f>NOVA!B58</f>
        <v>3d</v>
      </c>
      <c r="AN11" s="386" t="str">
        <f>NOVA!C58</f>
        <v>Discuss what you've learned</v>
      </c>
      <c r="AO11" s="387"/>
      <c r="AP11" s="162" t="str">
        <f>IF(NOVA!J58&lt;&gt;"", NOVA!J58, "")</f>
        <v/>
      </c>
      <c r="AQ11" s="142"/>
      <c r="AR11" s="162" t="str">
        <f>NOVA!B122</f>
        <v>3b3</v>
      </c>
      <c r="AS11" s="386" t="str">
        <f>NOVA!C122</f>
        <v>How is tech used in construction</v>
      </c>
      <c r="AT11" s="387"/>
      <c r="AU11" s="162" t="str">
        <f>IF(NOVA!J122&lt;&gt;"", NOVA!J122, "")</f>
        <v/>
      </c>
    </row>
    <row r="12" spans="1:47" ht="12.75" customHeight="1">
      <c r="A12" s="109" t="s">
        <v>434</v>
      </c>
      <c r="B12" s="110" t="str">
        <f>WebelosBadge!J6</f>
        <v/>
      </c>
      <c r="D12" s="399" t="str">
        <f>AdventurePins!C16</f>
        <v>First Responder</v>
      </c>
      <c r="E12" s="399"/>
      <c r="F12" s="399"/>
      <c r="G12" s="399"/>
      <c r="I12" s="404"/>
      <c r="J12" s="42" t="str">
        <f>AdventurePins!B71</f>
        <v>6d</v>
      </c>
      <c r="K12" s="159" t="str">
        <f>AdventurePins!C71</f>
        <v>Energy use in community</v>
      </c>
      <c r="L12" s="42" t="str">
        <f>IF(AdventurePins!J71&lt;&gt;"", AdventurePins!J71, " ")</f>
        <v xml:space="preserve"> </v>
      </c>
      <c r="N12" s="410"/>
      <c r="O12" s="107" t="str">
        <f>Electives!B14</f>
        <v>3g</v>
      </c>
      <c r="P12" s="125" t="str">
        <f>Electives!C14</f>
        <v>Explore chemical reactions</v>
      </c>
      <c r="Q12" s="107" t="str">
        <f>IF(Electives!J14&lt;&gt;"", Electives!J14, " ")</f>
        <v xml:space="preserve"> </v>
      </c>
      <c r="S12" s="415" t="str">
        <f>IF(Electives!$E83&lt;&gt;"", Electives!$E83, " ")</f>
        <v>(Do All)</v>
      </c>
      <c r="T12" s="107" t="str">
        <f>Electives!B84</f>
        <v>1a</v>
      </c>
      <c r="U12" s="125" t="str">
        <f>Electives!C84</f>
        <v>Explain "geology"</v>
      </c>
      <c r="V12" s="107" t="str">
        <f>IF(Electives!J84&lt;&gt;"", Electives!J84, " ")</f>
        <v xml:space="preserve"> </v>
      </c>
      <c r="X12" s="410"/>
      <c r="Y12" s="107">
        <f>Electives!B150</f>
        <v>4</v>
      </c>
      <c r="Z12" s="125" t="str">
        <f>Electives!C150</f>
        <v>Learn about bird flyways</v>
      </c>
      <c r="AA12" s="107" t="str">
        <f>IF(Electives!J150&lt;&gt;"", Electives!J150, " ")</f>
        <v xml:space="preserve"> </v>
      </c>
      <c r="AC12" s="164">
        <f>'Cub Awards'!B15</f>
        <v>2</v>
      </c>
      <c r="AD12" s="314" t="str">
        <f>'Cub Awards'!C15</f>
        <v>Complete Webelos Walkabout</v>
      </c>
      <c r="AE12" s="314"/>
      <c r="AF12" s="164" t="str">
        <f>IF('Cub Awards'!J15&lt;&gt;"", 'Cub Awards'!J15, "")</f>
        <v/>
      </c>
      <c r="AG12" s="213"/>
      <c r="AH12" s="162">
        <f>NOVA!B182</f>
        <v>7</v>
      </c>
      <c r="AI12" s="386" t="str">
        <f>NOVA!C182</f>
        <v>Do ONE</v>
      </c>
      <c r="AJ12" s="387"/>
      <c r="AK12" s="162" t="str">
        <f>IF(NOVA!J182&lt;&gt;"", NOVA!J182, "")</f>
        <v/>
      </c>
      <c r="AL12" s="213"/>
      <c r="AM12" s="162">
        <f>NOVA!B59</f>
        <v>4</v>
      </c>
      <c r="AN12" s="386" t="str">
        <f>NOVA!C59</f>
        <v>Do TWO from A-F</v>
      </c>
      <c r="AO12" s="387"/>
      <c r="AP12" s="162" t="str">
        <f>IF(NOVA!J59&lt;&gt;"", NOVA!J59, "")</f>
        <v/>
      </c>
      <c r="AQ12" s="213"/>
      <c r="AR12" s="162" t="str">
        <f>NOVA!B123</f>
        <v>3b4</v>
      </c>
      <c r="AS12" s="386" t="str">
        <f>NOVA!C123</f>
        <v>How is tech used in sports</v>
      </c>
      <c r="AT12" s="387"/>
      <c r="AU12" s="162" t="str">
        <f>IF(NOVA!J123&lt;&gt;"", NOVA!J123, "")</f>
        <v/>
      </c>
    </row>
    <row r="13" spans="1:47">
      <c r="A13" s="109" t="s">
        <v>435</v>
      </c>
      <c r="B13" s="110" t="str">
        <f>WebelosBadge!J7</f>
        <v/>
      </c>
      <c r="C13" s="111"/>
      <c r="D13" s="402" t="str">
        <f>IF(AdventurePins!$E16&lt;&gt;"", AdventurePins!$E16, " ")</f>
        <v>(Do 1 and five others)</v>
      </c>
      <c r="E13" s="42">
        <f>AdventurePins!B17</f>
        <v>1</v>
      </c>
      <c r="F13" s="159" t="str">
        <f>AdventurePins!C17</f>
        <v>What is first aid</v>
      </c>
      <c r="G13" s="42" t="str">
        <f>IF(AdventurePins!J17&lt;&gt;"", AdventurePins!J17, " ")</f>
        <v xml:space="preserve"> </v>
      </c>
      <c r="I13" s="405"/>
      <c r="J13" s="42" t="str">
        <f>AdventurePins!B72</f>
        <v>6e</v>
      </c>
      <c r="K13" s="126" t="str">
        <f>AdventurePins!C72</f>
        <v>Connect with Scout in another country</v>
      </c>
      <c r="L13" s="42" t="str">
        <f>IF(AdventurePins!J72&lt;&gt;"", AdventurePins!J72, " ")</f>
        <v xml:space="preserve"> </v>
      </c>
      <c r="N13" s="410"/>
      <c r="O13" s="107" t="str">
        <f>Electives!B15</f>
        <v>3h</v>
      </c>
      <c r="P13" s="126" t="str">
        <f>Electives!C15</f>
        <v>Playground motion. "Fair Test" weight</v>
      </c>
      <c r="Q13" s="107" t="str">
        <f>IF(Electives!J15&lt;&gt;"", Electives!J15, " ")</f>
        <v xml:space="preserve"> </v>
      </c>
      <c r="S13" s="416"/>
      <c r="T13" s="107" t="str">
        <f>Electives!B85</f>
        <v>1b</v>
      </c>
      <c r="U13" s="125" t="str">
        <f>Electives!C85</f>
        <v>Explain why important</v>
      </c>
      <c r="V13" s="107" t="str">
        <f>IF(Electives!J85&lt;&gt;"", Electives!J85, " ")</f>
        <v xml:space="preserve"> </v>
      </c>
      <c r="X13" s="410"/>
      <c r="Y13" s="107">
        <f>Electives!B151</f>
        <v>5</v>
      </c>
      <c r="Z13" s="127" t="str">
        <f>Electives!C151</f>
        <v>Watch ≥4 wild creatures; describe habitat</v>
      </c>
      <c r="AA13" s="107" t="str">
        <f>IF(Electives!J151&lt;&gt;"", Electives!J151, " ")</f>
        <v xml:space="preserve"> </v>
      </c>
      <c r="AC13" s="164">
        <f>'Cub Awards'!B16</f>
        <v>3</v>
      </c>
      <c r="AD13" s="314" t="str">
        <f>'Cub Awards'!C16</f>
        <v>do seven</v>
      </c>
      <c r="AE13" s="314"/>
      <c r="AF13" s="164" t="str">
        <f>IF('Cub Awards'!J16&lt;&gt;"", 'Cub Awards'!J16, "")</f>
        <v/>
      </c>
      <c r="AG13" s="213"/>
      <c r="AH13" s="162" t="str">
        <f>NOVA!B183</f>
        <v>7a</v>
      </c>
      <c r="AI13" s="386" t="str">
        <f>NOVA!C183</f>
        <v>Visit with someone in a STEM career</v>
      </c>
      <c r="AJ13" s="387"/>
      <c r="AK13" s="162" t="str">
        <f>IF(NOVA!J183&lt;&gt;"", NOVA!J183, "")</f>
        <v/>
      </c>
      <c r="AL13" s="213"/>
      <c r="AM13" s="162" t="str">
        <f>NOVA!B60</f>
        <v>4a1</v>
      </c>
      <c r="AN13" s="386" t="str">
        <f>NOVA!C60</f>
        <v xml:space="preserve">Catalog 3-5 endangered plants/animals </v>
      </c>
      <c r="AO13" s="387"/>
      <c r="AP13" s="162" t="str">
        <f>IF(NOVA!J60&lt;&gt;"", NOVA!J60, "")</f>
        <v/>
      </c>
      <c r="AQ13" s="213"/>
      <c r="AR13" s="162" t="str">
        <f>NOVA!B124</f>
        <v>3b5</v>
      </c>
      <c r="AS13" s="386" t="str">
        <f>NOVA!C124</f>
        <v>How is tech used in entertainment</v>
      </c>
      <c r="AT13" s="387"/>
      <c r="AU13" s="162" t="str">
        <f>IF(NOVA!J124&lt;&gt;"", NOVA!J124, "")</f>
        <v/>
      </c>
    </row>
    <row r="14" spans="1:47">
      <c r="A14" s="109" t="s">
        <v>436</v>
      </c>
      <c r="B14" s="110" t="str">
        <f>WebelosBadge!J8</f>
        <v/>
      </c>
      <c r="C14" s="113"/>
      <c r="D14" s="402"/>
      <c r="E14" s="42">
        <f>AdventurePins!B18</f>
        <v>2</v>
      </c>
      <c r="F14" s="159" t="str">
        <f>AdventurePins!C18</f>
        <v>Show first aid for hurry cases:</v>
      </c>
      <c r="G14" s="42" t="str">
        <f>IF(AdventurePins!J18&lt;&gt;"", AdventurePins!J18, " ")</f>
        <v xml:space="preserve"> </v>
      </c>
      <c r="I14" s="399" t="str">
        <f>AdventurePins!C74</f>
        <v>Duty to God in Action</v>
      </c>
      <c r="J14" s="399"/>
      <c r="K14" s="399"/>
      <c r="L14" s="399"/>
      <c r="N14" s="410"/>
      <c r="O14" s="107" t="str">
        <f>Electives!B16</f>
        <v>3i</v>
      </c>
      <c r="P14" s="125" t="str">
        <f>Electives!C16</f>
        <v>Read bio of scientist. Tell den</v>
      </c>
      <c r="Q14" s="107" t="str">
        <f>IF(Electives!J16&lt;&gt;"", Electives!J16, " ")</f>
        <v xml:space="preserve"> </v>
      </c>
      <c r="S14" s="416"/>
      <c r="T14" s="107">
        <f>Electives!B86</f>
        <v>2</v>
      </c>
      <c r="U14" s="125" t="str">
        <f>Electives!C86</f>
        <v>Look rocks/minerals on rock hunt</v>
      </c>
      <c r="V14" s="107" t="str">
        <f>IF(Electives!J86&lt;&gt;"", Electives!J86, " ")</f>
        <v xml:space="preserve"> </v>
      </c>
      <c r="X14" s="410"/>
      <c r="Y14" s="107">
        <f>Electives!B152</f>
        <v>6</v>
      </c>
      <c r="Z14" s="125" t="str">
        <f>Electives!C152</f>
        <v>Identify animal only locally; tell why</v>
      </c>
      <c r="AA14" s="107" t="str">
        <f>IF(Electives!J152&lt;&gt;"", Electives!J152, " ")</f>
        <v xml:space="preserve"> </v>
      </c>
      <c r="AC14" s="164" t="str">
        <f>'Cub Awards'!B17</f>
        <v>a</v>
      </c>
      <c r="AD14" s="314" t="str">
        <f>'Cub Awards'!C17</f>
        <v>Participate in nature hike</v>
      </c>
      <c r="AE14" s="314"/>
      <c r="AF14" s="164" t="str">
        <f>IF('Cub Awards'!J17&lt;&gt;"", 'Cub Awards'!J17, "")</f>
        <v/>
      </c>
      <c r="AG14" s="215"/>
      <c r="AH14" s="162" t="str">
        <f>NOVA!B184</f>
        <v>7b</v>
      </c>
      <c r="AI14" s="386" t="str">
        <f>NOVA!C184</f>
        <v>Learn about a career dependent on STEM</v>
      </c>
      <c r="AJ14" s="387"/>
      <c r="AK14" s="162" t="str">
        <f>IF(NOVA!J184&lt;&gt;"", NOVA!J184, "")</f>
        <v/>
      </c>
      <c r="AL14" s="215"/>
      <c r="AM14" s="162" t="str">
        <f>NOVA!B61</f>
        <v>4a2</v>
      </c>
      <c r="AN14" s="386" t="str">
        <f>NOVA!C61</f>
        <v>Display 10 locally threatened species</v>
      </c>
      <c r="AO14" s="387"/>
      <c r="AP14" s="162" t="str">
        <f>IF(NOVA!J61&lt;&gt;"", NOVA!J61, "")</f>
        <v/>
      </c>
      <c r="AQ14" s="215"/>
      <c r="AR14" s="162" t="str">
        <f>NOVA!B125</f>
        <v>3c</v>
      </c>
      <c r="AS14" s="386" t="str">
        <f>NOVA!C125</f>
        <v>Discuss your findings with counselor</v>
      </c>
      <c r="AT14" s="387"/>
      <c r="AU14" s="162" t="str">
        <f>IF(NOVA!J125&lt;&gt;"", NOVA!J125, "")</f>
        <v/>
      </c>
    </row>
    <row r="15" spans="1:47" ht="12.75" customHeight="1">
      <c r="A15" s="114" t="s">
        <v>437</v>
      </c>
      <c r="B15" s="110" t="str">
        <f>WebelosBadge!J9</f>
        <v/>
      </c>
      <c r="C15" s="113"/>
      <c r="D15" s="402"/>
      <c r="E15" s="42" t="str">
        <f>AdventurePins!B19</f>
        <v>2a</v>
      </c>
      <c r="F15" s="159" t="str">
        <f>AdventurePins!C19</f>
        <v>Serious bleeding</v>
      </c>
      <c r="G15" s="42" t="str">
        <f>IF(AdventurePins!J19&lt;&gt;"", AdventurePins!J19, " ")</f>
        <v xml:space="preserve"> </v>
      </c>
      <c r="I15" s="426" t="str">
        <f>IF(AdventurePins!$E74&lt;&gt;"", AdventurePins!$E74, " ")</f>
        <v>(Do 1 -2 and two others)</v>
      </c>
      <c r="J15" s="42">
        <f>AdventurePins!B75</f>
        <v>1</v>
      </c>
      <c r="K15" s="159" t="str">
        <f>AdventurePins!C75</f>
        <v>Discuss duty to God</v>
      </c>
      <c r="L15" s="42" t="str">
        <f>IF(AdventurePins!J75&lt;&gt;"", AdventurePins!J75, " ")</f>
        <v xml:space="preserve"> </v>
      </c>
      <c r="N15" s="399" t="str">
        <f>Electives!C19</f>
        <v>Aquanaut</v>
      </c>
      <c r="O15" s="399"/>
      <c r="P15" s="399"/>
      <c r="Q15" s="399"/>
      <c r="S15" s="416"/>
      <c r="T15" s="107" t="str">
        <f>Electives!B87</f>
        <v>3a</v>
      </c>
      <c r="U15" s="125" t="str">
        <f>Electives!C87</f>
        <v>Identify rocks on hunt</v>
      </c>
      <c r="V15" s="107" t="str">
        <f>IF(Electives!J87&lt;&gt;"", Electives!J87, " ")</f>
        <v xml:space="preserve"> </v>
      </c>
      <c r="X15" s="410"/>
      <c r="Y15" s="107">
        <f>Electives!B153</f>
        <v>7</v>
      </c>
      <c r="Z15" s="125" t="str">
        <f>Electives!C153</f>
        <v>Give examples of TWO of following:</v>
      </c>
      <c r="AA15" s="107" t="str">
        <f>IF(Electives!J153&lt;&gt;"", Electives!J153, " ")</f>
        <v xml:space="preserve"> </v>
      </c>
      <c r="AC15" s="164" t="str">
        <f>'Cub Awards'!B18</f>
        <v>b</v>
      </c>
      <c r="AD15" s="314" t="str">
        <f>'Cub Awards'!C18</f>
        <v>Participate in outdoor activity</v>
      </c>
      <c r="AE15" s="314"/>
      <c r="AF15" s="164" t="str">
        <f>IF('Cub Awards'!J18&lt;&gt;"", 'Cub Awards'!J18, "")</f>
        <v/>
      </c>
      <c r="AG15" s="142"/>
      <c r="AH15" s="162">
        <f>NOVA!B185</f>
        <v>8</v>
      </c>
      <c r="AI15" s="386" t="str">
        <f>NOVA!C185</f>
        <v>Discuss scientific method</v>
      </c>
      <c r="AJ15" s="387"/>
      <c r="AK15" s="162" t="str">
        <f>IF(NOVA!J185&lt;&gt;"", NOVA!J185, "")</f>
        <v/>
      </c>
      <c r="AL15" s="142"/>
      <c r="AM15" s="162" t="str">
        <f>NOVA!B62</f>
        <v>4a3</v>
      </c>
      <c r="AN15" s="386" t="str">
        <f>NOVA!C62</f>
        <v>Discuss threatened v. endangered v. extinct</v>
      </c>
      <c r="AO15" s="387"/>
      <c r="AP15" s="162" t="str">
        <f>IF(NOVA!J62&lt;&gt;"", NOVA!J62, "")</f>
        <v/>
      </c>
      <c r="AQ15" s="142"/>
      <c r="AR15" s="162">
        <f>NOVA!B126</f>
        <v>4</v>
      </c>
      <c r="AS15" s="386" t="str">
        <f>NOVA!C126</f>
        <v>Visit a place where tech is used</v>
      </c>
      <c r="AT15" s="387"/>
      <c r="AU15" s="162" t="str">
        <f>IF(NOVA!J126&lt;&gt;"", NOVA!J126, "")</f>
        <v/>
      </c>
    </row>
    <row r="16" spans="1:47" ht="12.75" customHeight="1">
      <c r="A16" s="114" t="s">
        <v>438</v>
      </c>
      <c r="B16" s="110" t="str">
        <f>WebelosBadge!J10</f>
        <v/>
      </c>
      <c r="C16" s="113"/>
      <c r="D16" s="402"/>
      <c r="E16" s="42" t="str">
        <f>AdventurePins!B20</f>
        <v>2b</v>
      </c>
      <c r="F16" s="159" t="str">
        <f>AdventurePins!C20</f>
        <v>Heart attack / cardiac arrest</v>
      </c>
      <c r="G16" s="42" t="str">
        <f>IF(AdventurePins!J20&lt;&gt;"", AdventurePins!J20, " ")</f>
        <v xml:space="preserve"> </v>
      </c>
      <c r="I16" s="426"/>
      <c r="J16" s="42">
        <f>AdventurePins!B76</f>
        <v>2</v>
      </c>
      <c r="K16" s="159" t="str">
        <f>AdventurePins!C76</f>
        <v xml:space="preserve">Do an act of service </v>
      </c>
      <c r="L16" s="42" t="str">
        <f>IF(AdventurePins!J76&lt;&gt;"", AdventurePins!J76, " ")</f>
        <v xml:space="preserve"> </v>
      </c>
      <c r="N16" s="415" t="str">
        <f>IF(Electives!$E19&lt;&gt;"", Electives!$E19, " ")</f>
        <v>(Do 1-4 and two others)</v>
      </c>
      <c r="O16" s="107">
        <f>Electives!B20</f>
        <v>1</v>
      </c>
      <c r="P16" s="126" t="str">
        <f>Electives!C20</f>
        <v>State water activity safety precautions</v>
      </c>
      <c r="Q16" s="107" t="str">
        <f>IF(Electives!J20&lt;&gt;"", Electives!J20, " ")</f>
        <v xml:space="preserve"> </v>
      </c>
      <c r="S16" s="416"/>
      <c r="T16" s="107" t="str">
        <f>Electives!B88</f>
        <v>3b</v>
      </c>
      <c r="U16" s="125" t="str">
        <f>Electives!C88</f>
        <v>Use magnifying glass</v>
      </c>
      <c r="V16" s="107" t="str">
        <f>IF(Electives!J88&lt;&gt;"", Electives!J88, " ")</f>
        <v xml:space="preserve"> </v>
      </c>
      <c r="X16" s="410"/>
      <c r="Y16" s="107" t="str">
        <f>Electives!B154</f>
        <v>7a</v>
      </c>
      <c r="Z16" s="127" t="str">
        <f>Electives!C154</f>
        <v>Producer/consumer/decomposer in food chain</v>
      </c>
      <c r="AA16" s="107" t="str">
        <f>IF(Electives!J154&lt;&gt;"", Electives!J154, " ")</f>
        <v xml:space="preserve"> </v>
      </c>
      <c r="AC16" s="164" t="str">
        <f>'Cub Awards'!B19</f>
        <v>c</v>
      </c>
      <c r="AD16" s="314" t="str">
        <f>'Cub Awards'!C19</f>
        <v>Explain the buddy system</v>
      </c>
      <c r="AE16" s="314"/>
      <c r="AF16" s="164" t="str">
        <f>IF('Cub Awards'!J19&lt;&gt;"", 'Cub Awards'!J19, "")</f>
        <v/>
      </c>
      <c r="AG16" s="142"/>
      <c r="AH16" s="162">
        <f>NOVA!B186</f>
        <v>9</v>
      </c>
      <c r="AI16" s="386" t="str">
        <f>NOVA!C186</f>
        <v>Participate in a STEM activity with den</v>
      </c>
      <c r="AJ16" s="387"/>
      <c r="AK16" s="162" t="str">
        <f>IF(NOVA!J186&lt;&gt;"", NOVA!J186, "")</f>
        <v/>
      </c>
      <c r="AL16" s="142"/>
      <c r="AM16" s="162" t="str">
        <f>NOVA!B63</f>
        <v>4b1</v>
      </c>
      <c r="AN16" s="386" t="str">
        <f>NOVA!C63</f>
        <v>Catalog 5 locally invasive animals</v>
      </c>
      <c r="AO16" s="387"/>
      <c r="AP16" s="162" t="str">
        <f>IF(NOVA!J63&lt;&gt;"", NOVA!J63, "")</f>
        <v/>
      </c>
      <c r="AQ16" s="142"/>
      <c r="AR16" s="162" t="str">
        <f>NOVA!B127</f>
        <v>4a1</v>
      </c>
      <c r="AS16" s="386" t="str">
        <f>NOVA!C127</f>
        <v>Talk with someone about tech used</v>
      </c>
      <c r="AT16" s="387"/>
      <c r="AU16" s="162" t="str">
        <f>IF(NOVA!J127&lt;&gt;"", NOVA!J127, "")</f>
        <v/>
      </c>
    </row>
    <row r="17" spans="1:47" ht="12.75" customHeight="1">
      <c r="A17" s="109" t="s">
        <v>439</v>
      </c>
      <c r="B17" s="110" t="str">
        <f>WebelosBadge!J11</f>
        <v/>
      </c>
      <c r="C17" s="113"/>
      <c r="D17" s="402"/>
      <c r="E17" s="42" t="str">
        <f>AdventurePins!B21</f>
        <v>2c</v>
      </c>
      <c r="F17" s="159" t="str">
        <f>AdventurePins!C21</f>
        <v>Stopped breathing</v>
      </c>
      <c r="G17" s="42" t="str">
        <f>IF(AdventurePins!J21&lt;&gt;"", AdventurePins!J21, " ")</f>
        <v xml:space="preserve"> </v>
      </c>
      <c r="I17" s="426"/>
      <c r="J17" s="42">
        <f>AdventurePins!B77</f>
        <v>3</v>
      </c>
      <c r="K17" s="159" t="str">
        <f>AdventurePins!C77</f>
        <v>Earn religious emblem of faith</v>
      </c>
      <c r="L17" s="42" t="str">
        <f>IF(AdventurePins!J77&lt;&gt;"", AdventurePins!J77, " ")</f>
        <v xml:space="preserve"> </v>
      </c>
      <c r="N17" s="416"/>
      <c r="O17" s="107">
        <f>Electives!B21</f>
        <v>2</v>
      </c>
      <c r="P17" s="125" t="str">
        <f>Electives!C21</f>
        <v>Importance of Boating skills</v>
      </c>
      <c r="Q17" s="107" t="str">
        <f>IF(Electives!J21&lt;&gt;"", Electives!J21, " ")</f>
        <v xml:space="preserve"> </v>
      </c>
      <c r="S17" s="416"/>
      <c r="T17" s="107" t="str">
        <f>Electives!B89</f>
        <v>3c</v>
      </c>
      <c r="U17" s="125" t="str">
        <f>Electives!C89</f>
        <v>Share results w/den</v>
      </c>
      <c r="V17" s="107" t="str">
        <f>IF(Electives!J89&lt;&gt;"", Electives!J89, " ")</f>
        <v xml:space="preserve"> </v>
      </c>
      <c r="X17" s="410"/>
      <c r="Y17" s="107" t="str">
        <f>Electives!B155</f>
        <v>7b</v>
      </c>
      <c r="Z17" s="127" t="str">
        <f>Electives!C155</f>
        <v xml:space="preserve">One way humans changed nature balance </v>
      </c>
      <c r="AA17" s="107" t="str">
        <f>IF(Electives!J155&lt;&gt;"", Electives!J155, " ")</f>
        <v xml:space="preserve"> </v>
      </c>
      <c r="AC17" s="164" t="str">
        <f>'Cub Awards'!B20</f>
        <v>d</v>
      </c>
      <c r="AD17" s="314" t="str">
        <f>'Cub Awards'!C20</f>
        <v>Attend a pack overnighter</v>
      </c>
      <c r="AE17" s="314"/>
      <c r="AF17" s="164" t="str">
        <f>IF('Cub Awards'!J20&lt;&gt;"", 'Cub Awards'!J20, "")</f>
        <v/>
      </c>
      <c r="AG17" s="216"/>
      <c r="AH17" s="162">
        <f>NOVA!B187</f>
        <v>10</v>
      </c>
      <c r="AI17" s="386" t="str">
        <f>NOVA!C187</f>
        <v>Submit Supernova application</v>
      </c>
      <c r="AJ17" s="387"/>
      <c r="AK17" s="162" t="str">
        <f>IF(NOVA!J187&lt;&gt;"", NOVA!J187, "")</f>
        <v/>
      </c>
      <c r="AL17" s="216"/>
      <c r="AM17" s="162" t="str">
        <f>NOVA!B64</f>
        <v>4b2</v>
      </c>
      <c r="AN17" s="386" t="str">
        <f>NOVA!C64</f>
        <v>Design display about invasive species</v>
      </c>
      <c r="AO17" s="387"/>
      <c r="AP17" s="162" t="str">
        <f>IF(NOVA!J64&lt;&gt;"", NOVA!J64, "")</f>
        <v/>
      </c>
      <c r="AQ17" s="216"/>
      <c r="AR17" s="162" t="str">
        <f>NOVA!B128</f>
        <v>4a2</v>
      </c>
      <c r="AS17" s="386" t="str">
        <f>NOVA!C128</f>
        <v>Ask expert why the tech is used</v>
      </c>
      <c r="AT17" s="387"/>
      <c r="AU17" s="162" t="str">
        <f>IF(NOVA!J128&lt;&gt;"", NOVA!J128, "")</f>
        <v/>
      </c>
    </row>
    <row r="18" spans="1:47" ht="12.75" customHeight="1">
      <c r="A18" s="109" t="s">
        <v>857</v>
      </c>
      <c r="B18" s="110" t="str">
        <f>IF(ISTEXT(WebelosBadge!J12),"C"," ")</f>
        <v xml:space="preserve"> </v>
      </c>
      <c r="C18" s="115"/>
      <c r="D18" s="402"/>
      <c r="E18" s="42" t="str">
        <f>AdventurePins!B22</f>
        <v>2d</v>
      </c>
      <c r="F18" s="159" t="str">
        <f>AdventurePins!C22</f>
        <v>Stroke</v>
      </c>
      <c r="G18" s="42" t="str">
        <f>IF(AdventurePins!J22&lt;&gt;"", AdventurePins!J22, " ")</f>
        <v xml:space="preserve"> </v>
      </c>
      <c r="I18" s="426"/>
      <c r="J18" s="42">
        <f>AdventurePins!B78</f>
        <v>4</v>
      </c>
      <c r="K18" s="159" t="str">
        <f>AdventurePins!C78</f>
        <v>Make plan of TWO things help w/ duty to God</v>
      </c>
      <c r="L18" s="42" t="str">
        <f>IF(AdventurePins!J78&lt;&gt;"", AdventurePins!J78, " ")</f>
        <v xml:space="preserve"> </v>
      </c>
      <c r="N18" s="416"/>
      <c r="O18" s="107">
        <f>Electives!B22</f>
        <v>3</v>
      </c>
      <c r="P18" s="125" t="str">
        <f>Electives!C22</f>
        <v>Order of rescue</v>
      </c>
      <c r="Q18" s="107" t="str">
        <f>IF(Electives!J22&lt;&gt;"", Electives!J22, " ")</f>
        <v xml:space="preserve"> </v>
      </c>
      <c r="S18" s="416"/>
      <c r="T18" s="107" t="str">
        <f>Electives!B90</f>
        <v>4a</v>
      </c>
      <c r="U18" s="125" t="str">
        <f>Electives!C90</f>
        <v>Minerial test kit to Mohs scale of hardness</v>
      </c>
      <c r="V18" s="107" t="str">
        <f>IF(Electives!J90&lt;&gt;"", Electives!J90, " ")</f>
        <v xml:space="preserve"> </v>
      </c>
      <c r="X18" s="410"/>
      <c r="Y18" s="107" t="str">
        <f>Electives!B156</f>
        <v>7c</v>
      </c>
      <c r="Z18" s="125" t="str">
        <f>Electives!C156</f>
        <v>How to protect balance of nature</v>
      </c>
      <c r="AA18" s="107" t="str">
        <f>IF(Electives!J156&lt;&gt;"", Electives!J156, " ")</f>
        <v xml:space="preserve"> </v>
      </c>
      <c r="AC18" s="164" t="str">
        <f>'Cub Awards'!B21</f>
        <v>e</v>
      </c>
      <c r="AD18" s="314" t="str">
        <f>'Cub Awards'!C21</f>
        <v>Complete an oudoor service project</v>
      </c>
      <c r="AE18" s="314"/>
      <c r="AF18" s="164" t="str">
        <f>IF('Cub Awards'!J21&lt;&gt;"", 'Cub Awards'!J21, "")</f>
        <v/>
      </c>
      <c r="AG18" s="216"/>
      <c r="AL18" s="216"/>
      <c r="AM18" s="162" t="str">
        <f>NOVA!B65</f>
        <v>4b3</v>
      </c>
      <c r="AN18" s="386" t="str">
        <f>NOVA!C65</f>
        <v>Discuss invasive species</v>
      </c>
      <c r="AO18" s="387"/>
      <c r="AP18" s="162" t="str">
        <f>IF(NOVA!J65&lt;&gt;"", NOVA!J65, "")</f>
        <v/>
      </c>
      <c r="AQ18" s="216"/>
      <c r="AR18" s="162" t="str">
        <f>NOVA!B129</f>
        <v>4b</v>
      </c>
      <c r="AS18" s="386" t="str">
        <f>NOVA!C129</f>
        <v>Discuss with counselor your visit</v>
      </c>
      <c r="AT18" s="387"/>
      <c r="AU18" s="162" t="str">
        <f>IF(NOVA!J129&lt;&gt;"", NOVA!J129, "")</f>
        <v/>
      </c>
    </row>
    <row r="19" spans="1:47" ht="12.75" customHeight="1">
      <c r="A19" s="210" t="s">
        <v>856</v>
      </c>
      <c r="B19" s="110" t="str">
        <f>IF(ISTEXT(WebelosBadge!J13),"C"," ")</f>
        <v xml:space="preserve"> </v>
      </c>
      <c r="C19" s="116"/>
      <c r="D19" s="402"/>
      <c r="E19" s="42" t="str">
        <f>AdventurePins!B23</f>
        <v>2e</v>
      </c>
      <c r="F19" s="159" t="str">
        <f>AdventurePins!C23</f>
        <v>Poisoning</v>
      </c>
      <c r="G19" s="42" t="str">
        <f>IF(AdventurePins!J23&lt;&gt;"", AdventurePins!J23, " ")</f>
        <v xml:space="preserve"> </v>
      </c>
      <c r="I19" s="426"/>
      <c r="J19" s="42">
        <f>AdventurePins!B79</f>
        <v>5</v>
      </c>
      <c r="K19" s="159" t="str">
        <f>AdventurePins!C79</f>
        <v>Discuss Scout Oath &amp; Law to beliefs abt God</v>
      </c>
      <c r="L19" s="42" t="str">
        <f>IF(AdventurePins!J79&lt;&gt;"", AdventurePins!J79, " ")</f>
        <v xml:space="preserve"> </v>
      </c>
      <c r="N19" s="416"/>
      <c r="O19" s="107">
        <f>Electives!B23</f>
        <v>4</v>
      </c>
      <c r="P19" s="125" t="str">
        <f>Electives!C23</f>
        <v>Attempt Swimmer test</v>
      </c>
      <c r="Q19" s="107" t="str">
        <f>IF(Electives!J23&lt;&gt;"", Electives!J23, " ")</f>
        <v xml:space="preserve"> </v>
      </c>
      <c r="S19" s="416"/>
      <c r="T19" s="107" t="str">
        <f>Electives!B91</f>
        <v>4b</v>
      </c>
      <c r="U19" s="125" t="str">
        <f>Electives!C91</f>
        <v>Record results in handbook</v>
      </c>
      <c r="V19" s="107" t="str">
        <f>IF(Electives!J91&lt;&gt;"", Electives!J91, " ")</f>
        <v xml:space="preserve"> </v>
      </c>
      <c r="X19" s="410"/>
      <c r="Y19" s="107">
        <f>Electives!B157</f>
        <v>8</v>
      </c>
      <c r="Z19" s="125" t="str">
        <f>Electives!C157</f>
        <v>Learn aquatic ecosystems &amp; discuss</v>
      </c>
      <c r="AA19" s="107" t="str">
        <f>IF(Electives!J157&lt;&gt;"", Electives!J157, " ")</f>
        <v xml:space="preserve"> </v>
      </c>
      <c r="AC19" s="164" t="str">
        <f>'Cub Awards'!B22</f>
        <v>f</v>
      </c>
      <c r="AD19" s="314" t="str">
        <f>'Cub Awards'!C22</f>
        <v>Complete conservation project</v>
      </c>
      <c r="AE19" s="314"/>
      <c r="AF19" s="164" t="str">
        <f>IF('Cub Awards'!J22&lt;&gt;"", 'Cub Awards'!J22, "")</f>
        <v/>
      </c>
      <c r="AG19" s="216"/>
      <c r="AH19" s="163"/>
      <c r="AI19" s="142" t="str">
        <f>NOVA!C5</f>
        <v>NOVA Science: Science Everywhere</v>
      </c>
      <c r="AJ19" s="214"/>
      <c r="AL19" s="216"/>
      <c r="AM19" s="162" t="str">
        <f>NOVA!B66</f>
        <v>4c1</v>
      </c>
      <c r="AN19" s="386" t="str">
        <f>NOVA!C66</f>
        <v>Visit a local ecosystem and investigate</v>
      </c>
      <c r="AO19" s="387"/>
      <c r="AP19" s="162" t="str">
        <f>IF(NOVA!J66&lt;&gt;"", NOVA!J66, "")</f>
        <v/>
      </c>
      <c r="AQ19" s="216"/>
      <c r="AR19" s="162">
        <f>NOVA!B130</f>
        <v>5</v>
      </c>
      <c r="AS19" s="323" t="str">
        <f>NOVA!C130</f>
        <v>Discuss how tech affects your life</v>
      </c>
      <c r="AT19" s="323"/>
      <c r="AU19" s="162" t="str">
        <f>IF(NOVA!J130&lt;&gt;"", NOVA!J130, "")</f>
        <v/>
      </c>
    </row>
    <row r="20" spans="1:47" ht="12.75" customHeight="1">
      <c r="A20" s="411" t="s">
        <v>29</v>
      </c>
      <c r="B20" s="411"/>
      <c r="C20" s="116"/>
      <c r="D20" s="402"/>
      <c r="E20" s="42">
        <f>AdventurePins!B24</f>
        <v>3</v>
      </c>
      <c r="F20" s="159" t="str">
        <f>AdventurePins!C24</f>
        <v>Show how to help choking victim</v>
      </c>
      <c r="G20" s="42" t="str">
        <f>IF(AdventurePins!J24&lt;&gt;"", AdventurePins!J24, " ")</f>
        <v xml:space="preserve"> </v>
      </c>
      <c r="I20" s="426"/>
      <c r="J20" s="42">
        <f>AdventurePins!B80</f>
        <v>6</v>
      </c>
      <c r="K20" s="159" t="str">
        <f>AdventurePins!C80</f>
        <v>Pray/meditate for one month</v>
      </c>
      <c r="L20" s="42" t="str">
        <f>IF(AdventurePins!J80&lt;&gt;"", AdventurePins!J80, " ")</f>
        <v xml:space="preserve"> </v>
      </c>
      <c r="N20" s="416"/>
      <c r="O20" s="107">
        <f>Electives!B24</f>
        <v>5</v>
      </c>
      <c r="P20" s="125" t="str">
        <f>Electives!C24</f>
        <v>Front surface dive</v>
      </c>
      <c r="Q20" s="107" t="str">
        <f>IF(Electives!J24&lt;&gt;"", Electives!J24, " ")</f>
        <v xml:space="preserve"> </v>
      </c>
      <c r="S20" s="416"/>
      <c r="T20" s="107">
        <f>Electives!B92</f>
        <v>5</v>
      </c>
      <c r="U20" s="125" t="str">
        <f>Electives!C92</f>
        <v>Identify geological features on map</v>
      </c>
      <c r="V20" s="107" t="str">
        <f>IF(Electives!J92&lt;&gt;"", Electives!J92, " ")</f>
        <v xml:space="preserve"> </v>
      </c>
      <c r="X20" s="410"/>
      <c r="Y20" s="107">
        <f>Electives!B158</f>
        <v>9</v>
      </c>
      <c r="Z20" s="125" t="str">
        <f>Electives!C158</f>
        <v>Do one of following:</v>
      </c>
      <c r="AA20" s="107" t="str">
        <f>IF(Electives!J158&lt;&gt;"", Electives!J158, " ")</f>
        <v xml:space="preserve"> </v>
      </c>
      <c r="AC20" s="164" t="str">
        <f>'Cub Awards'!B23</f>
        <v>g</v>
      </c>
      <c r="AD20" s="314" t="str">
        <f>'Cub Awards'!C23</f>
        <v>Earn the Summertime Pack Award</v>
      </c>
      <c r="AE20" s="314"/>
      <c r="AF20" s="164" t="str">
        <f>IF('Cub Awards'!J23&lt;&gt;"", 'Cub Awards'!J23, "")</f>
        <v/>
      </c>
      <c r="AG20" s="216"/>
      <c r="AH20" s="162" t="str">
        <f>NOVA!B6</f>
        <v>1a</v>
      </c>
      <c r="AI20" s="386" t="str">
        <f>NOVA!C6</f>
        <v>Read or watch 1 hour of science content</v>
      </c>
      <c r="AJ20" s="387"/>
      <c r="AK20" s="162" t="str">
        <f>IF(NOVA!J6&lt;&gt;"", NOVA!J6, "")</f>
        <v/>
      </c>
      <c r="AL20" s="216"/>
      <c r="AM20" s="162" t="str">
        <f>NOVA!B67</f>
        <v>4c2</v>
      </c>
      <c r="AN20" s="386" t="str">
        <f>NOVA!C67</f>
        <v>Draw food web of plants / animals</v>
      </c>
      <c r="AO20" s="387"/>
      <c r="AP20" s="162" t="str">
        <f>IF(NOVA!J67&lt;&gt;"", NOVA!J67,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IF(AdventurePins!J25&lt;&gt;"", AdventurePins!J25, " ")</f>
        <v xml:space="preserve"> </v>
      </c>
      <c r="I21" s="399" t="str">
        <f>AdventurePins!C82</f>
        <v>Outdoorsman</v>
      </c>
      <c r="J21" s="399"/>
      <c r="K21" s="399"/>
      <c r="L21" s="399"/>
      <c r="N21" s="416"/>
      <c r="O21" s="107">
        <f>Electives!B25</f>
        <v>6</v>
      </c>
      <c r="P21" s="125" t="str">
        <f>Electives!C25</f>
        <v>Demonstrate 2 strokes</v>
      </c>
      <c r="Q21" s="107" t="str">
        <f>IF(Electives!J25&lt;&gt;"", Electives!J25, " ")</f>
        <v xml:space="preserve"> </v>
      </c>
      <c r="S21" s="416"/>
      <c r="T21" s="107" t="str">
        <f>Electives!B93</f>
        <v>6a</v>
      </c>
      <c r="U21" s="125" t="str">
        <f>Electives!C93</f>
        <v>Identify geological building materials (home)</v>
      </c>
      <c r="V21" s="107" t="str">
        <f>IF(Electives!J93&lt;&gt;"", Electives!J93, " ")</f>
        <v xml:space="preserve"> </v>
      </c>
      <c r="X21" s="410"/>
      <c r="Y21" s="107" t="str">
        <f>Electives!B159</f>
        <v>9a</v>
      </c>
      <c r="Z21" s="125" t="str">
        <f>Electives!C159</f>
        <v>Visit museum and discuss with den</v>
      </c>
      <c r="AA21" s="107" t="str">
        <f>IF(Electives!J159&lt;&gt;"", Electives!J159, " ")</f>
        <v xml:space="preserve"> </v>
      </c>
      <c r="AC21" s="164" t="str">
        <f>'Cub Awards'!B24</f>
        <v>h</v>
      </c>
      <c r="AD21" s="314" t="str">
        <f>'Cub Awards'!C24</f>
        <v>Participate in nature observation</v>
      </c>
      <c r="AE21" s="314"/>
      <c r="AF21" s="164" t="str">
        <f>IF('Cub Awards'!J24&lt;&gt;"", 'Cub Awards'!J24, "")</f>
        <v/>
      </c>
      <c r="AG21" s="216"/>
      <c r="AH21" s="162" t="str">
        <f>NOVA!B7</f>
        <v>1b</v>
      </c>
      <c r="AI21" s="386" t="str">
        <f>NOVA!C7</f>
        <v>List at least two questions or ideas</v>
      </c>
      <c r="AJ21" s="387"/>
      <c r="AK21" s="162" t="str">
        <f>IF(NOVA!J7&lt;&gt;"", NOVA!J7, "")</f>
        <v/>
      </c>
      <c r="AL21" s="216"/>
      <c r="AM21" s="162" t="str">
        <f>NOVA!B68</f>
        <v>4c3</v>
      </c>
      <c r="AN21" s="386" t="str">
        <f>NOVA!C68</f>
        <v>Discuss food web with counselor</v>
      </c>
      <c r="AO21" s="387"/>
      <c r="AP21" s="162" t="str">
        <f>IF(NOVA!J68&lt;&gt;"", NOVA!J68, "")</f>
        <v/>
      </c>
      <c r="AQ21" s="216"/>
      <c r="AR21" s="162" t="str">
        <f>NOVA!B133</f>
        <v>1a</v>
      </c>
      <c r="AS21" s="389" t="str">
        <f>NOVA!C133</f>
        <v>Read or watch 1 hour of mechanical content</v>
      </c>
      <c r="AT21" s="390"/>
      <c r="AU21" s="162" t="str">
        <f>IF(NOVA!J133&lt;&gt;"", NOVA!J133, "")</f>
        <v/>
      </c>
    </row>
    <row r="22" spans="1:47">
      <c r="A22" s="109" t="s">
        <v>440</v>
      </c>
      <c r="B22" s="117" t="str">
        <f>IF(ISTEXT(ArrowOfLight!J5),"C"," ")</f>
        <v xml:space="preserve"> </v>
      </c>
      <c r="D22" s="402"/>
      <c r="E22" s="42">
        <f>AdventurePins!B26</f>
        <v>5</v>
      </c>
      <c r="F22" s="159" t="str">
        <f>AdventurePins!C26</f>
        <v>Demonstrate treatment for five:</v>
      </c>
      <c r="G22" s="42" t="str">
        <f>IF(AdventurePins!J26&lt;&gt;"", AdventurePins!J26, " ")</f>
        <v xml:space="preserve"> </v>
      </c>
      <c r="I22" s="402" t="str">
        <f>IF(AdventurePins!$E82&lt;&gt;"", AdventurePins!$E82, " ")</f>
        <v>(Do all of A or B)</v>
      </c>
      <c r="J22" s="424" t="str">
        <f>AdventurePins!C83</f>
        <v>Option A</v>
      </c>
      <c r="K22" s="425"/>
      <c r="L22" s="42" t="str">
        <f>IF(AdventurePins!J83&lt;&gt;"", AdventurePins!J83, " ")</f>
        <v xml:space="preserve"> </v>
      </c>
      <c r="N22" s="416"/>
      <c r="O22" s="107">
        <f>Electives!B26</f>
        <v>7</v>
      </c>
      <c r="P22" s="125" t="str">
        <f>Electives!C26</f>
        <v>Talk swimming expert</v>
      </c>
      <c r="Q22" s="107" t="str">
        <f>IF(Electives!J26&lt;&gt;"", Electives!J26, " ")</f>
        <v xml:space="preserve"> </v>
      </c>
      <c r="S22" s="417"/>
      <c r="T22" s="107" t="str">
        <f>Electives!B94</f>
        <v>6b</v>
      </c>
      <c r="U22" s="125" t="str">
        <f>Electives!C94</f>
        <v>Identify geological materials (community)</v>
      </c>
      <c r="V22" s="107" t="str">
        <f>IF(Electives!J94&lt;&gt;"", Electives!J94, " ")</f>
        <v xml:space="preserve"> </v>
      </c>
      <c r="X22" s="410"/>
      <c r="Y22" s="107" t="str">
        <f>Electives!B160</f>
        <v>9b</v>
      </c>
      <c r="Z22" s="127" t="str">
        <f>Electives!C160</f>
        <v>Create vid of wild creature &amp; share w/den</v>
      </c>
      <c r="AA22" s="107" t="str">
        <f>IF(Electives!J160&lt;&gt;"", Electives!J160, " ")</f>
        <v xml:space="preserve"> </v>
      </c>
      <c r="AC22" s="164" t="str">
        <f>'Cub Awards'!B25</f>
        <v>i</v>
      </c>
      <c r="AD22" s="314" t="str">
        <f>'Cub Awards'!C25</f>
        <v>Participate in outdoor aquatics</v>
      </c>
      <c r="AE22" s="314"/>
      <c r="AF22" s="164" t="str">
        <f>IF('Cub Awards'!J25&lt;&gt;"", 'Cub Awards'!J25, "")</f>
        <v/>
      </c>
      <c r="AG22" s="216"/>
      <c r="AH22" s="162" t="str">
        <f>NOVA!B8</f>
        <v>1c</v>
      </c>
      <c r="AI22" s="386" t="str">
        <f>NOVA!C8</f>
        <v>Discuss two with your counselor</v>
      </c>
      <c r="AJ22" s="387"/>
      <c r="AK22" s="162" t="str">
        <f>IF(NOVA!J8&lt;&gt;"", NOVA!J8, "")</f>
        <v/>
      </c>
      <c r="AL22" s="216"/>
      <c r="AM22" s="162" t="str">
        <f>NOVA!B69</f>
        <v>4d1</v>
      </c>
      <c r="AN22" s="386" t="str">
        <f>NOVA!C69</f>
        <v>Crate diorama of local animal's habitat</v>
      </c>
      <c r="AO22" s="387"/>
      <c r="AP22" s="162" t="str">
        <f>IF(NOVA!J69&lt;&gt;"", NOVA!J69, "")</f>
        <v/>
      </c>
      <c r="AQ22" s="216"/>
      <c r="AR22" s="162" t="str">
        <f>NOVA!B134</f>
        <v>1b</v>
      </c>
      <c r="AS22" s="386" t="str">
        <f>NOVA!C134</f>
        <v>List at least two questions or ideas</v>
      </c>
      <c r="AT22" s="387"/>
      <c r="AU22" s="162" t="str">
        <f>IF(NOVA!J134&lt;&gt;"", NOVA!J134, "")</f>
        <v/>
      </c>
    </row>
    <row r="23" spans="1:47">
      <c r="A23" s="109" t="s">
        <v>441</v>
      </c>
      <c r="B23" s="117" t="str">
        <f>ArrowOfLight!J6</f>
        <v/>
      </c>
      <c r="D23" s="402"/>
      <c r="E23" s="42" t="str">
        <f>AdventurePins!B27</f>
        <v>5a</v>
      </c>
      <c r="F23" s="159" t="str">
        <f>AdventurePins!C27</f>
        <v>Cuts &amp; scratches</v>
      </c>
      <c r="G23" s="42" t="str">
        <f>IF(AdventurePins!J27&lt;&gt;"", AdventurePins!J27, " ")</f>
        <v xml:space="preserve"> </v>
      </c>
      <c r="I23" s="402"/>
      <c r="J23" s="42">
        <f>AdventurePins!B84</f>
        <v>1</v>
      </c>
      <c r="K23" s="159" t="str">
        <f>AdventurePins!C84</f>
        <v>Plan / conduct campout</v>
      </c>
      <c r="L23" s="42" t="str">
        <f>IF(AdventurePins!J84&lt;&gt;"", AdventurePins!J84, " ")</f>
        <v xml:space="preserve"> </v>
      </c>
      <c r="N23" s="416"/>
      <c r="O23" s="107">
        <f>Electives!B27</f>
        <v>8</v>
      </c>
      <c r="P23" s="125" t="str">
        <f>Electives!C27</f>
        <v>PFD exercise</v>
      </c>
      <c r="Q23" s="107" t="str">
        <f>IF(Electives!J27&lt;&gt;"", Electives!J27,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Awards'!J26&lt;&gt;"", 'Cub Awards'!J26, "")</f>
        <v/>
      </c>
      <c r="AG23" s="216"/>
      <c r="AH23" s="162">
        <f>NOVA!B9</f>
        <v>2</v>
      </c>
      <c r="AI23" s="386" t="str">
        <f>NOVA!C9</f>
        <v>Complete an elective listed in comment</v>
      </c>
      <c r="AJ23" s="387"/>
      <c r="AK23" s="162" t="str">
        <f>IF(NOVA!J9&lt;&gt;"", NOVA!J9, "")</f>
        <v/>
      </c>
      <c r="AL23" s="216"/>
      <c r="AM23" s="162" t="str">
        <f>NOVA!B70</f>
        <v>4d2</v>
      </c>
      <c r="AN23" s="386" t="str">
        <f>NOVA!C70</f>
        <v>Explain what animal must have</v>
      </c>
      <c r="AO23" s="387"/>
      <c r="AP23" s="162" t="str">
        <f>IF(NOVA!J70&lt;&gt;"", NOVA!J70, "")</f>
        <v/>
      </c>
      <c r="AQ23" s="216"/>
      <c r="AR23" s="162" t="str">
        <f>NOVA!B135</f>
        <v>1c</v>
      </c>
      <c r="AS23" s="386" t="str">
        <f>NOVA!C135</f>
        <v>Discuss two with your counselor</v>
      </c>
      <c r="AT23" s="387"/>
      <c r="AU23" s="162" t="str">
        <f>IF(NOVA!J135&lt;&gt;"", NOVA!J135, "")</f>
        <v/>
      </c>
    </row>
    <row r="24" spans="1:47">
      <c r="A24" s="109" t="s">
        <v>442</v>
      </c>
      <c r="B24" s="117" t="str">
        <f>ArrowOfLight!J8</f>
        <v/>
      </c>
      <c r="D24" s="402"/>
      <c r="E24" s="42" t="str">
        <f>AdventurePins!B28</f>
        <v>5b</v>
      </c>
      <c r="F24" s="159" t="str">
        <f>AdventurePins!C28</f>
        <v>Burns &amp; scalds</v>
      </c>
      <c r="G24" s="42" t="str">
        <f>IF(AdventurePins!J28&lt;&gt;"", AdventurePins!J28, " ")</f>
        <v xml:space="preserve"> </v>
      </c>
      <c r="I24" s="402"/>
      <c r="J24" s="42">
        <f>AdventurePins!B85</f>
        <v>2</v>
      </c>
      <c r="K24" s="159" t="str">
        <f>AdventurePins!C85</f>
        <v>Setup tent without adult help</v>
      </c>
      <c r="L24" s="42" t="str">
        <f>IF(AdventurePins!J85&lt;&gt;"", AdventurePins!J85, " ")</f>
        <v xml:space="preserve"> </v>
      </c>
      <c r="N24" s="417"/>
      <c r="O24" s="107">
        <f>Electives!B28</f>
        <v>9</v>
      </c>
      <c r="P24" s="125" t="str">
        <f>Electives!C28</f>
        <v>Paddle canoe</v>
      </c>
      <c r="Q24" s="107" t="str">
        <f>IF(Electives!J28&lt;&gt;"", Electives!J28, " ")</f>
        <v xml:space="preserve"> </v>
      </c>
      <c r="S24" s="410" t="str">
        <f>IF(Electives!$E97&lt;&gt;"", Electives!$E97, " ")</f>
        <v>(Do 1-2)</v>
      </c>
      <c r="T24" s="107">
        <f>Electives!B98</f>
        <v>1</v>
      </c>
      <c r="U24" s="126" t="str">
        <f>Electives!C98</f>
        <v>3 things describing a type of engineer</v>
      </c>
      <c r="V24" s="107" t="str">
        <f>IF(Electives!J98&lt;&gt;"", Electives!J98, " ")</f>
        <v xml:space="preserve"> </v>
      </c>
      <c r="X24" s="410" t="str">
        <f>IF(Electives!$E163&lt;&gt;"", Electives!$E163, " ")</f>
        <v>(Do 1-4 and one other)</v>
      </c>
      <c r="Y24" s="107">
        <f>Electives!B164</f>
        <v>1</v>
      </c>
      <c r="Z24" s="125" t="str">
        <f>Electives!C164</f>
        <v>Identify 2 groups / parts of tree</v>
      </c>
      <c r="AA24" s="107" t="str">
        <f>IF(Electives!J164&lt;&gt;"", Electives!J164, " ")</f>
        <v xml:space="preserve"> </v>
      </c>
      <c r="AC24" s="164" t="str">
        <f>'Cub Awards'!B27</f>
        <v>k</v>
      </c>
      <c r="AD24" s="314" t="str">
        <f>'Cub Awards'!C27</f>
        <v>Participate in outdoor sporting event</v>
      </c>
      <c r="AE24" s="314"/>
      <c r="AF24" s="164" t="str">
        <f>IF('Cub Awards'!J27&lt;&gt;"", 'Cub Awards'!J27, "")</f>
        <v/>
      </c>
      <c r="AG24" s="216"/>
      <c r="AH24" s="162" t="str">
        <f>NOVA!B10</f>
        <v>3a</v>
      </c>
      <c r="AI24" s="386" t="str">
        <f>NOVA!C10</f>
        <v>Choose a question to investigate</v>
      </c>
      <c r="AJ24" s="387"/>
      <c r="AK24" s="162" t="str">
        <f>IF(NOVA!J10&lt;&gt;"", NOVA!J10, "")</f>
        <v/>
      </c>
      <c r="AL24" s="216"/>
      <c r="AM24" s="162" t="str">
        <f>NOVA!B71</f>
        <v>4e1</v>
      </c>
      <c r="AN24" s="386" t="str">
        <f>NOVA!C71</f>
        <v>Make and place a bird feeder</v>
      </c>
      <c r="AO24" s="387"/>
      <c r="AP24" s="162" t="str">
        <f>IF(NOVA!J71&lt;&gt;"", NOVA!J71, "")</f>
        <v/>
      </c>
      <c r="AQ24" s="216"/>
      <c r="AR24" s="162">
        <f>NOVA!B136</f>
        <v>2</v>
      </c>
      <c r="AS24" s="386" t="str">
        <f>NOVA!C136</f>
        <v>Complete an elective listed in comment</v>
      </c>
      <c r="AT24" s="387"/>
      <c r="AU24" s="162" t="str">
        <f>IF(NOVA!J136&lt;&gt;"", NOVA!J136, "")</f>
        <v/>
      </c>
    </row>
    <row r="25" spans="1:47" ht="12.75" customHeight="1">
      <c r="A25" s="109" t="s">
        <v>443</v>
      </c>
      <c r="B25" s="117" t="str">
        <f>ArrowOfLight!J7</f>
        <v/>
      </c>
      <c r="D25" s="402"/>
      <c r="E25" s="42" t="str">
        <f>AdventurePins!B29</f>
        <v>5c</v>
      </c>
      <c r="F25" s="159" t="str">
        <f>AdventurePins!C29</f>
        <v>Sunburn</v>
      </c>
      <c r="G25" s="42" t="str">
        <f>IF(AdventurePins!J29&lt;&gt;"", AdventurePins!J29, " ")</f>
        <v xml:space="preserve"> </v>
      </c>
      <c r="I25" s="402"/>
      <c r="J25" s="42">
        <f>AdventurePins!B86</f>
        <v>3</v>
      </c>
      <c r="K25" s="159" t="str">
        <f>AdventurePins!C86</f>
        <v>Discuss emergency actions for:</v>
      </c>
      <c r="L25" s="42" t="str">
        <f>IF(AdventurePins!J86&lt;&gt;"", AdventurePins!J86, " ")</f>
        <v xml:space="preserve"> </v>
      </c>
      <c r="N25" s="399" t="str">
        <f>Electives!C31</f>
        <v>Art Explosion</v>
      </c>
      <c r="O25" s="399"/>
      <c r="P25" s="399"/>
      <c r="Q25" s="399"/>
      <c r="S25" s="410"/>
      <c r="T25" s="107" t="str">
        <f>Electives!B99</f>
        <v>2a</v>
      </c>
      <c r="U25" s="125" t="str">
        <f>Electives!C99</f>
        <v>Construct blueprint plans for a design</v>
      </c>
      <c r="V25" s="107" t="str">
        <f>IF(Electives!J99&lt;&gt;"", Electives!J99, " ")</f>
        <v xml:space="preserve"> </v>
      </c>
      <c r="X25" s="410"/>
      <c r="Y25" s="107">
        <f>Electives!B165</f>
        <v>2</v>
      </c>
      <c r="Z25" s="125" t="str">
        <f>Electives!C165</f>
        <v>Identify 4 local trees &amp; how used</v>
      </c>
      <c r="AA25" s="107" t="str">
        <f>IF(Electives!J165&lt;&gt;"", Electives!J165, " ")</f>
        <v xml:space="preserve"> </v>
      </c>
      <c r="AC25" s="164" t="str">
        <f>'Cub Awards'!B28</f>
        <v>l</v>
      </c>
      <c r="AD25" s="314" t="str">
        <f>'Cub Awards'!C28</f>
        <v>Participate in outdoor worship service</v>
      </c>
      <c r="AE25" s="314"/>
      <c r="AF25" s="164" t="str">
        <f>IF('Cub Awards'!J28&lt;&gt;"", 'Cub Awards'!J28, "")</f>
        <v/>
      </c>
      <c r="AG25" s="216"/>
      <c r="AH25" s="162" t="str">
        <f>NOVA!B11</f>
        <v>3b</v>
      </c>
      <c r="AI25" s="386" t="str">
        <f>NOVA!C11</f>
        <v>Use scientific method to investigate</v>
      </c>
      <c r="AJ25" s="387"/>
      <c r="AK25" s="162" t="str">
        <f>IF(NOVA!J11&lt;&gt;"", NOVA!J11, "")</f>
        <v/>
      </c>
      <c r="AL25" s="216"/>
      <c r="AM25" s="162" t="str">
        <f>NOVA!B72</f>
        <v>4e2</v>
      </c>
      <c r="AN25" s="386" t="str">
        <f>NOVA!C72</f>
        <v>Fill feeder with birdseed</v>
      </c>
      <c r="AO25" s="387"/>
      <c r="AP25" s="162" t="str">
        <f>IF(NOVA!J72&lt;&gt;"", NOVA!J72, "")</f>
        <v/>
      </c>
      <c r="AQ25" s="216"/>
      <c r="AR25" s="162" t="str">
        <f>NOVA!B137</f>
        <v>3a1</v>
      </c>
      <c r="AS25" s="386" t="str">
        <f>NOVA!C137</f>
        <v>Make a list of the three kinds of levers</v>
      </c>
      <c r="AT25" s="387"/>
      <c r="AU25" s="162" t="str">
        <f>IF(NOVA!J137&lt;&gt;"", NOVA!J137, "")</f>
        <v/>
      </c>
    </row>
    <row r="26" spans="1:47" ht="12.75" customHeight="1">
      <c r="A26" s="114" t="s">
        <v>444</v>
      </c>
      <c r="B26" s="117" t="str">
        <f>ArrowOfLight!J9</f>
        <v/>
      </c>
      <c r="D26" s="402"/>
      <c r="E26" s="42" t="str">
        <f>AdventurePins!B30</f>
        <v>5d</v>
      </c>
      <c r="F26" s="159" t="str">
        <f>AdventurePins!C30</f>
        <v>Blisters on hand / foot</v>
      </c>
      <c r="G26" s="42" t="str">
        <f>IF(AdventurePins!J30&lt;&gt;"", AdventurePins!J30, " ")</f>
        <v xml:space="preserve"> </v>
      </c>
      <c r="I26" s="402"/>
      <c r="J26" s="42" t="str">
        <f>AdventurePins!B87</f>
        <v>3a</v>
      </c>
      <c r="K26" s="159" t="str">
        <f>AdventurePins!C87</f>
        <v>Severe rainstorm causing flooding</v>
      </c>
      <c r="L26" s="42" t="str">
        <f>IF(AdventurePins!J87&lt;&gt;"", AdventurePins!J87, " ")</f>
        <v xml:space="preserve"> </v>
      </c>
      <c r="N26" s="415" t="str">
        <f>IF(Electives!$E31&lt;&gt;"", Electives!$E31, " ")</f>
        <v>(Do 1-2 and two of 3)</v>
      </c>
      <c r="O26" s="107">
        <f>Electives!B32</f>
        <v>1</v>
      </c>
      <c r="P26" s="125" t="str">
        <f>Electives!C32</f>
        <v>Visit museum</v>
      </c>
      <c r="Q26" s="107" t="str">
        <f>IF(Electives!J32&lt;&gt;"", Electives!J32, " ")</f>
        <v xml:space="preserve"> </v>
      </c>
      <c r="S26" s="410"/>
      <c r="T26" s="107" t="str">
        <f>Electives!B100</f>
        <v>2b</v>
      </c>
      <c r="U26" s="125" t="str">
        <f>Electives!C100</f>
        <v>Using plans, construct the project</v>
      </c>
      <c r="V26" s="107" t="str">
        <f>IF(Electives!J100&lt;&gt;"", Electives!J100, " ")</f>
        <v xml:space="preserve"> </v>
      </c>
      <c r="X26" s="410"/>
      <c r="Y26" s="107">
        <f>Electives!B166</f>
        <v>3</v>
      </c>
      <c r="Z26" s="125" t="str">
        <f>Electives!C166</f>
        <v>Identify 4 plants &amp; how used</v>
      </c>
      <c r="AA26" s="107" t="str">
        <f>IF(Electives!J166&lt;&gt;"", Electives!J166, " ")</f>
        <v xml:space="preserve"> </v>
      </c>
      <c r="AC26" s="164" t="str">
        <f>'Cub Awards'!B29</f>
        <v>m</v>
      </c>
      <c r="AD26" s="314" t="str">
        <f>'Cub Awards'!C29</f>
        <v>Explore park</v>
      </c>
      <c r="AE26" s="314"/>
      <c r="AF26" s="164" t="str">
        <f>IF('Cub Awards'!J29&lt;&gt;"", 'Cub Awards'!J29, "")</f>
        <v/>
      </c>
      <c r="AG26" s="217"/>
      <c r="AH26" s="162" t="str">
        <f>NOVA!B12</f>
        <v>3c</v>
      </c>
      <c r="AI26" s="386" t="str">
        <f>NOVA!C12</f>
        <v>Discuss findings with counselor</v>
      </c>
      <c r="AJ26" s="387"/>
      <c r="AK26" s="162" t="str">
        <f>IF(NOVA!J12&lt;&gt;"", NOVA!J12, "")</f>
        <v/>
      </c>
      <c r="AL26" s="217"/>
      <c r="AM26" s="162" t="str">
        <f>NOVA!B73</f>
        <v>4e3</v>
      </c>
      <c r="AN26" s="386" t="str">
        <f>NOVA!C73</f>
        <v>Provide a water source</v>
      </c>
      <c r="AO26" s="387"/>
      <c r="AP26" s="162" t="str">
        <f>IF(NOVA!J73&lt;&gt;"", NOVA!J73, "")</f>
        <v/>
      </c>
      <c r="AQ26" s="217"/>
      <c r="AR26" s="162" t="str">
        <f>NOVA!B138</f>
        <v>3a2</v>
      </c>
      <c r="AS26" s="386" t="str">
        <f>NOVA!C138</f>
        <v>Show how each lever work</v>
      </c>
      <c r="AT26" s="387"/>
      <c r="AU26" s="162" t="str">
        <f>IF(NOVA!J138&lt;&gt;"", NOVA!J138, "")</f>
        <v/>
      </c>
    </row>
    <row r="27" spans="1:47" ht="12.75" customHeight="1">
      <c r="A27" s="120" t="s">
        <v>445</v>
      </c>
      <c r="B27" s="117" t="str">
        <f>ArrowOfLight!J10</f>
        <v/>
      </c>
      <c r="D27" s="402"/>
      <c r="E27" s="42" t="str">
        <f>AdventurePins!B31</f>
        <v>5e</v>
      </c>
      <c r="F27" s="159" t="str">
        <f>AdventurePins!C31</f>
        <v>Tick bites</v>
      </c>
      <c r="G27" s="42" t="str">
        <f>IF(AdventurePins!J31&lt;&gt;"", AdventurePins!J31, " ")</f>
        <v xml:space="preserve"> </v>
      </c>
      <c r="I27" s="402"/>
      <c r="J27" s="42" t="str">
        <f>AdventurePins!B88</f>
        <v>3b</v>
      </c>
      <c r="K27" s="127" t="str">
        <f>AdventurePins!C88</f>
        <v>Severe thunderstorm w/lightning or tornados</v>
      </c>
      <c r="L27" s="42" t="str">
        <f>IF(AdventurePins!J88&lt;&gt;"", AdventurePins!J88, " ")</f>
        <v xml:space="preserve"> </v>
      </c>
      <c r="N27" s="416"/>
      <c r="O27" s="107">
        <f>Electives!B33</f>
        <v>2</v>
      </c>
      <c r="P27" s="125" t="str">
        <f>Electives!C33</f>
        <v>Create 2 self-portrits, different tech</v>
      </c>
      <c r="Q27" s="107" t="str">
        <f>IF(Electives!J33&lt;&gt;"", Electives!J33, " ")</f>
        <v xml:space="preserve"> </v>
      </c>
      <c r="S27" s="410"/>
      <c r="T27" s="107" t="str">
        <f>Electives!B101</f>
        <v>2c</v>
      </c>
      <c r="U27" s="125" t="str">
        <f>Electives!C101</f>
        <v>Share project with Den</v>
      </c>
      <c r="V27" s="107" t="str">
        <f>IF(Electives!J101&lt;&gt;"", Electives!J101, " ")</f>
        <v xml:space="preserve"> </v>
      </c>
      <c r="X27" s="410"/>
      <c r="Y27" s="107">
        <f>Electives!B167</f>
        <v>4</v>
      </c>
      <c r="Z27" s="125" t="str">
        <f>Electives!C167</f>
        <v>Care plan and plant a plant/tree</v>
      </c>
      <c r="AA27" s="107" t="str">
        <f>IF(Electives!J167&lt;&gt;"", Electives!J167, " ")</f>
        <v xml:space="preserve"> </v>
      </c>
      <c r="AC27" s="164" t="str">
        <f>'Cub Awards'!B30</f>
        <v>n</v>
      </c>
      <c r="AD27" s="314" t="str">
        <f>'Cub Awards'!C30</f>
        <v>Invent and play outside game</v>
      </c>
      <c r="AE27" s="314"/>
      <c r="AF27" s="164" t="str">
        <f>IF('Cub Awards'!J30&lt;&gt;"", 'Cub Awards'!J30, "")</f>
        <v/>
      </c>
      <c r="AG27" s="215"/>
      <c r="AH27" s="162">
        <f>NOVA!B13</f>
        <v>4</v>
      </c>
      <c r="AI27" s="386" t="str">
        <f>NOVA!C13</f>
        <v>Visit a place where science is done</v>
      </c>
      <c r="AJ27" s="387"/>
      <c r="AK27" s="162" t="str">
        <f>IF(NOVA!J13&lt;&gt;"", NOVA!J13, "")</f>
        <v/>
      </c>
      <c r="AL27" s="215"/>
      <c r="AM27" s="162" t="str">
        <f>NOVA!B74</f>
        <v>4e4</v>
      </c>
      <c r="AN27" s="386" t="str">
        <f>NOVA!C74</f>
        <v>Watch and record feeder for 2 weeks</v>
      </c>
      <c r="AO27" s="387"/>
      <c r="AP27" s="162" t="str">
        <f>IF(NOVA!J74&lt;&gt;"", NOVA!J74, "")</f>
        <v/>
      </c>
      <c r="AQ27" s="215"/>
      <c r="AR27" s="162" t="str">
        <f>NOVA!B139</f>
        <v>3a3</v>
      </c>
      <c r="AS27" s="386" t="str">
        <f>NOVA!C139</f>
        <v>Show how the lever moves something</v>
      </c>
      <c r="AT27" s="387"/>
      <c r="AU27" s="162" t="str">
        <f>IF(NOVA!J139&lt;&gt;"", NOVA!J139, "")</f>
        <v/>
      </c>
    </row>
    <row r="28" spans="1:47" ht="12.75" customHeight="1">
      <c r="A28" s="109" t="s">
        <v>855</v>
      </c>
      <c r="B28" s="117" t="str">
        <f>IF(ISTEXT(ArrowOfLight!J11),"C"," ")</f>
        <v xml:space="preserve"> </v>
      </c>
      <c r="D28" s="402"/>
      <c r="E28" s="42" t="str">
        <f>AdventurePins!B32</f>
        <v>5f</v>
      </c>
      <c r="F28" s="159" t="str">
        <f>AdventurePins!C32</f>
        <v>Bites &amp; stings</v>
      </c>
      <c r="G28" s="42" t="str">
        <f>IF(AdventurePins!J32&lt;&gt;"", AdventurePins!J32, " ")</f>
        <v xml:space="preserve"> </v>
      </c>
      <c r="I28" s="402"/>
      <c r="J28" s="42" t="str">
        <f>AdventurePins!B89</f>
        <v>3c</v>
      </c>
      <c r="K28" s="159" t="str">
        <f>AdventurePins!C89</f>
        <v>Fire/Earthquake/other evacuation</v>
      </c>
      <c r="L28" s="42" t="str">
        <f>IF(AdventurePins!J89&lt;&gt;"", AdventurePins!J89, " ")</f>
        <v xml:space="preserve"> </v>
      </c>
      <c r="N28" s="416"/>
      <c r="O28" s="107" t="str">
        <f>Electives!B34</f>
        <v>3a</v>
      </c>
      <c r="P28" s="125" t="str">
        <f>Electives!C34</f>
        <v>Draw original picture outdoors</v>
      </c>
      <c r="Q28" s="107" t="str">
        <f>IF(Electives!J34&lt;&gt;"", Electives!J34, " ")</f>
        <v xml:space="preserve"> </v>
      </c>
      <c r="S28" s="410"/>
      <c r="T28" s="107">
        <f>Electives!B102</f>
        <v>3</v>
      </c>
      <c r="U28" s="125" t="str">
        <f>Electives!C102</f>
        <v>Explore fields of engineering</v>
      </c>
      <c r="V28" s="107" t="str">
        <f>IF(Electives!J102&lt;&gt;"", Electives!J102, " ")</f>
        <v xml:space="preserve"> </v>
      </c>
      <c r="X28" s="410"/>
      <c r="Y28" s="107">
        <f>Electives!B168</f>
        <v>5</v>
      </c>
      <c r="Z28" s="126" t="str">
        <f>Electives!C168</f>
        <v>List of household things made of wood</v>
      </c>
      <c r="AA28" s="107" t="str">
        <f>IF(Electives!J168&lt;&gt;"", Electives!J168,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IF(NOVA!J14&lt;&gt;"", NOVA!J14, "")</f>
        <v/>
      </c>
      <c r="AL28" s="216"/>
      <c r="AM28" s="162" t="str">
        <f>NOVA!B75</f>
        <v>4e5</v>
      </c>
      <c r="AN28" s="386" t="str">
        <f>NOVA!C75</f>
        <v>Identify visitors</v>
      </c>
      <c r="AO28" s="387"/>
      <c r="AP28" s="162" t="str">
        <f>IF(NOVA!J75&lt;&gt;"", NOVA!J75, "")</f>
        <v/>
      </c>
      <c r="AQ28" s="216"/>
      <c r="AR28" s="162" t="str">
        <f>NOVA!B140</f>
        <v>3a4</v>
      </c>
      <c r="AS28" s="386" t="str">
        <f>NOVA!C140</f>
        <v>Show the class of each lever</v>
      </c>
      <c r="AT28" s="387"/>
      <c r="AU28" s="162" t="str">
        <f>IF(NOVA!J140&lt;&gt;"", NOVA!J140, "")</f>
        <v/>
      </c>
    </row>
    <row r="29" spans="1:47" ht="12.75" customHeight="1">
      <c r="A29" s="209" t="s">
        <v>856</v>
      </c>
      <c r="B29" s="117" t="str">
        <f>IF(ISTEXT(ArrowOfLight!J12),"C"," ")</f>
        <v xml:space="preserve"> </v>
      </c>
      <c r="D29" s="402"/>
      <c r="E29" s="42" t="str">
        <f>AdventurePins!B33</f>
        <v>5g</v>
      </c>
      <c r="F29" s="159" t="str">
        <f>AdventurePins!C33</f>
        <v>Poisonous snakebite</v>
      </c>
      <c r="G29" s="42" t="str">
        <f>IF(AdventurePins!J33&lt;&gt;"", AdventurePins!J33, " ")</f>
        <v xml:space="preserve"> </v>
      </c>
      <c r="I29" s="402"/>
      <c r="J29" s="42">
        <f>AdventurePins!B90</f>
        <v>4</v>
      </c>
      <c r="K29" s="127" t="str">
        <f>AdventurePins!C90</f>
        <v>Tie,teach and say when to use a Bowline.</v>
      </c>
      <c r="L29" s="42" t="str">
        <f>IF(AdventurePins!J90&lt;&gt;"", AdventurePins!J90, " ")</f>
        <v xml:space="preserve"> </v>
      </c>
      <c r="N29" s="416"/>
      <c r="O29" s="107" t="str">
        <f>Electives!B35</f>
        <v>3b</v>
      </c>
      <c r="P29" s="125" t="str">
        <f>Electives!C35</f>
        <v>Clay sculpture</v>
      </c>
      <c r="Q29" s="107" t="str">
        <f>IF(Electives!J35&lt;&gt;"", Electives!J35, " ")</f>
        <v xml:space="preserve"> </v>
      </c>
      <c r="S29" s="410"/>
      <c r="T29" s="107">
        <f>Electives!B103</f>
        <v>4</v>
      </c>
      <c r="U29" s="125" t="str">
        <f>Electives!C103</f>
        <v>Do 2 projects using engieering skills</v>
      </c>
      <c r="V29" s="107" t="str">
        <f>IF(Electives!J103&lt;&gt;"", Electives!J103, " ")</f>
        <v xml:space="preserve"> </v>
      </c>
      <c r="X29" s="410"/>
      <c r="Y29" s="107">
        <f>Electives!B169</f>
        <v>6</v>
      </c>
      <c r="Z29" s="126" t="str">
        <f>Electives!C169</f>
        <v>Explain growth rings &amp; types of tree bark</v>
      </c>
      <c r="AA29" s="107" t="str">
        <f>IF(Electives!J169&lt;&gt;"", Electives!J169, " ")</f>
        <v xml:space="preserve"> </v>
      </c>
      <c r="AC29" s="164">
        <f>'Cub Awards'!B33</f>
        <v>1</v>
      </c>
      <c r="AD29" s="314" t="str">
        <f>'Cub Awards'!C33</f>
        <v>Complete Building a Better World</v>
      </c>
      <c r="AE29" s="314"/>
      <c r="AF29" s="164" t="str">
        <f>IF('Cub Awards'!J33&lt;&gt;"", 'Cub Awards'!J33, "")</f>
        <v/>
      </c>
      <c r="AG29" s="142"/>
      <c r="AH29" s="162" t="str">
        <f>NOVA!B15</f>
        <v>4b</v>
      </c>
      <c r="AI29" s="386" t="str">
        <f>NOVA!C15</f>
        <v>Discuss science done/used/explained</v>
      </c>
      <c r="AJ29" s="387"/>
      <c r="AK29" s="162" t="str">
        <f>IF(NOVA!J15&lt;&gt;"", NOVA!J15, "")</f>
        <v/>
      </c>
      <c r="AL29" s="142"/>
      <c r="AM29" s="162" t="str">
        <f>NOVA!B76</f>
        <v>4e6</v>
      </c>
      <c r="AN29" s="386" t="str">
        <f>NOVA!C76</f>
        <v>Discuss what you learned</v>
      </c>
      <c r="AO29" s="387"/>
      <c r="AP29" s="162" t="str">
        <f>IF(NOVA!J76&lt;&gt;"", NOVA!J76, "")</f>
        <v/>
      </c>
      <c r="AQ29" s="142"/>
      <c r="AR29" s="162" t="str">
        <f>NOVA!B141</f>
        <v>3a5</v>
      </c>
      <c r="AS29" s="386" t="str">
        <f>NOVA!C141</f>
        <v>Show why we use levers</v>
      </c>
      <c r="AT29" s="387"/>
      <c r="AU29" s="162" t="str">
        <f>IF(NOVA!J141&lt;&gt;"", NOVA!J141, "")</f>
        <v/>
      </c>
    </row>
    <row r="30" spans="1:47" ht="12.75" customHeight="1">
      <c r="A30" s="414" t="s">
        <v>463</v>
      </c>
      <c r="B30" s="414"/>
      <c r="D30" s="402"/>
      <c r="E30" s="42" t="str">
        <f>AdventurePins!B34</f>
        <v>5h</v>
      </c>
      <c r="F30" s="159" t="str">
        <f>AdventurePins!C34</f>
        <v>Nosebleed</v>
      </c>
      <c r="G30" s="42" t="str">
        <f>IF(AdventurePins!J34&lt;&gt;"", AdventurePins!J34, " ")</f>
        <v xml:space="preserve"> </v>
      </c>
      <c r="I30" s="402"/>
      <c r="J30" s="42">
        <f>AdventurePins!B91</f>
        <v>5</v>
      </c>
      <c r="K30" s="159" t="str">
        <f>AdventurePins!C91</f>
        <v>Outdoor Code / Leave No Trace</v>
      </c>
      <c r="L30" s="42" t="str">
        <f>IF(AdventurePins!J91&lt;&gt;"", AdventurePins!J91, " ")</f>
        <v xml:space="preserve"> </v>
      </c>
      <c r="N30" s="416"/>
      <c r="O30" s="107" t="str">
        <f>Electives!B36</f>
        <v>3c</v>
      </c>
      <c r="P30" s="125" t="str">
        <f>Electives!C36</f>
        <v>Clay object, fired / baked / dried</v>
      </c>
      <c r="Q30" s="107" t="str">
        <f>IF(Electives!J36&lt;&gt;"", Electives!J36, " ")</f>
        <v xml:space="preserve"> </v>
      </c>
      <c r="S30" s="399" t="str">
        <f>Electives!C106</f>
        <v>Fix It</v>
      </c>
      <c r="T30" s="399"/>
      <c r="U30" s="399"/>
      <c r="V30" s="399"/>
      <c r="X30" s="410"/>
      <c r="Y30" s="107">
        <f>Electives!B170</f>
        <v>7</v>
      </c>
      <c r="Z30" s="125" t="str">
        <f>Electives!C170</f>
        <v>Visit nature center</v>
      </c>
      <c r="AA30" s="107" t="str">
        <f>IF(Electives!J170&lt;&gt;"", Electives!J170, " ")</f>
        <v xml:space="preserve"> </v>
      </c>
      <c r="AC30" s="164">
        <f>'Cub Awards'!B34</f>
        <v>2</v>
      </c>
      <c r="AD30" s="314" t="str">
        <f>'Cub Awards'!C34</f>
        <v>Complete Into the Woods</v>
      </c>
      <c r="AE30" s="314"/>
      <c r="AF30" s="164" t="str">
        <f>IF('Cub Awards'!J34&lt;&gt;"", 'Cub Awards'!J34, "")</f>
        <v/>
      </c>
      <c r="AG30" s="142"/>
      <c r="AH30" s="162">
        <f>NOVA!B16</f>
        <v>5</v>
      </c>
      <c r="AI30" s="323" t="str">
        <f>NOVA!C16</f>
        <v>Discuss how science affects daily life</v>
      </c>
      <c r="AJ30" s="323"/>
      <c r="AK30" s="162" t="str">
        <f>IF(NOVA!J16&lt;&gt;"", NOVA!J16, "")</f>
        <v/>
      </c>
      <c r="AL30" s="142"/>
      <c r="AM30" s="162" t="str">
        <f>NOVA!B77</f>
        <v>4f</v>
      </c>
      <c r="AN30" s="386" t="str">
        <f>NOVA!C77</f>
        <v>Earn Outdoor Ethics or Conservation awards</v>
      </c>
      <c r="AO30" s="387"/>
      <c r="AP30" s="162" t="str">
        <f>IF(NOVA!J77&lt;&gt;"", NOVA!J77, "")</f>
        <v/>
      </c>
      <c r="AQ30" s="142"/>
      <c r="AR30" s="162" t="str">
        <f>NOVA!B142</f>
        <v>3b</v>
      </c>
      <c r="AS30" s="386" t="str">
        <f>NOVA!C142</f>
        <v>Design ONE of the following</v>
      </c>
      <c r="AT30" s="387"/>
      <c r="AU30" s="162" t="str">
        <f>IF(NOVA!J142&lt;&gt;"", NOVA!J142, "")</f>
        <v/>
      </c>
    </row>
    <row r="31" spans="1:47">
      <c r="A31" s="412"/>
      <c r="B31" s="412"/>
      <c r="D31" s="402"/>
      <c r="E31" s="42" t="str">
        <f>AdventurePins!B35</f>
        <v>5i</v>
      </c>
      <c r="F31" s="159" t="str">
        <f>AdventurePins!C35</f>
        <v>Frostbite</v>
      </c>
      <c r="G31" s="42" t="str">
        <f>IF(AdventurePins!J35&lt;&gt;"", AdventurePins!J35, " ")</f>
        <v xml:space="preserve"> </v>
      </c>
      <c r="I31" s="402"/>
      <c r="J31" s="424" t="str">
        <f>AdventurePins!C92</f>
        <v>Option B</v>
      </c>
      <c r="K31" s="425"/>
      <c r="L31" s="42" t="str">
        <f>IF(AdventurePins!J92&lt;&gt;"", AdventurePins!J92, " ")</f>
        <v xml:space="preserve"> </v>
      </c>
      <c r="N31" s="416"/>
      <c r="O31" s="107" t="str">
        <f>Electives!B37</f>
        <v>3d</v>
      </c>
      <c r="P31" s="125" t="str">
        <f>Electives!C37</f>
        <v>Freestanding sculpture</v>
      </c>
      <c r="Q31" s="107" t="str">
        <f>IF(Electives!J37&lt;&gt;"", Electives!J37, " ")</f>
        <v xml:space="preserve"> </v>
      </c>
      <c r="S31" s="415" t="str">
        <f>IF(Electives!$E106&lt;&gt;"", Electives!$E106, " ")</f>
        <v>(Do 1-3, eight of 4)</v>
      </c>
      <c r="T31" s="107">
        <f>Electives!B107</f>
        <v>1</v>
      </c>
      <c r="U31" s="127" t="str">
        <f>Electives!C107</f>
        <v>Put toolbox together; Show safety of 3 tools</v>
      </c>
      <c r="V31" s="107" t="str">
        <f>IF(Electives!J107&lt;&gt;"", Electives!J107, " ")</f>
        <v xml:space="preserve"> </v>
      </c>
      <c r="X31" s="399" t="str">
        <f>Electives!C173</f>
        <v>Looking Back, Looking Forward</v>
      </c>
      <c r="Y31" s="399"/>
      <c r="Z31" s="399"/>
      <c r="AA31" s="119"/>
      <c r="AC31" s="164">
        <f>'Cub Awards'!B35</f>
        <v>3</v>
      </c>
      <c r="AD31" s="314" t="str">
        <f>'Cub Awards'!C35</f>
        <v>Complete Into the Wild</v>
      </c>
      <c r="AE31" s="314"/>
      <c r="AF31" s="164" t="str">
        <f>IF('Cub Awards'!J35&lt;&gt;"", 'Cub Awards'!J35, "")</f>
        <v/>
      </c>
      <c r="AG31" s="216"/>
      <c r="AH31"/>
      <c r="AI31" s="388" t="str">
        <f>NOVA!C18</f>
        <v>NOVA Science: Down and Dirty</v>
      </c>
      <c r="AJ31" s="388"/>
      <c r="AK31"/>
      <c r="AL31" s="216"/>
      <c r="AM31" s="162">
        <f>NOVA!B78</f>
        <v>5</v>
      </c>
      <c r="AN31" s="386" t="str">
        <f>NOVA!C78</f>
        <v>Visit a place to observe wildlife</v>
      </c>
      <c r="AO31" s="387"/>
      <c r="AP31" s="162" t="str">
        <f>IF(NOVA!J78&lt;&gt;"", NOVA!J78, "")</f>
        <v/>
      </c>
      <c r="AQ31" s="216"/>
      <c r="AR31" s="162" t="str">
        <f>NOVA!B143</f>
        <v>3b1</v>
      </c>
      <c r="AS31" s="386" t="str">
        <f>NOVA!C143</f>
        <v>A playground fixture using a lever</v>
      </c>
      <c r="AT31" s="387"/>
      <c r="AU31" s="162" t="str">
        <f>IF(NOVA!J143&lt;&gt;"", NOVA!J143, "")</f>
        <v/>
      </c>
    </row>
    <row r="32" spans="1:47">
      <c r="A32" s="159" t="str">
        <f>D3</f>
        <v>Cast Iron Chef</v>
      </c>
      <c r="B32" s="151" t="str">
        <f>AdventurePins!J9</f>
        <v/>
      </c>
      <c r="D32" s="402"/>
      <c r="E32" s="42">
        <f>AdventurePins!B36</f>
        <v>6</v>
      </c>
      <c r="F32" s="159" t="str">
        <f>AdventurePins!C36</f>
        <v>Assemble home first aid kit</v>
      </c>
      <c r="G32" s="42" t="str">
        <f>IF(AdventurePins!J36&lt;&gt;"", AdventurePins!J36, " ")</f>
        <v xml:space="preserve"> </v>
      </c>
      <c r="I32" s="402"/>
      <c r="J32" s="42">
        <f>AdventurePins!B93</f>
        <v>1</v>
      </c>
      <c r="K32" s="159" t="str">
        <f>AdventurePins!C93</f>
        <v>Plan / conduct outdoor activity</v>
      </c>
      <c r="L32" s="42" t="str">
        <f>IF(AdventurePins!J93&lt;&gt;"", AdventurePins!J93, " ")</f>
        <v xml:space="preserve"> </v>
      </c>
      <c r="N32" s="416"/>
      <c r="O32" s="107" t="str">
        <f>Electives!B38</f>
        <v>3e</v>
      </c>
      <c r="P32" s="125" t="str">
        <f>Electives!C38</f>
        <v>Origami / Kirigami</v>
      </c>
      <c r="Q32" s="107" t="str">
        <f>IF(Electives!J38&lt;&gt;"", Electives!J38, " ")</f>
        <v xml:space="preserve"> </v>
      </c>
      <c r="S32" s="416"/>
      <c r="T32" s="107">
        <f>Electives!B108</f>
        <v>2</v>
      </c>
      <c r="U32" s="125" t="str">
        <f>Electives!C108</f>
        <v>Help adult with following:</v>
      </c>
      <c r="V32" s="107" t="str">
        <f>IF(Electives!J108&lt;&gt;"", Electives!J108, " ")</f>
        <v xml:space="preserve"> </v>
      </c>
      <c r="X32" s="410" t="str">
        <f>IF(Electives!$E173&lt;&gt;"", Electives!$E173, " ")</f>
        <v>(Do All)</v>
      </c>
      <c r="Y32" s="107">
        <f>Electives!B174</f>
        <v>1</v>
      </c>
      <c r="Z32" s="125" t="str">
        <f>Electives!C174</f>
        <v>Create history record of scouting</v>
      </c>
      <c r="AA32" s="107" t="str">
        <f>IF(Electives!J174&lt;&gt;"", Electives!J174, " ")</f>
        <v xml:space="preserve"> </v>
      </c>
      <c r="AC32" s="164">
        <f>'Cub Awards'!B36</f>
        <v>4</v>
      </c>
      <c r="AD32" s="314" t="str">
        <f>'Cub Awards'!C36</f>
        <v>Complete Earth Rocks!</v>
      </c>
      <c r="AE32" s="314"/>
      <c r="AF32" s="164" t="str">
        <f>IF('Cub Awards'!J36&lt;&gt;"", 'Cub Awards'!J36, "")</f>
        <v/>
      </c>
      <c r="AG32" s="216"/>
      <c r="AH32" s="162" t="str">
        <f>NOVA!B19</f>
        <v>1a</v>
      </c>
      <c r="AI32" s="323" t="str">
        <f>NOVA!C19</f>
        <v>Read or watch 1 hour of Earth science content</v>
      </c>
      <c r="AJ32" s="323"/>
      <c r="AK32" s="162" t="str">
        <f>IF(NOVA!J19&lt;&gt;"", NOVA!J19, "")</f>
        <v/>
      </c>
      <c r="AL32" s="216"/>
      <c r="AM32" s="162" t="str">
        <f>NOVA!B79</f>
        <v>5a1</v>
      </c>
      <c r="AN32" s="386" t="str">
        <f>NOVA!C79</f>
        <v>Talk about different species living there</v>
      </c>
      <c r="AO32" s="387"/>
      <c r="AP32" s="162" t="str">
        <f>IF(NOVA!J79&lt;&gt;"", NOVA!J79, "")</f>
        <v/>
      </c>
      <c r="AQ32" s="216"/>
      <c r="AR32" s="162" t="str">
        <f>NOVA!B144</f>
        <v>3b2</v>
      </c>
      <c r="AS32" s="386" t="str">
        <f>NOVA!C144</f>
        <v>A game / sport using a lever</v>
      </c>
      <c r="AT32" s="387"/>
      <c r="AU32" s="162" t="str">
        <f>IF(NOVA!J144&lt;&gt;"", NOVA!J144, "")</f>
        <v/>
      </c>
    </row>
    <row r="33" spans="1:47">
      <c r="A33" s="159" t="str">
        <f>D7</f>
        <v>Duty to God and You</v>
      </c>
      <c r="B33" s="151" t="str">
        <f>AdventurePins!J15</f>
        <v/>
      </c>
      <c r="D33" s="402"/>
      <c r="E33" s="42">
        <f>AdventurePins!B37</f>
        <v>7</v>
      </c>
      <c r="F33" s="159" t="str">
        <f>AdventurePins!C37</f>
        <v>Create / Practice emergency plan</v>
      </c>
      <c r="G33" s="42" t="str">
        <f>IF(AdventurePins!J37&lt;&gt;"", AdventurePins!J37, " ")</f>
        <v xml:space="preserve"> </v>
      </c>
      <c r="I33" s="402"/>
      <c r="J33" s="42">
        <f>AdventurePins!B94</f>
        <v>2</v>
      </c>
      <c r="K33" s="159" t="str">
        <f>AdventurePins!C94</f>
        <v>Discuss emergency actions for:</v>
      </c>
      <c r="L33" s="42" t="str">
        <f>IF(AdventurePins!J94&lt;&gt;"", AdventurePins!J94, " ")</f>
        <v xml:space="preserve"> </v>
      </c>
      <c r="N33" s="416"/>
      <c r="O33" s="107" t="str">
        <f>Electives!B39</f>
        <v>3f</v>
      </c>
      <c r="P33" s="125" t="str">
        <f>Electives!C39</f>
        <v>Computer illustration</v>
      </c>
      <c r="Q33" s="107" t="str">
        <f>IF(Electives!J39&lt;&gt;"", Electives!J39, " ")</f>
        <v xml:space="preserve"> </v>
      </c>
      <c r="S33" s="416"/>
      <c r="T33" s="107" t="str">
        <f>Electives!B109</f>
        <v>2a</v>
      </c>
      <c r="U33" s="127" t="str">
        <f>Electives!C109</f>
        <v>Locate electrical panel, fuses or breakers</v>
      </c>
      <c r="V33" s="107" t="str">
        <f>IF(Electives!J109&lt;&gt;"", Electives!J109, " ")</f>
        <v xml:space="preserve"> </v>
      </c>
      <c r="X33" s="410"/>
      <c r="Y33" s="107">
        <f>Electives!B175</f>
        <v>2</v>
      </c>
      <c r="Z33" s="127" t="str">
        <f>Electives!C175</f>
        <v>Virtual journey to the past &amp; make timeline</v>
      </c>
      <c r="AA33" s="107" t="str">
        <f>IF(Electives!J175&lt;&gt;"", Electives!J175, " ")</f>
        <v xml:space="preserve"> </v>
      </c>
      <c r="AC33" s="164">
        <f>'Cub Awards'!B37</f>
        <v>5</v>
      </c>
      <c r="AD33" s="314" t="str">
        <f>'Cub Awards'!C37</f>
        <v>Complete 1, 3a and 3b of Adv. In Science</v>
      </c>
      <c r="AE33" s="314"/>
      <c r="AF33" s="164" t="str">
        <f>IF('Cub Awards'!J37&lt;&gt;"", 'Cub Awards'!J37, "")</f>
        <v/>
      </c>
      <c r="AG33" s="216"/>
      <c r="AH33" s="162" t="str">
        <f>NOVA!B20</f>
        <v>1b</v>
      </c>
      <c r="AI33" s="386" t="str">
        <f>NOVA!C20</f>
        <v>List at least two questions or ideas</v>
      </c>
      <c r="AJ33" s="387"/>
      <c r="AK33" s="162" t="str">
        <f>IF(NOVA!J20&lt;&gt;"", NOVA!J20, "")</f>
        <v/>
      </c>
      <c r="AL33" s="216"/>
      <c r="AM33" s="162" t="str">
        <f>NOVA!B80</f>
        <v>5a2</v>
      </c>
      <c r="AN33" s="386" t="str">
        <f>NOVA!C80</f>
        <v>Ask expert about what they studied</v>
      </c>
      <c r="AO33" s="387"/>
      <c r="AP33" s="162" t="str">
        <f>IF(NOVA!J80&lt;&gt;"", NOVA!J80, "")</f>
        <v/>
      </c>
      <c r="AQ33" s="216"/>
      <c r="AR33" s="162" t="str">
        <f>NOVA!B145</f>
        <v>3b3</v>
      </c>
      <c r="AS33" s="386" t="str">
        <f>NOVA!C145</f>
        <v>An invention using a lever</v>
      </c>
      <c r="AT33" s="387"/>
      <c r="AU33" s="162" t="str">
        <f>IF(NOVA!J145&lt;&gt;"", NOVA!J145, "")</f>
        <v/>
      </c>
    </row>
    <row r="34" spans="1:47" ht="12.75" customHeight="1">
      <c r="A34" s="159" t="str">
        <f>D12</f>
        <v>First Responder</v>
      </c>
      <c r="B34" s="151" t="str">
        <f>AdventurePins!J39</f>
        <v/>
      </c>
      <c r="D34" s="402"/>
      <c r="E34" s="42">
        <f>AdventurePins!B38</f>
        <v>8</v>
      </c>
      <c r="F34" s="159" t="str">
        <f>AdventurePins!C38</f>
        <v>Visit first responder</v>
      </c>
      <c r="G34" s="42" t="str">
        <f>IF(AdventurePins!J38&lt;&gt;"", AdventurePins!J38, " ")</f>
        <v xml:space="preserve"> </v>
      </c>
      <c r="I34" s="402"/>
      <c r="J34" s="42" t="str">
        <f>AdventurePins!B95</f>
        <v>2a</v>
      </c>
      <c r="K34" s="159" t="str">
        <f>AdventurePins!C95</f>
        <v>Severe rainstorm causing flooding</v>
      </c>
      <c r="L34" s="42" t="str">
        <f>IF(AdventurePins!J95&lt;&gt;"", AdventurePins!J95, " ")</f>
        <v xml:space="preserve"> </v>
      </c>
      <c r="N34" s="417"/>
      <c r="O34" s="107" t="str">
        <f>Electives!B40</f>
        <v>3g</v>
      </c>
      <c r="P34" s="125" t="str">
        <f>Electives!C40</f>
        <v>Original logo / design on object</v>
      </c>
      <c r="Q34" s="107" t="str">
        <f>IF(Electives!J40&lt;&gt;"", Electives!J40, " ")</f>
        <v xml:space="preserve"> </v>
      </c>
      <c r="S34" s="416"/>
      <c r="T34" s="107" t="str">
        <f>Electives!B110</f>
        <v>2b</v>
      </c>
      <c r="U34" s="125" t="str">
        <f>Electives!C110</f>
        <v>Type of heat used in home</v>
      </c>
      <c r="V34" s="107" t="str">
        <f>IF(Electives!J110&lt;&gt;"", Electives!J110, " ")</f>
        <v xml:space="preserve"> </v>
      </c>
      <c r="X34" s="410"/>
      <c r="Y34" s="107">
        <f>Electives!B176</f>
        <v>3</v>
      </c>
      <c r="Z34" s="125" t="str">
        <f>Electives!C176</f>
        <v>Create a time capsule</v>
      </c>
      <c r="AA34" s="107" t="str">
        <f>IF(Electives!J176&lt;&gt;"", Electives!J176, " ")</f>
        <v xml:space="preserve"> </v>
      </c>
      <c r="AC34" s="164">
        <f>'Cub Awards'!B38</f>
        <v>6</v>
      </c>
      <c r="AD34" s="314" t="str">
        <f>'Cub Awards'!C38</f>
        <v>Participate in conservation project</v>
      </c>
      <c r="AE34" s="314"/>
      <c r="AF34" s="164" t="str">
        <f>IF('Cub Awards'!J38&lt;&gt;"", 'Cub Awards'!J38, "")</f>
        <v/>
      </c>
      <c r="AG34" s="142"/>
      <c r="AH34" s="162" t="str">
        <f>NOVA!B21</f>
        <v>1c</v>
      </c>
      <c r="AI34" s="386" t="str">
        <f>NOVA!C21</f>
        <v>Discuss two with your counselor</v>
      </c>
      <c r="AJ34" s="387"/>
      <c r="AK34" s="162" t="str">
        <f>IF(NOVA!J21&lt;&gt;"", NOVA!J21, "")</f>
        <v/>
      </c>
      <c r="AL34" s="142"/>
      <c r="AM34" s="162" t="str">
        <f>NOVA!B81</f>
        <v>5b</v>
      </c>
      <c r="AN34" s="386" t="str">
        <f>NOVA!C81</f>
        <v>Discuss with counselor your visit</v>
      </c>
      <c r="AO34" s="387"/>
      <c r="AP34" s="162" t="str">
        <f>IF(NOVA!J81&lt;&gt;"", NOVA!J81, "")</f>
        <v/>
      </c>
      <c r="AQ34" s="142"/>
      <c r="AR34" s="162" t="str">
        <f>NOVA!B146</f>
        <v>3c</v>
      </c>
      <c r="AS34" s="386" t="str">
        <f>NOVA!C146</f>
        <v>Discuss findings with counselor</v>
      </c>
      <c r="AT34" s="387"/>
      <c r="AU34" s="162" t="str">
        <f>IF(NOVA!J146&lt;&gt;"", NOVA!J146, "")</f>
        <v/>
      </c>
    </row>
    <row r="35" spans="1:47">
      <c r="A35" s="159" t="str">
        <f>D35</f>
        <v>Stronger, Faster, Higher</v>
      </c>
      <c r="B35" s="151" t="str">
        <f>AdventurePins!J52</f>
        <v/>
      </c>
      <c r="D35" s="399" t="str">
        <f>AdventurePins!C40</f>
        <v>Stronger, Faster, Higher</v>
      </c>
      <c r="E35" s="399"/>
      <c r="F35" s="399"/>
      <c r="G35" s="399"/>
      <c r="I35" s="402"/>
      <c r="J35" s="42" t="str">
        <f>AdventurePins!B96</f>
        <v>2b</v>
      </c>
      <c r="K35" s="127" t="str">
        <f>AdventurePins!C96</f>
        <v>Severe thunderstorm w/lightning or tornados</v>
      </c>
      <c r="L35" s="42" t="str">
        <f>IF(AdventurePins!J96&lt;&gt;"", AdventurePins!J96, " ")</f>
        <v xml:space="preserve"> </v>
      </c>
      <c r="N35" s="399" t="str">
        <f>Electives!C43</f>
        <v>Aware and Care</v>
      </c>
      <c r="O35" s="399"/>
      <c r="P35" s="399"/>
      <c r="Q35" s="399"/>
      <c r="S35" s="416"/>
      <c r="T35" s="107" t="str">
        <f>Electives!B111</f>
        <v>3c</v>
      </c>
      <c r="U35" s="127" t="str">
        <f>Electives!C111</f>
        <v>Learn how to shut off water sink, toilet, etc.</v>
      </c>
      <c r="V35" s="107" t="str">
        <f>IF(Electives!J111&lt;&gt;"", Electives!J111,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IF(NOVA!J22&lt;&gt;"", NOVA!J22, "")</f>
        <v/>
      </c>
      <c r="AL35" s="142"/>
      <c r="AM35" s="162" t="str">
        <f>NOVA!B82</f>
        <v>6a</v>
      </c>
      <c r="AN35" s="386" t="str">
        <f>NOVA!C82</f>
        <v>Discuss why wildlife is important</v>
      </c>
      <c r="AO35" s="387"/>
      <c r="AP35" s="162" t="str">
        <f>IF(NOVA!J82&lt;&gt;"", NOVA!J82, "")</f>
        <v/>
      </c>
      <c r="AQ35" s="142"/>
      <c r="AR35" s="162" t="str">
        <f>NOVA!B147</f>
        <v>4a</v>
      </c>
      <c r="AS35" s="386" t="str">
        <f>NOVA!C147</f>
        <v>Visit a place that uses levers</v>
      </c>
      <c r="AT35" s="387"/>
      <c r="AU35" s="162" t="str">
        <f>IF(NOVA!J147&lt;&gt;"", NOVA!J147, "")</f>
        <v/>
      </c>
    </row>
    <row r="36" spans="1:47" ht="12.75" customHeight="1">
      <c r="A36" s="159" t="str">
        <f>D47</f>
        <v>Webelos Walkabout</v>
      </c>
      <c r="B36" s="151" t="str">
        <f>AdventurePins!J60</f>
        <v/>
      </c>
      <c r="D36" s="402" t="str">
        <f>IF(AdventurePins!$E40&lt;&gt;"", AdventurePins!$E40, " ")</f>
        <v>(Do 1-3 and one other)</v>
      </c>
      <c r="E36" s="42">
        <f>AdventurePins!B41</f>
        <v>1</v>
      </c>
      <c r="F36" s="159" t="str">
        <f>AdventurePins!C41</f>
        <v>Warm up &amp; Cool Down</v>
      </c>
      <c r="G36" s="42" t="str">
        <f>IF(AdventurePins!J41&lt;&gt;"", AdventurePins!J41, " ")</f>
        <v xml:space="preserve"> </v>
      </c>
      <c r="I36" s="402"/>
      <c r="J36" s="42" t="str">
        <f>AdventurePins!B97</f>
        <v>2c</v>
      </c>
      <c r="K36" s="159" t="str">
        <f>AdventurePins!C97</f>
        <v>Fire/Earthquake/other evacuation</v>
      </c>
      <c r="L36" s="42" t="str">
        <f>IF(AdventurePins!J97&lt;&gt;"", AdventurePins!J97, " ")</f>
        <v xml:space="preserve"> </v>
      </c>
      <c r="N36" s="415" t="str">
        <f>IF(Electives!$E43&lt;&gt;"", Electives!$E43, " ")</f>
        <v>(Do 1-3, two of 4)</v>
      </c>
      <c r="O36" s="107">
        <f>Electives!B44</f>
        <v>1</v>
      </c>
      <c r="P36" s="125" t="str">
        <f>Electives!C44</f>
        <v>Participate in blindness activity</v>
      </c>
      <c r="Q36" s="107" t="str">
        <f>IF(Electives!J44&lt;&gt;"", Electives!J44, " ")</f>
        <v xml:space="preserve"> </v>
      </c>
      <c r="S36" s="416"/>
      <c r="T36" s="107">
        <f>Electives!B112</f>
        <v>3</v>
      </c>
      <c r="U36" s="125" t="str">
        <f>Electives!C112</f>
        <v>Describe fixing:</v>
      </c>
      <c r="V36" s="107" t="str">
        <f>IF(Electives!J112&lt;&gt;"", Electives!J112, " ")</f>
        <v xml:space="preserve"> </v>
      </c>
      <c r="X36" s="427" t="str">
        <f>IF(Electives!$E179&lt;&gt;"", Electives!$E179, " ")</f>
        <v>(Do One of 1, and two of 2)</v>
      </c>
      <c r="Y36" s="107" t="str">
        <f>Electives!B180</f>
        <v>1a</v>
      </c>
      <c r="Z36" s="125" t="str">
        <f>Electives!C180</f>
        <v>Attend live musical performance</v>
      </c>
      <c r="AA36" s="107" t="str">
        <f>IF(Electives!J180&lt;&gt;"", Electives!J180, " ")</f>
        <v xml:space="preserve"> </v>
      </c>
      <c r="AC36" s="224"/>
      <c r="AD36" s="225"/>
      <c r="AE36" s="225"/>
      <c r="AF36" s="224"/>
      <c r="AG36" s="216"/>
      <c r="AH36" s="162">
        <f>NOVA!B23</f>
        <v>3</v>
      </c>
      <c r="AI36" s="386" t="str">
        <f>NOVA!C23</f>
        <v>Investigate All of A, B, C, OR D</v>
      </c>
      <c r="AJ36" s="387"/>
      <c r="AK36" s="162" t="str">
        <f>IF(NOVA!J23&lt;&gt;"", NOVA!J23, "")</f>
        <v/>
      </c>
      <c r="AL36" s="216"/>
      <c r="AM36" s="162" t="str">
        <f>NOVA!B83</f>
        <v>6b</v>
      </c>
      <c r="AN36" s="386" t="str">
        <f>NOVA!C83</f>
        <v>Discuss why biodiversity is important</v>
      </c>
      <c r="AO36" s="387"/>
      <c r="AP36" s="162" t="str">
        <f>IF(NOVA!J83&lt;&gt;"", NOVA!J83, "")</f>
        <v/>
      </c>
      <c r="AQ36" s="216"/>
      <c r="AR36" s="162" t="str">
        <f>NOVA!B148</f>
        <v>4b</v>
      </c>
      <c r="AS36" s="386" t="str">
        <f>NOVA!C148</f>
        <v>Discuss the equipment using levers</v>
      </c>
      <c r="AT36" s="387"/>
      <c r="AU36" s="162" t="str">
        <f>IF(NOVA!J148&lt;&gt;"", NOVA!J148, "")</f>
        <v/>
      </c>
    </row>
    <row r="37" spans="1:47" ht="12.75" customHeight="1">
      <c r="A37" s="159" t="str">
        <f>I3</f>
        <v>Building a Better World</v>
      </c>
      <c r="B37" s="151" t="str">
        <f>AdventurePins!J73</f>
        <v/>
      </c>
      <c r="D37" s="402"/>
      <c r="E37" s="42" t="str">
        <f>AdventurePins!B42</f>
        <v>2a</v>
      </c>
      <c r="F37" s="159" t="str">
        <f>AdventurePins!C42</f>
        <v>20-yard dash</v>
      </c>
      <c r="G37" s="42" t="str">
        <f>IF(AdventurePins!J42&lt;&gt;"", AdventurePins!J42, " ")</f>
        <v xml:space="preserve"> </v>
      </c>
      <c r="I37" s="402"/>
      <c r="J37" s="42">
        <f>AdventurePins!B98</f>
        <v>3</v>
      </c>
      <c r="K37" s="127" t="str">
        <f>AdventurePins!C98</f>
        <v>Tie,teach and say when to use a Bowline.</v>
      </c>
      <c r="L37" s="42" t="str">
        <f>IF(AdventurePins!J98&lt;&gt;"", AdventurePins!J98, " ")</f>
        <v xml:space="preserve"> </v>
      </c>
      <c r="N37" s="416"/>
      <c r="O37" s="107">
        <f>Electives!B45</f>
        <v>2</v>
      </c>
      <c r="P37" s="125" t="str">
        <f>Electives!C45</f>
        <v>Simulates mobility impairment</v>
      </c>
      <c r="Q37" s="107" t="str">
        <f>IF(Electives!J45&lt;&gt;"", Electives!J45, " ")</f>
        <v xml:space="preserve"> </v>
      </c>
      <c r="S37" s="416"/>
      <c r="T37" s="107" t="str">
        <f>Electives!B113</f>
        <v>3a</v>
      </c>
      <c r="U37" s="125" t="str">
        <f>Electives!C113</f>
        <v>toilet overflowing</v>
      </c>
      <c r="V37" s="107" t="str">
        <f>IF(Electives!J113&lt;&gt;"", Electives!J113, " ")</f>
        <v xml:space="preserve"> </v>
      </c>
      <c r="X37" s="427"/>
      <c r="Y37" s="107" t="str">
        <f>Electives!B181</f>
        <v>1b</v>
      </c>
      <c r="Z37" s="126" t="str">
        <f>Electives!C181</f>
        <v>Visit facility with sound mixer, &amp; Learn it</v>
      </c>
      <c r="AA37" s="107" t="str">
        <f>IF(Electives!J181&lt;&gt;"", Electives!J181, " ")</f>
        <v xml:space="preserve"> </v>
      </c>
      <c r="AG37" s="216"/>
      <c r="AH37" s="162" t="str">
        <f>NOVA!B24</f>
        <v>3a1</v>
      </c>
      <c r="AI37" s="386" t="str">
        <f>NOVA!C24</f>
        <v>How are volcanoes are formed</v>
      </c>
      <c r="AJ37" s="387"/>
      <c r="AK37" s="162" t="str">
        <f>IF(NOVA!J24&lt;&gt;"", NOVA!J24, "")</f>
        <v/>
      </c>
      <c r="AL37" s="216"/>
      <c r="AM37" s="162" t="str">
        <f>NOVA!B84</f>
        <v>6c</v>
      </c>
      <c r="AN37" s="323" t="str">
        <f>NOVA!C84</f>
        <v>Discuss problems with invasive species</v>
      </c>
      <c r="AO37" s="323"/>
      <c r="AP37" s="162" t="str">
        <f>IF(NOVA!J84&lt;&gt;"", NOVA!J84, "")</f>
        <v/>
      </c>
      <c r="AQ37" s="216"/>
      <c r="AR37" s="162">
        <f>NOVA!B149</f>
        <v>5</v>
      </c>
      <c r="AS37" s="323" t="str">
        <f>NOVA!C149</f>
        <v>Discuss how simple machines affect life</v>
      </c>
      <c r="AT37" s="323"/>
      <c r="AU37" s="162" t="str">
        <f>IF(NOVA!J149&lt;&gt;"", NOVA!J149, "")</f>
        <v/>
      </c>
    </row>
    <row r="38" spans="1:47" ht="12.75" customHeight="1">
      <c r="A38" s="159" t="str">
        <f>I14</f>
        <v>Duty to God in Action</v>
      </c>
      <c r="B38" s="151" t="str">
        <f>AdventurePins!J81</f>
        <v/>
      </c>
      <c r="D38" s="402"/>
      <c r="E38" s="42" t="str">
        <f>AdventurePins!B43</f>
        <v>2b</v>
      </c>
      <c r="F38" s="159" t="str">
        <f>AdventurePins!C43</f>
        <v>Vertical jump</v>
      </c>
      <c r="G38" s="42" t="str">
        <f>IF(AdventurePins!J43&lt;&gt;"", AdventurePins!J43, " ")</f>
        <v xml:space="preserve"> </v>
      </c>
      <c r="I38" s="402"/>
      <c r="J38" s="42">
        <f>AdventurePins!B99</f>
        <v>4</v>
      </c>
      <c r="K38" s="159" t="str">
        <f>AdventurePins!C99</f>
        <v>Outdoor Code / Leave No Trace</v>
      </c>
      <c r="L38" s="42" t="str">
        <f>IF(AdventurePins!J99&lt;&gt;"", AdventurePins!J99, " ")</f>
        <v xml:space="preserve"> </v>
      </c>
      <c r="N38" s="416"/>
      <c r="O38" s="107">
        <f>Electives!B46</f>
        <v>3</v>
      </c>
      <c r="P38" s="125" t="str">
        <f>Electives!C46</f>
        <v>Activity to accept differences</v>
      </c>
      <c r="Q38" s="107" t="str">
        <f>IF(Electives!J46&lt;&gt;"", Electives!J46, " ")</f>
        <v xml:space="preserve"> </v>
      </c>
      <c r="S38" s="416"/>
      <c r="T38" s="107" t="str">
        <f>Electives!B114</f>
        <v>3b</v>
      </c>
      <c r="U38" s="125" t="str">
        <f>Electives!C114</f>
        <v>kitchen sink is clogged</v>
      </c>
      <c r="V38" s="107" t="str">
        <f>IF(Electives!J114&lt;&gt;"", Electives!J114, " ")</f>
        <v xml:space="preserve"> </v>
      </c>
      <c r="X38" s="427"/>
      <c r="Y38" s="107" t="str">
        <f>Electives!B182</f>
        <v>2a</v>
      </c>
      <c r="Z38" s="125" t="str">
        <f>Electives!C182</f>
        <v>Make musical instrument &amp; play it.</v>
      </c>
      <c r="AA38" s="107" t="str">
        <f>IF(Electives!J182&lt;&gt;"", Electives!J182, " ")</f>
        <v xml:space="preserve"> </v>
      </c>
      <c r="AC38" s="396" t="s">
        <v>861</v>
      </c>
      <c r="AD38" s="396"/>
      <c r="AE38" s="396"/>
      <c r="AF38" s="396"/>
      <c r="AG38" s="216"/>
      <c r="AH38" s="162" t="str">
        <f>NOVA!B25</f>
        <v>3a2</v>
      </c>
      <c r="AI38" s="386" t="str">
        <f>NOVA!C25</f>
        <v>Difference between lava and magma</v>
      </c>
      <c r="AJ38" s="387"/>
      <c r="AK38" s="162" t="str">
        <f>IF(NOVA!J25&lt;&gt;"", NOVA!J25,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AdventurePins!J100</f>
        <v/>
      </c>
      <c r="D39" s="402"/>
      <c r="E39" s="42" t="str">
        <f>AdventurePins!B44</f>
        <v>2c</v>
      </c>
      <c r="F39" s="159" t="str">
        <f>AdventurePins!C44</f>
        <v>Lift 5-lb weight</v>
      </c>
      <c r="G39" s="42" t="str">
        <f>IF(AdventurePins!J44&lt;&gt;"", AdventurePins!J44,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IF(Electives!J47&lt;&gt;"", Electives!J47, " ")</f>
        <v xml:space="preserve"> </v>
      </c>
      <c r="S39" s="416"/>
      <c r="T39" s="107" t="str">
        <f>Electives!B115</f>
        <v>3c</v>
      </c>
      <c r="U39" s="125" t="str">
        <f>Electives!C115</f>
        <v>some lights go out</v>
      </c>
      <c r="V39" s="107" t="str">
        <f>IF(Electives!J115&lt;&gt;"", Electives!J115, " ")</f>
        <v xml:space="preserve"> </v>
      </c>
      <c r="X39" s="427"/>
      <c r="Y39" s="107" t="str">
        <f>Electives!B183</f>
        <v>2b</v>
      </c>
      <c r="Z39" s="127" t="str">
        <f>Electives!C183</f>
        <v>Form a "band" with each home-instrument</v>
      </c>
      <c r="AA39" s="107" t="str">
        <f>IF(Electives!J183&lt;&gt;"", Electives!J183, " ")</f>
        <v xml:space="preserve"> </v>
      </c>
      <c r="AC39" s="396"/>
      <c r="AD39" s="396"/>
      <c r="AE39" s="396"/>
      <c r="AF39" s="396"/>
      <c r="AG39" s="216"/>
      <c r="AH39" s="162" t="str">
        <f>NOVA!B26</f>
        <v>3a3</v>
      </c>
      <c r="AI39" s="386" t="str">
        <f>NOVA!C26</f>
        <v>How a volcano builds and destroys land</v>
      </c>
      <c r="AJ39" s="387"/>
      <c r="AK39" s="162" t="str">
        <f>IF(NOVA!J26&lt;&gt;"", NOVA!J26, "")</f>
        <v/>
      </c>
      <c r="AL39" s="216"/>
      <c r="AM39" s="162" t="str">
        <f>NOVA!B87</f>
        <v>1a</v>
      </c>
      <c r="AN39" s="389" t="str">
        <f>NOVA!C87</f>
        <v>Read or watch 1 hour of space content</v>
      </c>
      <c r="AO39" s="390"/>
      <c r="AP39" s="162" t="str">
        <f>IF(NOVA!J87&lt;&gt;"", NOVA!J87, "")</f>
        <v/>
      </c>
      <c r="AQ39" s="216"/>
      <c r="AR39" s="162" t="str">
        <f>NOVA!B152</f>
        <v>1a</v>
      </c>
      <c r="AS39" s="323" t="str">
        <f>NOVA!C152</f>
        <v>Read or watch 1 hour of Math content</v>
      </c>
      <c r="AT39" s="323"/>
      <c r="AU39" s="162" t="str">
        <f>IF(NOVA!J152&lt;&gt;"", NOVA!J152, "")</f>
        <v/>
      </c>
    </row>
    <row r="40" spans="1:47" ht="12.75" customHeight="1">
      <c r="A40" s="159" t="str">
        <f>I39</f>
        <v>Scouting Adventure</v>
      </c>
      <c r="B40" s="151" t="str">
        <f>AdventurePins!J119</f>
        <v/>
      </c>
      <c r="D40" s="402"/>
      <c r="E40" s="42" t="str">
        <f>AdventurePins!B45</f>
        <v>2d</v>
      </c>
      <c r="F40" s="159" t="str">
        <f>AdventurePins!C45</f>
        <v>Push-ups</v>
      </c>
      <c r="G40" s="42" t="str">
        <f>IF(AdventurePins!J45&lt;&gt;"", AdventurePins!J45, " ")</f>
        <v xml:space="preserve"> </v>
      </c>
      <c r="I40" s="402" t="str">
        <f>IF(AdventurePins!$E101&lt;&gt;"", AdventurePins!$E101, " ")</f>
        <v>(Do 1A-C and 2-6)</v>
      </c>
      <c r="J40" s="42" t="str">
        <f>AdventurePins!B102</f>
        <v>1a</v>
      </c>
      <c r="K40" s="159" t="str">
        <f>AdventurePins!C102</f>
        <v>Repeat Oath, Law, Motto, &amp; Slogan</v>
      </c>
      <c r="L40" s="42" t="str">
        <f>IF(AdventurePins!J102&lt;&gt;"", AdventurePins!J102, " ")</f>
        <v xml:space="preserve"> </v>
      </c>
      <c r="N40" s="416"/>
      <c r="O40" s="107" t="str">
        <f>Electives!B48</f>
        <v>4b</v>
      </c>
      <c r="P40" s="125" t="str">
        <f>Electives!C48</f>
        <v>Disabled visitor &amp; discuss</v>
      </c>
      <c r="Q40" s="107" t="str">
        <f>IF(Electives!J48&lt;&gt;"", Electives!J48, " ")</f>
        <v xml:space="preserve"> </v>
      </c>
      <c r="S40" s="416"/>
      <c r="T40" s="107" t="str">
        <f>Electives!B116</f>
        <v>4a</v>
      </c>
      <c r="U40" s="125" t="str">
        <f>Electives!C116</f>
        <v>Change light &amp; dispose bulb</v>
      </c>
      <c r="V40" s="107" t="str">
        <f>IF(Electives!J116&lt;&gt;"", Electives!J116, " ")</f>
        <v xml:space="preserve"> </v>
      </c>
      <c r="X40" s="427"/>
      <c r="Y40" s="107" t="str">
        <f>Electives!B184</f>
        <v>2c</v>
      </c>
      <c r="Z40" s="126" t="str">
        <f>Electives!C184</f>
        <v>Play 2 tunes on any band instrument</v>
      </c>
      <c r="AA40" s="107" t="str">
        <f>IF(Electives!J184&lt;&gt;"", Electives!J184, " ")</f>
        <v xml:space="preserve"> </v>
      </c>
      <c r="AC40" s="17"/>
      <c r="AD40" s="218" t="str">
        <f>'Shooting Sports'!C5</f>
        <v>BB Gun: Level 1</v>
      </c>
      <c r="AE40" s="17"/>
      <c r="AF40" s="17"/>
      <c r="AG40" s="216"/>
      <c r="AH40" s="162" t="str">
        <f>NOVA!B27</f>
        <v>3a4</v>
      </c>
      <c r="AI40" s="386" t="str">
        <f>NOVA!C27</f>
        <v>Build or draw a volcano model</v>
      </c>
      <c r="AJ40" s="387"/>
      <c r="AK40" s="162" t="str">
        <f>IF(NOVA!J27&lt;&gt;"", NOVA!J27, "")</f>
        <v/>
      </c>
      <c r="AL40" s="216"/>
      <c r="AM40" s="162" t="str">
        <f>NOVA!B88</f>
        <v>1b</v>
      </c>
      <c r="AN40" s="386" t="str">
        <f>NOVA!C88</f>
        <v>List at least two questions or ideas</v>
      </c>
      <c r="AO40" s="387"/>
      <c r="AP40" s="162" t="str">
        <f>IF(NOVA!J88&lt;&gt;"", NOVA!J88, "")</f>
        <v/>
      </c>
      <c r="AQ40" s="216"/>
      <c r="AR40" s="162" t="str">
        <f>NOVA!B153</f>
        <v>1b</v>
      </c>
      <c r="AS40" s="386" t="str">
        <f>NOVA!C153</f>
        <v>List at least two questions or ideas</v>
      </c>
      <c r="AT40" s="387"/>
      <c r="AU40" s="162" t="str">
        <f>IF(NOVA!J153&lt;&gt;"", NOVA!J153, "")</f>
        <v/>
      </c>
    </row>
    <row r="41" spans="1:47" ht="12.75" customHeight="1">
      <c r="A41" s="414" t="s">
        <v>464</v>
      </c>
      <c r="B41" s="414"/>
      <c r="D41" s="402"/>
      <c r="E41" s="42" t="str">
        <f>AdventurePins!B46</f>
        <v>2e</v>
      </c>
      <c r="F41" s="159" t="str">
        <f>AdventurePins!C46</f>
        <v>Curls</v>
      </c>
      <c r="G41" s="42" t="str">
        <f>IF(AdventurePins!J46&lt;&gt;"", AdventurePins!J46, " ")</f>
        <v xml:space="preserve"> </v>
      </c>
      <c r="I41" s="402"/>
      <c r="J41" s="42" t="str">
        <f>AdventurePins!B103</f>
        <v>1b</v>
      </c>
      <c r="K41" s="159" t="str">
        <f>AdventurePins!C103</f>
        <v>Explain Scout Spirit</v>
      </c>
      <c r="L41" s="42" t="str">
        <f>IF(AdventurePins!J103&lt;&gt;"", AdventurePins!J103, " ")</f>
        <v xml:space="preserve"> </v>
      </c>
      <c r="N41" s="416"/>
      <c r="O41" s="107" t="str">
        <f>Electives!B49</f>
        <v>4c</v>
      </c>
      <c r="P41" s="125" t="str">
        <f>Electives!C49</f>
        <v>Special Olympics or similar</v>
      </c>
      <c r="Q41" s="107" t="str">
        <f>IF(Electives!J49&lt;&gt;"", Electives!J49, " ")</f>
        <v xml:space="preserve"> </v>
      </c>
      <c r="S41" s="416"/>
      <c r="T41" s="107" t="str">
        <f>Electives!B117</f>
        <v>4b</v>
      </c>
      <c r="U41" s="125" t="str">
        <f>Electives!C117</f>
        <v>Fix squeaky door or cabinet hinge</v>
      </c>
      <c r="V41" s="107" t="str">
        <f>IF(Electives!J117&lt;&gt;"", Electives!J117, " ")</f>
        <v xml:space="preserve"> </v>
      </c>
      <c r="X41" s="427"/>
      <c r="Y41" s="107" t="str">
        <f>Electives!B185</f>
        <v>2d</v>
      </c>
      <c r="Z41" s="127" t="str">
        <f>Electives!C185</f>
        <v>Teach den words to song &amp; perform w/den</v>
      </c>
      <c r="AA41" s="107" t="str">
        <f>IF(Electives!J185&lt;&gt;"", Electives!J185, " ")</f>
        <v xml:space="preserve"> </v>
      </c>
      <c r="AC41" s="219">
        <f>'Shooting Sports'!B6</f>
        <v>1</v>
      </c>
      <c r="AD41" s="392" t="str">
        <f>'Shooting Sports'!C6</f>
        <v>Explain what to do if you find gun</v>
      </c>
      <c r="AE41" s="393"/>
      <c r="AF41" s="219" t="str">
        <f>IF('Shooting Sports'!J6&lt;&gt;"", 'Shooting Sports'!J6, "")</f>
        <v/>
      </c>
      <c r="AG41" s="142"/>
      <c r="AH41" s="162" t="str">
        <f>NOVA!B28</f>
        <v>3a5</v>
      </c>
      <c r="AI41" s="386" t="str">
        <f>NOVA!C28</f>
        <v>Share model and what you learned</v>
      </c>
      <c r="AJ41" s="387"/>
      <c r="AK41" s="162" t="str">
        <f>IF(NOVA!J28&lt;&gt;"", NOVA!J28, "")</f>
        <v/>
      </c>
      <c r="AL41" s="142"/>
      <c r="AM41" s="162" t="str">
        <f>NOVA!B89</f>
        <v>1c</v>
      </c>
      <c r="AN41" s="386" t="str">
        <f>NOVA!C89</f>
        <v>Discuss two with your counselor</v>
      </c>
      <c r="AO41" s="387"/>
      <c r="AP41" s="162" t="str">
        <f>IF(NOVA!J89&lt;&gt;"", NOVA!J89, "")</f>
        <v/>
      </c>
      <c r="AQ41" s="142"/>
      <c r="AR41" s="162" t="str">
        <f>NOVA!B154</f>
        <v>1c</v>
      </c>
      <c r="AS41" s="386" t="str">
        <f>NOVA!C154</f>
        <v>Discuss two with your counselor</v>
      </c>
      <c r="AT41" s="387"/>
      <c r="AU41" s="162" t="str">
        <f>IF(NOVA!J154&lt;&gt;"", NOVA!J154, "")</f>
        <v/>
      </c>
    </row>
    <row r="42" spans="1:47" ht="12.75" customHeight="1">
      <c r="A42" s="412"/>
      <c r="B42" s="412"/>
      <c r="D42" s="402"/>
      <c r="E42" s="42" t="str">
        <f>AdventurePins!B47</f>
        <v>2f</v>
      </c>
      <c r="F42" s="159" t="str">
        <f>AdventurePins!C47</f>
        <v>Jump Rope</v>
      </c>
      <c r="G42" s="42" t="str">
        <f>IF(AdventurePins!J47&lt;&gt;"", AdventurePins!J47, " ")</f>
        <v xml:space="preserve"> </v>
      </c>
      <c r="I42" s="402"/>
      <c r="J42" s="42" t="str">
        <f>AdventurePins!B104</f>
        <v>1c</v>
      </c>
      <c r="K42" s="159" t="str">
        <f>AdventurePins!C104</f>
        <v>Demonstrate sign, salue, handshake</v>
      </c>
      <c r="L42" s="42" t="str">
        <f>IF(AdventurePins!J104&lt;&gt;"", AdventurePins!J104, " ")</f>
        <v xml:space="preserve"> </v>
      </c>
      <c r="N42" s="416"/>
      <c r="O42" s="107" t="str">
        <f>Electives!B50</f>
        <v>4d</v>
      </c>
      <c r="P42" s="125" t="str">
        <f>Electives!C50</f>
        <v>Talk with disabilities worker</v>
      </c>
      <c r="Q42" s="107" t="str">
        <f>IF(Electives!J50&lt;&gt;"", Electives!J50, " ")</f>
        <v xml:space="preserve"> </v>
      </c>
      <c r="S42" s="416"/>
      <c r="T42" s="107" t="str">
        <f>Electives!B118</f>
        <v>4c</v>
      </c>
      <c r="U42" s="125" t="str">
        <f>Electives!C118</f>
        <v>Tighten loose handle/knob</v>
      </c>
      <c r="V42" s="107" t="str">
        <f>IF(Electives!J118&lt;&gt;"", Electives!J118, " ")</f>
        <v xml:space="preserve"> </v>
      </c>
      <c r="X42" s="427"/>
      <c r="Y42" s="107" t="str">
        <f>Electives!B186</f>
        <v>2e</v>
      </c>
      <c r="Z42" s="127" t="str">
        <f>Electives!C186</f>
        <v>Create original words for song &amp; perform</v>
      </c>
      <c r="AA42" s="107" t="str">
        <f>IF(Electives!J186&lt;&gt;"", Electives!J186, " ")</f>
        <v xml:space="preserve"> </v>
      </c>
      <c r="AC42" s="219">
        <f>'Shooting Sports'!B7</f>
        <v>2</v>
      </c>
      <c r="AD42" s="392" t="str">
        <f>'Shooting Sports'!C7</f>
        <v>Load, fire, secure gun and safety mech.</v>
      </c>
      <c r="AE42" s="393"/>
      <c r="AF42" s="219" t="str">
        <f>IF('Shooting Sports'!J7&lt;&gt;"", 'Shooting Sports'!J7, "")</f>
        <v/>
      </c>
      <c r="AG42" s="72"/>
      <c r="AH42" s="162" t="str">
        <f>NOVA!B29</f>
        <v>3b1</v>
      </c>
      <c r="AI42" s="386" t="str">
        <f>NOVA!C29</f>
        <v>Collect 3 to 5 common minerals</v>
      </c>
      <c r="AJ42" s="387"/>
      <c r="AK42" s="162" t="str">
        <f>IF(NOVA!J29&lt;&gt;"", NOVA!J29, "")</f>
        <v/>
      </c>
      <c r="AL42" s="72"/>
      <c r="AM42" s="162">
        <f>NOVA!B90</f>
        <v>2</v>
      </c>
      <c r="AN42" s="386" t="str">
        <f>NOVA!C90</f>
        <v>Complete an elective listed in comment</v>
      </c>
      <c r="AO42" s="387"/>
      <c r="AP42" s="162" t="str">
        <f>IF(NOVA!J90&lt;&gt;"", NOVA!J90, "")</f>
        <v/>
      </c>
      <c r="AQ42" s="72"/>
      <c r="AR42" s="162">
        <f>NOVA!B155</f>
        <v>2</v>
      </c>
      <c r="AS42" s="386" t="str">
        <f>NOVA!C155</f>
        <v>Complete the Game Design adventure</v>
      </c>
      <c r="AT42" s="387"/>
      <c r="AU42" s="162" t="str">
        <f>IF(NOVA!J155&lt;&gt;"", NOVA!J155, "")</f>
        <v/>
      </c>
    </row>
    <row r="43" spans="1:47" ht="12.75" customHeight="1">
      <c r="A43" s="159" t="str">
        <f>N3</f>
        <v>Adventures in Science</v>
      </c>
      <c r="B43" s="151" t="str">
        <f>Electives!J17</f>
        <v/>
      </c>
      <c r="D43" s="402"/>
      <c r="E43" s="42">
        <f>AdventurePins!B48</f>
        <v>3</v>
      </c>
      <c r="F43" s="159" t="str">
        <f>AdventurePins!C48</f>
        <v>Exercise plan (3 activities; 30 days)</v>
      </c>
      <c r="G43" s="42" t="str">
        <f>IF(AdventurePins!J48&lt;&gt;"", AdventurePins!J48, " ")</f>
        <v xml:space="preserve"> </v>
      </c>
      <c r="I43" s="402"/>
      <c r="J43" s="42" t="str">
        <f>AdventurePins!B105</f>
        <v>1d</v>
      </c>
      <c r="K43" s="127" t="str">
        <f>AdventurePins!C105</f>
        <v>Describe 1st Class badge &amp; significance</v>
      </c>
      <c r="L43" s="42" t="str">
        <f>IF(AdventurePins!J105&lt;&gt;"", AdventurePins!J105, " ")</f>
        <v xml:space="preserve"> </v>
      </c>
      <c r="N43" s="416"/>
      <c r="O43" s="107" t="str">
        <f>Electives!B51</f>
        <v>4e</v>
      </c>
      <c r="P43" s="125" t="str">
        <f>Electives!C51</f>
        <v>Scout Oath in Sign Language</v>
      </c>
      <c r="Q43" s="107" t="str">
        <f>IF(Electives!J51&lt;&gt;"", Electives!J51, " ")</f>
        <v xml:space="preserve"> </v>
      </c>
      <c r="S43" s="416"/>
      <c r="T43" s="107" t="str">
        <f>Electives!B119</f>
        <v>4d</v>
      </c>
      <c r="U43" s="126" t="str">
        <f>Electives!C119</f>
        <v>Demonstrate stopping a running toilet</v>
      </c>
      <c r="V43" s="107" t="str">
        <f>IF(Electives!J119&lt;&gt;"", Electives!J119, " ")</f>
        <v xml:space="preserve"> </v>
      </c>
      <c r="X43" s="427"/>
      <c r="Y43" s="107" t="str">
        <f>Electives!B187</f>
        <v>2f</v>
      </c>
      <c r="Z43" s="126" t="str">
        <f>Electives!C187</f>
        <v>Compose den theme song &amp; perform</v>
      </c>
      <c r="AA43" s="107" t="str">
        <f>IF(Electives!J187&lt;&gt;"", Electives!J187, " ")</f>
        <v xml:space="preserve"> </v>
      </c>
      <c r="AC43" s="219">
        <f>'Shooting Sports'!B8</f>
        <v>3</v>
      </c>
      <c r="AD43" s="392" t="str">
        <f>'Shooting Sports'!C8</f>
        <v>Demonstrate good shooting techniques</v>
      </c>
      <c r="AE43" s="393"/>
      <c r="AF43" s="219" t="str">
        <f>IF('Shooting Sports'!J8&lt;&gt;"", 'Shooting Sports'!J8, "")</f>
        <v/>
      </c>
      <c r="AG43" s="215"/>
      <c r="AH43" s="162" t="str">
        <f>NOVA!B30</f>
        <v>3b2</v>
      </c>
      <c r="AI43" s="386" t="str">
        <f>NOVA!C30</f>
        <v>Types of rock these minerals found in</v>
      </c>
      <c r="AJ43" s="387"/>
      <c r="AK43" s="162" t="str">
        <f>IF(NOVA!J30&lt;&gt;"", NOVA!J30, "")</f>
        <v/>
      </c>
      <c r="AL43" s="215"/>
      <c r="AM43" s="162">
        <f>NOVA!B91</f>
        <v>3</v>
      </c>
      <c r="AN43" s="386" t="str">
        <f>NOVA!C91</f>
        <v>Do TWO from A-F</v>
      </c>
      <c r="AO43" s="387"/>
      <c r="AP43" s="162" t="str">
        <f>IF(NOVA!J91&lt;&gt;"", NOVA!J91, "")</f>
        <v/>
      </c>
      <c r="AQ43" s="215"/>
      <c r="AR43" s="162">
        <f>NOVA!B156</f>
        <v>3</v>
      </c>
      <c r="AS43" s="386" t="str">
        <f>NOVA!C156</f>
        <v>Do TWO of A, B or C</v>
      </c>
      <c r="AT43" s="387"/>
      <c r="AU43" s="162" t="str">
        <f>IF(NOVA!J156&lt;&gt;"", NOVA!J156, "")</f>
        <v/>
      </c>
    </row>
    <row r="44" spans="1:47" ht="12.75" customHeight="1">
      <c r="A44" s="159" t="str">
        <f>N15</f>
        <v>Aquanaut</v>
      </c>
      <c r="B44" s="151" t="str">
        <f>Electives!J29</f>
        <v/>
      </c>
      <c r="D44" s="402"/>
      <c r="E44" s="42">
        <f>AdventurePins!B49</f>
        <v>4</v>
      </c>
      <c r="F44" s="159" t="str">
        <f>AdventurePins!C49</f>
        <v>Try new sport</v>
      </c>
      <c r="G44" s="42" t="str">
        <f>IF(AdventurePins!J49&lt;&gt;"", AdventurePins!J49, " ")</f>
        <v xml:space="preserve"> </v>
      </c>
      <c r="I44" s="402"/>
      <c r="J44" s="42" t="str">
        <f>AdventurePins!B106</f>
        <v>1e</v>
      </c>
      <c r="K44" s="126" t="str">
        <f>AdventurePins!C106</f>
        <v>Repeat Pledge of Allegance &amp; explain</v>
      </c>
      <c r="L44" s="42" t="str">
        <f>IF(AdventurePins!J106&lt;&gt;"", AdventurePins!J106, " ")</f>
        <v xml:space="preserve"> </v>
      </c>
      <c r="N44" s="416"/>
      <c r="O44" s="107" t="str">
        <f>Electives!B52</f>
        <v>4f</v>
      </c>
      <c r="P44" s="125" t="str">
        <f>Electives!C52</f>
        <v>Learn service dog process</v>
      </c>
      <c r="Q44" s="107" t="str">
        <f>IF(Electives!J52&lt;&gt;"", Electives!J52, " ")</f>
        <v xml:space="preserve"> </v>
      </c>
      <c r="S44" s="416"/>
      <c r="T44" s="107" t="str">
        <f>Electives!B120</f>
        <v>4e</v>
      </c>
      <c r="U44" s="125" t="str">
        <f>Electives!C120</f>
        <v>Replace furnace filter</v>
      </c>
      <c r="V44" s="107" t="str">
        <f>IF(Electives!J120&lt;&gt;"", Electives!J120, " ")</f>
        <v xml:space="preserve"> </v>
      </c>
      <c r="X44" s="427"/>
      <c r="Y44" s="107" t="str">
        <f>Electives!B188</f>
        <v>2g</v>
      </c>
      <c r="Z44" s="127" t="str">
        <f>Electives!C188</f>
        <v>Write/Compose song about issue &amp; perform</v>
      </c>
      <c r="AA44" s="107" t="str">
        <f>IF(Electives!J188&lt;&gt;"", Electives!J188, " ")</f>
        <v xml:space="preserve"> </v>
      </c>
      <c r="AC44" s="219">
        <f>'Shooting Sports'!B9</f>
        <v>4</v>
      </c>
      <c r="AD44" s="392" t="str">
        <f>'Shooting Sports'!C9</f>
        <v>Show how to put away and store gun</v>
      </c>
      <c r="AE44" s="393"/>
      <c r="AF44" s="219" t="str">
        <f>IF('Shooting Sports'!J9&lt;&gt;"", 'Shooting Sports'!J9, "")</f>
        <v/>
      </c>
      <c r="AG44" s="215"/>
      <c r="AH44" s="162" t="str">
        <f>NOVA!B31</f>
        <v>3b3</v>
      </c>
      <c r="AI44" s="386" t="str">
        <f>NOVA!C31</f>
        <v>Explain difference of rock types</v>
      </c>
      <c r="AJ44" s="387"/>
      <c r="AK44" s="162" t="str">
        <f>IF(NOVA!J31&lt;&gt;"", NOVA!J31, "")</f>
        <v/>
      </c>
      <c r="AL44" s="215"/>
      <c r="AM44" s="162" t="str">
        <f>NOVA!B92</f>
        <v>3a1</v>
      </c>
      <c r="AN44" s="386" t="str">
        <f>NOVA!C92</f>
        <v>Watch the stars</v>
      </c>
      <c r="AO44" s="387"/>
      <c r="AP44" s="162" t="str">
        <f>IF(NOVA!J92&lt;&gt;"", NOVA!J92, "")</f>
        <v/>
      </c>
      <c r="AQ44" s="215"/>
      <c r="AR44" s="162" t="str">
        <f>NOVA!B157</f>
        <v>3a</v>
      </c>
      <c r="AS44" s="386" t="str">
        <f>NOVA!C157</f>
        <v>Choose 2 and calculate your weight there</v>
      </c>
      <c r="AT44" s="387"/>
      <c r="AU44" s="162" t="str">
        <f>IF(NOVA!J157&lt;&gt;"", NOVA!J157, "")</f>
        <v/>
      </c>
    </row>
    <row r="45" spans="1:47">
      <c r="A45" s="159" t="str">
        <f>N25</f>
        <v>Art Explosion</v>
      </c>
      <c r="B45" s="151" t="str">
        <f>Electives!J41</f>
        <v/>
      </c>
      <c r="D45" s="402"/>
      <c r="E45" s="42">
        <f>AdventurePins!B50</f>
        <v>5</v>
      </c>
      <c r="F45" s="159" t="str">
        <f>AdventurePins!C50</f>
        <v>Time obstacle course, 2 weeks</v>
      </c>
      <c r="G45" s="42" t="str">
        <f>IF(AdventurePins!J50&lt;&gt;"", AdventurePins!J50, " ")</f>
        <v xml:space="preserve"> </v>
      </c>
      <c r="I45" s="402"/>
      <c r="J45" s="42" t="str">
        <f>AdventurePins!B107</f>
        <v>2a</v>
      </c>
      <c r="K45" s="159" t="str">
        <f>AdventurePins!C107</f>
        <v>Describe troop leadership</v>
      </c>
      <c r="L45" s="42" t="str">
        <f>IF(AdventurePins!J107&lt;&gt;"", AdventurePins!J107, " ")</f>
        <v xml:space="preserve"> </v>
      </c>
      <c r="N45" s="416"/>
      <c r="O45" s="107" t="str">
        <f>Electives!B53</f>
        <v>4g</v>
      </c>
      <c r="P45" s="125" t="str">
        <f>Electives!C53</f>
        <v>Service project for a disability</v>
      </c>
      <c r="Q45" s="107" t="str">
        <f>IF(Electives!J53&lt;&gt;"", Electives!J53, " ")</f>
        <v xml:space="preserve"> </v>
      </c>
      <c r="S45" s="416"/>
      <c r="T45" s="107" t="str">
        <f>Electives!B121</f>
        <v>4f</v>
      </c>
      <c r="U45" s="125" t="str">
        <f>Electives!C121</f>
        <v>Wash a car</v>
      </c>
      <c r="V45" s="107" t="str">
        <f>IF(Electives!J121&lt;&gt;"", Electives!J121, " ")</f>
        <v xml:space="preserve"> </v>
      </c>
      <c r="X45" s="427"/>
      <c r="Y45" s="107" t="str">
        <f>Electives!B189</f>
        <v>2h</v>
      </c>
      <c r="Z45" s="125" t="str">
        <f>Electives!C189</f>
        <v>Perform a musical number.</v>
      </c>
      <c r="AA45" s="107" t="str">
        <f>IF(Electives!J189&lt;&gt;"", Electives!J189, " ")</f>
        <v xml:space="preserve"> </v>
      </c>
      <c r="AC45"/>
      <c r="AD45" s="218" t="str">
        <f>'Shooting Sports'!C11</f>
        <v>BB Gun: Level 2</v>
      </c>
      <c r="AE45" s="218"/>
      <c r="AF45"/>
      <c r="AG45" s="215"/>
      <c r="AH45" s="162" t="str">
        <f>NOVA!B32</f>
        <v>3b4</v>
      </c>
      <c r="AI45" s="386" t="str">
        <f>NOVA!C32</f>
        <v>Share collection and what you learned</v>
      </c>
      <c r="AJ45" s="387"/>
      <c r="AK45" s="162" t="str">
        <f>IF(NOVA!J32&lt;&gt;"", NOVA!J32, "")</f>
        <v/>
      </c>
      <c r="AL45" s="215"/>
      <c r="AM45" s="162" t="str">
        <f>NOVA!B93</f>
        <v>3a2</v>
      </c>
      <c r="AN45" s="386" t="str">
        <f>NOVA!C93</f>
        <v>Find and draw 5 constellations</v>
      </c>
      <c r="AO45" s="387"/>
      <c r="AP45" s="162" t="str">
        <f>IF(NOVA!J93&lt;&gt;"", NOVA!J93, "")</f>
        <v/>
      </c>
      <c r="AQ45" s="215"/>
      <c r="AR45" s="162" t="str">
        <f>NOVA!B158</f>
        <v>3a1</v>
      </c>
      <c r="AS45" s="386" t="str">
        <f>NOVA!C158</f>
        <v>On the sun or moon</v>
      </c>
      <c r="AT45" s="387"/>
      <c r="AU45" s="162" t="str">
        <f>IF(NOVA!J158&lt;&gt;"", NOVA!J158, "")</f>
        <v/>
      </c>
    </row>
    <row r="46" spans="1:47">
      <c r="A46" s="159" t="str">
        <f>N35</f>
        <v>Aware and Care</v>
      </c>
      <c r="B46" s="151" t="str">
        <f>Electives!J55</f>
        <v/>
      </c>
      <c r="D46" s="402"/>
      <c r="E46" s="42">
        <f>AdventurePins!B51</f>
        <v>6</v>
      </c>
      <c r="F46" s="159" t="str">
        <f>AdventurePins!C51</f>
        <v>Lead fitness game</v>
      </c>
      <c r="G46" s="42" t="str">
        <f>IF(AdventurePins!J51&lt;&gt;"", AdventurePins!J51, " ")</f>
        <v xml:space="preserve"> </v>
      </c>
      <c r="I46" s="402"/>
      <c r="J46" s="42" t="str">
        <f>AdventurePins!B108</f>
        <v>2b</v>
      </c>
      <c r="K46" s="159" t="str">
        <f>AdventurePins!C108</f>
        <v>Describe 4 steps of advancement</v>
      </c>
      <c r="L46" s="42" t="str">
        <f>IF(AdventurePins!J108&lt;&gt;"", AdventurePins!J108, " ")</f>
        <v xml:space="preserve"> </v>
      </c>
      <c r="N46" s="417"/>
      <c r="O46" s="107" t="str">
        <f>Electives!B54</f>
        <v>4h</v>
      </c>
      <c r="P46" s="127" t="str">
        <f>Electives!C54</f>
        <v>Activity w/disabled members organization</v>
      </c>
      <c r="Q46" s="107" t="str">
        <f>IF(Electives!J54&lt;&gt;"", Electives!J54, " ")</f>
        <v xml:space="preserve"> </v>
      </c>
      <c r="S46" s="416"/>
      <c r="T46" s="107" t="str">
        <f>Electives!B122</f>
        <v>4g</v>
      </c>
      <c r="U46" s="125" t="str">
        <f>Electives!C122</f>
        <v>Check oil level &amp; tire pressure in car</v>
      </c>
      <c r="V46" s="107" t="str">
        <f>IF(Electives!J122&lt;&gt;"", Electives!J122,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Sports'!J12&lt;&gt;"", 'Shooting Sports'!J12, "")</f>
        <v/>
      </c>
      <c r="AG46" s="215"/>
      <c r="AH46" s="162" t="str">
        <f>NOVA!B33</f>
        <v>3c1</v>
      </c>
      <c r="AI46" s="386" t="str">
        <f>NOVA!C33</f>
        <v>Use 4 ways to monitor / predict weather</v>
      </c>
      <c r="AJ46" s="387"/>
      <c r="AK46" s="162" t="str">
        <f>IF(NOVA!J33&lt;&gt;"", NOVA!J33, "")</f>
        <v/>
      </c>
      <c r="AL46" s="215"/>
      <c r="AM46" s="162" t="str">
        <f>NOVA!B94</f>
        <v>3a3</v>
      </c>
      <c r="AN46" s="386" t="str">
        <f>NOVA!C94</f>
        <v>Discuss with counselor</v>
      </c>
      <c r="AO46" s="387"/>
      <c r="AP46" s="162" t="str">
        <f>IF(NOVA!J94&lt;&gt;"", NOVA!J94, "")</f>
        <v/>
      </c>
      <c r="AQ46" s="215"/>
      <c r="AR46" s="162" t="str">
        <f>NOVA!B159</f>
        <v>3a2</v>
      </c>
      <c r="AS46" s="386" t="str">
        <f>NOVA!C159</f>
        <v>On Jupiter or Pluto</v>
      </c>
      <c r="AT46" s="387"/>
      <c r="AU46" s="162" t="str">
        <f>IF(NOVA!J159&lt;&gt;"", NOVA!J159, "")</f>
        <v/>
      </c>
    </row>
    <row r="47" spans="1:47">
      <c r="A47" s="159" t="str">
        <f>N47</f>
        <v>Build It</v>
      </c>
      <c r="B47" s="151" t="str">
        <f>Electives!J62</f>
        <v/>
      </c>
      <c r="D47" s="399" t="str">
        <f>AdventurePins!C53</f>
        <v>Webelos Walkabout</v>
      </c>
      <c r="E47" s="399"/>
      <c r="F47" s="399"/>
      <c r="G47" s="399"/>
      <c r="I47" s="402"/>
      <c r="J47" s="42" t="str">
        <f>AdventurePins!B109</f>
        <v>2c</v>
      </c>
      <c r="K47" s="159" t="str">
        <f>AdventurePins!C109</f>
        <v>Describe ranks in Boy Scouts</v>
      </c>
      <c r="L47" s="42" t="str">
        <f>IF(AdventurePins!J109&lt;&gt;"", AdventurePins!J109, " ")</f>
        <v xml:space="preserve"> </v>
      </c>
      <c r="N47" s="399" t="str">
        <f>Electives!C57</f>
        <v>Build It</v>
      </c>
      <c r="O47" s="399"/>
      <c r="P47" s="399"/>
      <c r="Q47" s="399"/>
      <c r="S47" s="416"/>
      <c r="T47" s="107" t="str">
        <f>Electives!B123</f>
        <v>4h</v>
      </c>
      <c r="U47" s="125" t="str">
        <f>Electives!C123</f>
        <v>Replace a bulb in a car</v>
      </c>
      <c r="V47" s="107" t="str">
        <f>IF(Electives!J123&lt;&gt;"", Electives!J123, " ")</f>
        <v xml:space="preserve"> </v>
      </c>
      <c r="X47" s="410" t="str">
        <f>IF(Electives!$E192&lt;&gt;"", Electives!$E192, " ")</f>
        <v>(Do All)</v>
      </c>
      <c r="Y47" s="107">
        <f>Electives!B193</f>
        <v>1</v>
      </c>
      <c r="Z47" s="126" t="str">
        <f>Electives!C193</f>
        <v>Write story outline. Create storyboard.</v>
      </c>
      <c r="AA47" s="107" t="str">
        <f>IF(Electives!J193&lt;&gt;"", Electives!J193, " ")</f>
        <v xml:space="preserve"> </v>
      </c>
      <c r="AC47" s="219" t="str">
        <f>'Shooting Sports'!B13</f>
        <v>S1</v>
      </c>
      <c r="AD47" s="392" t="str">
        <f>'Shooting Sports'!C13</f>
        <v>Demonstrate one shooting position</v>
      </c>
      <c r="AE47" s="393"/>
      <c r="AF47" s="219" t="str">
        <f>IF('Shooting Sports'!J13&lt;&gt;"", 'Shooting Sports'!J13, "")</f>
        <v/>
      </c>
      <c r="AG47" s="215"/>
      <c r="AH47" s="162" t="str">
        <f>NOVA!B34</f>
        <v>3c2</v>
      </c>
      <c r="AI47" s="386" t="str">
        <f>NOVA!C34</f>
        <v>Analyze predictions for a week</v>
      </c>
      <c r="AJ47" s="387"/>
      <c r="AK47" s="162" t="str">
        <f>IF(NOVA!J34&lt;&gt;"", NOVA!J34, "")</f>
        <v/>
      </c>
      <c r="AL47" s="215"/>
      <c r="AM47" s="162" t="str">
        <f>NOVA!B95</f>
        <v>3b1</v>
      </c>
      <c r="AN47" s="386" t="str">
        <f>NOVA!C95</f>
        <v>Explain revolution, orbit and rotation</v>
      </c>
      <c r="AO47" s="387"/>
      <c r="AP47" s="162" t="str">
        <f>IF(NOVA!J95&lt;&gt;"", NOVA!J95, "")</f>
        <v/>
      </c>
      <c r="AQ47" s="215"/>
      <c r="AR47" s="162" t="str">
        <f>NOVA!B160</f>
        <v>3a3</v>
      </c>
      <c r="AS47" s="386" t="str">
        <f>NOVA!C160</f>
        <v>On a planet of your choice</v>
      </c>
      <c r="AT47" s="387"/>
      <c r="AU47" s="162" t="str">
        <f>IF(NOVA!J160&lt;&gt;"", NOVA!J160, "")</f>
        <v/>
      </c>
    </row>
    <row r="48" spans="1:47" ht="12.75" customHeight="1">
      <c r="A48" s="159" t="str">
        <f>N52</f>
        <v>Build My Own Hero</v>
      </c>
      <c r="B48" s="151" t="str">
        <f>Electives!J71</f>
        <v/>
      </c>
      <c r="D48" s="403" t="str">
        <f>IF(AdventurePins!$E53&lt;&gt;"", AdventurePins!$E53, " ")</f>
        <v>(Do 1-4 and one other)</v>
      </c>
      <c r="E48" s="42">
        <f>AdventurePins!B54</f>
        <v>1</v>
      </c>
      <c r="F48" s="159" t="str">
        <f>AdventurePins!C54</f>
        <v>Create a hike plan</v>
      </c>
      <c r="G48" s="42" t="str">
        <f>IF(AdventurePins!J54&lt;&gt;"", AdventurePins!J54, " ")</f>
        <v xml:space="preserve"> </v>
      </c>
      <c r="I48" s="402"/>
      <c r="J48" s="42" t="str">
        <f>AdventurePins!B110</f>
        <v>2d</v>
      </c>
      <c r="K48" s="159" t="str">
        <f>AdventurePins!C110</f>
        <v>Describe merit badge program</v>
      </c>
      <c r="L48" s="42" t="str">
        <f>IF(AdventurePins!J110&lt;&gt;"", AdventurePins!J110, " ")</f>
        <v xml:space="preserve"> </v>
      </c>
      <c r="N48" s="410" t="str">
        <f>IF(Electives!$E57&lt;&gt;"", Electives!$E57, " ")</f>
        <v>(Do All)</v>
      </c>
      <c r="O48" s="107">
        <f>Electives!B58</f>
        <v>1</v>
      </c>
      <c r="P48" s="125" t="str">
        <f>Electives!C58</f>
        <v>Learn basic tools &amp; safety</v>
      </c>
      <c r="Q48" s="107" t="str">
        <f>IF(Electives!J58&lt;&gt;"", Electives!J58, " ")</f>
        <v xml:space="preserve"> </v>
      </c>
      <c r="S48" s="416"/>
      <c r="T48" s="107" t="str">
        <f>Electives!B124</f>
        <v>4i</v>
      </c>
      <c r="U48" s="125" t="str">
        <f>Electives!C124</f>
        <v>Change a car tire</v>
      </c>
      <c r="V48" s="107" t="str">
        <f>IF(Electives!J124&lt;&gt;"", Electives!J124, " ")</f>
        <v xml:space="preserve"> </v>
      </c>
      <c r="X48" s="410"/>
      <c r="Y48" s="107">
        <f>Electives!B194</f>
        <v>2</v>
      </c>
      <c r="Z48" s="125" t="str">
        <f>Electives!C194</f>
        <v>Create movie w/Oath &amp; Law</v>
      </c>
      <c r="AA48" s="107" t="str">
        <f>IF(Electives!J194&lt;&gt;"", Electives!J194, " ")</f>
        <v xml:space="preserve"> </v>
      </c>
      <c r="AC48" s="219" t="str">
        <f>'Shooting Sports'!B14</f>
        <v>S2</v>
      </c>
      <c r="AD48" s="392" t="str">
        <f>'Shooting Sports'!C14</f>
        <v>Fire 5 BBs in 3 volleys at the Cub target</v>
      </c>
      <c r="AE48" s="393"/>
      <c r="AF48" s="219" t="str">
        <f>IF('Shooting Sports'!J14&lt;&gt;"", 'Shooting Sports'!J14, "")</f>
        <v/>
      </c>
      <c r="AG48" s="215"/>
      <c r="AH48" s="162" t="str">
        <f>NOVA!B35</f>
        <v>3c3</v>
      </c>
      <c r="AI48" s="386" t="str">
        <f>NOVA!C35</f>
        <v>Discuss work with counselor</v>
      </c>
      <c r="AJ48" s="387"/>
      <c r="AK48" s="162" t="str">
        <f>IF(NOVA!J35&lt;&gt;"", NOVA!J35, "")</f>
        <v/>
      </c>
      <c r="AL48" s="215"/>
      <c r="AM48" s="162" t="str">
        <f>NOVA!B96</f>
        <v>3b2</v>
      </c>
      <c r="AN48" s="386" t="str">
        <f>NOVA!C96</f>
        <v>Compare 3 planets to the Earth</v>
      </c>
      <c r="AO48" s="387"/>
      <c r="AP48" s="162" t="str">
        <f>IF(NOVA!J96&lt;&gt;"", NOVA!J96, "")</f>
        <v/>
      </c>
      <c r="AQ48" s="215"/>
      <c r="AR48" s="162" t="str">
        <f>NOVA!B161</f>
        <v>3b</v>
      </c>
      <c r="AS48" s="386" t="str">
        <f>NOVA!C161</f>
        <v>Choose one and calculate its height</v>
      </c>
      <c r="AT48" s="387"/>
      <c r="AU48" s="162" t="str">
        <f>IF(NOVA!J161&lt;&gt;"", NOVA!J161, "")</f>
        <v/>
      </c>
    </row>
    <row r="49" spans="1:47" ht="12.75" customHeight="1">
      <c r="A49" s="159" t="str">
        <f>S3</f>
        <v>Castaway</v>
      </c>
      <c r="B49" s="151" t="str">
        <f>Electives!J81</f>
        <v/>
      </c>
      <c r="D49" s="404"/>
      <c r="E49" s="42">
        <f>AdventurePins!B55</f>
        <v>2</v>
      </c>
      <c r="F49" s="159" t="str">
        <f>AdventurePins!C55</f>
        <v>Assemble a hiking first-aid kit</v>
      </c>
      <c r="G49" s="42" t="str">
        <f>IF(AdventurePins!J55&lt;&gt;"", AdventurePins!J55, " ")</f>
        <v xml:space="preserve"> </v>
      </c>
      <c r="I49" s="402"/>
      <c r="J49" s="42" t="str">
        <f>AdventurePins!B111</f>
        <v>3a</v>
      </c>
      <c r="K49" s="159" t="str">
        <f>AdventurePins!C111</f>
        <v>Explain patrol method &amp; types</v>
      </c>
      <c r="L49" s="42" t="str">
        <f>IF(AdventurePins!J111&lt;&gt;"", AdventurePins!J111, " ")</f>
        <v xml:space="preserve"> </v>
      </c>
      <c r="N49" s="410"/>
      <c r="O49" s="107">
        <f>Electives!B59</f>
        <v>2</v>
      </c>
      <c r="P49" s="125" t="str">
        <f>Electives!C59</f>
        <v>Build carpentry project</v>
      </c>
      <c r="Q49" s="107" t="str">
        <f>IF(Electives!J59&lt;&gt;"", Electives!J59, " ")</f>
        <v xml:space="preserve"> </v>
      </c>
      <c r="S49" s="416"/>
      <c r="T49" s="107" t="str">
        <f>Electives!B125</f>
        <v>4j</v>
      </c>
      <c r="U49" s="125" t="str">
        <f>Electives!C125</f>
        <v>Repair bicycle, chain, tires, flat, etc</v>
      </c>
      <c r="V49" s="107" t="str">
        <f>IF(Electives!J125&lt;&gt;"", Electives!J125, " ")</f>
        <v xml:space="preserve"> </v>
      </c>
      <c r="X49" s="410"/>
      <c r="Y49" s="107">
        <f>Electives!B195</f>
        <v>3</v>
      </c>
      <c r="Z49" s="125" t="str">
        <f>Electives!C195</f>
        <v>Share movie with family/pack/den.</v>
      </c>
      <c r="AA49" s="107" t="str">
        <f>IF(Electives!J195&lt;&gt;"", Electives!J195, " ")</f>
        <v xml:space="preserve"> </v>
      </c>
      <c r="AC49" s="219" t="str">
        <f>'Shooting Sports'!B15</f>
        <v>S3</v>
      </c>
      <c r="AD49" s="392" t="str">
        <f>'Shooting Sports'!C15</f>
        <v>Demonstrate/Explain range commands</v>
      </c>
      <c r="AE49" s="393"/>
      <c r="AF49" s="219" t="str">
        <f>IF('Shooting Sports'!J15&lt;&gt;"", 'Shooting Sports'!J15, "")</f>
        <v/>
      </c>
      <c r="AG49" s="215"/>
      <c r="AH49" s="162" t="str">
        <f>NOVA!B36</f>
        <v>3d</v>
      </c>
      <c r="AI49" s="386" t="str">
        <f>NOVA!C36</f>
        <v>Choose 2 habitats and complete activity</v>
      </c>
      <c r="AJ49" s="387"/>
      <c r="AK49" s="162" t="str">
        <f>IF(NOVA!J36&lt;&gt;"", NOVA!J36, "")</f>
        <v/>
      </c>
      <c r="AL49" s="215"/>
      <c r="AM49" s="162" t="str">
        <f>NOVA!B97</f>
        <v>3b3</v>
      </c>
      <c r="AN49" s="386" t="str">
        <f>NOVA!C97</f>
        <v>Discuss with counselor</v>
      </c>
      <c r="AO49" s="387"/>
      <c r="AP49" s="162" t="str">
        <f>IF(NOVA!J97&lt;&gt;"", NOVA!J97, "")</f>
        <v/>
      </c>
      <c r="AQ49" s="215"/>
      <c r="AR49" s="162" t="str">
        <f>NOVA!B162</f>
        <v>3b1</v>
      </c>
      <c r="AS49" s="386" t="str">
        <f>NOVA!C162</f>
        <v>A tree</v>
      </c>
      <c r="AT49" s="387"/>
      <c r="AU49" s="162" t="str">
        <f>IF(NOVA!J162&lt;&gt;"", NOVA!J162, "")</f>
        <v/>
      </c>
    </row>
    <row r="50" spans="1:47">
      <c r="A50" s="159" t="str">
        <f>S11</f>
        <v>Earth Rocks!</v>
      </c>
      <c r="B50" s="151" t="str">
        <f>Electives!J95</f>
        <v/>
      </c>
      <c r="D50" s="404"/>
      <c r="E50" s="42">
        <f>AdventurePins!B56</f>
        <v>3</v>
      </c>
      <c r="F50" s="159" t="str">
        <f>AdventurePins!C56</f>
        <v>Outdoor Code / Leave No Trace</v>
      </c>
      <c r="G50" s="42" t="str">
        <f>IF(AdventurePins!J56&lt;&gt;"", AdventurePins!J56, " ")</f>
        <v xml:space="preserve"> </v>
      </c>
      <c r="I50" s="402"/>
      <c r="J50" s="42" t="str">
        <f>AdventurePins!B112</f>
        <v>3b</v>
      </c>
      <c r="K50" s="127" t="str">
        <f>AdventurePins!C112</f>
        <v>Hold an election to choose patrol leader</v>
      </c>
      <c r="L50" s="42" t="str">
        <f>IF(AdventurePins!J112&lt;&gt;"", AdventurePins!J112, " ")</f>
        <v xml:space="preserve"> </v>
      </c>
      <c r="N50" s="410"/>
      <c r="O50" s="107">
        <f>Electives!B60</f>
        <v>3</v>
      </c>
      <c r="P50" s="125" t="str">
        <f>Electives!C60</f>
        <v>List tools / materials for #2</v>
      </c>
      <c r="Q50" s="107" t="str">
        <f>IF(Electives!J60&lt;&gt;"", Electives!J60, " ")</f>
        <v xml:space="preserve"> </v>
      </c>
      <c r="S50" s="416"/>
      <c r="T50" s="107" t="str">
        <f>Electives!B126</f>
        <v>4k</v>
      </c>
      <c r="U50" s="127" t="str">
        <f>Electives!C126</f>
        <v>Replace wheels on skateboard, scooter, or skates</v>
      </c>
      <c r="V50" s="107" t="str">
        <f>IF(Electives!J126&lt;&gt;"", Electives!J126,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Sports'!J16&lt;&gt;"", 'Shooting Sports'!J16, "")</f>
        <v/>
      </c>
      <c r="AG50" s="142"/>
      <c r="AH50" s="162" t="str">
        <f>NOVA!B37</f>
        <v>3d1</v>
      </c>
      <c r="AI50" s="386" t="str">
        <f>NOVA!C37</f>
        <v>Prairie</v>
      </c>
      <c r="AJ50" s="387"/>
      <c r="AK50" s="162" t="str">
        <f>IF(NOVA!J37&lt;&gt;"", NOVA!J37, "")</f>
        <v/>
      </c>
      <c r="AL50" s="142"/>
      <c r="AM50" s="162" t="str">
        <f>NOVA!B98</f>
        <v>3c1</v>
      </c>
      <c r="AN50" s="386" t="str">
        <f>NOVA!C98</f>
        <v>Design a rover and tell what it collects</v>
      </c>
      <c r="AO50" s="387"/>
      <c r="AP50" s="162" t="str">
        <f>IF(NOVA!J98&lt;&gt;"", NOVA!J98, "")</f>
        <v/>
      </c>
      <c r="AQ50" s="142"/>
      <c r="AR50" s="162" t="str">
        <f>NOVA!B163</f>
        <v>3b2</v>
      </c>
      <c r="AS50" s="386" t="str">
        <f>NOVA!C163</f>
        <v>Your house</v>
      </c>
      <c r="AT50" s="387"/>
      <c r="AU50" s="162" t="str">
        <f>IF(NOVA!J163&lt;&gt;"", NOVA!J163, "")</f>
        <v/>
      </c>
    </row>
    <row r="51" spans="1:47" ht="12.75" customHeight="1">
      <c r="A51" s="159" t="str">
        <f>S23</f>
        <v>Engineer</v>
      </c>
      <c r="B51" s="151" t="str">
        <f>Electives!J104</f>
        <v/>
      </c>
      <c r="D51" s="404"/>
      <c r="E51" s="42">
        <f>AdventurePins!B57</f>
        <v>4</v>
      </c>
      <c r="F51" s="159" t="str">
        <f>AdventurePins!C57</f>
        <v>Hike 3 miles and plan lunch</v>
      </c>
      <c r="G51" s="42" t="str">
        <f>IF(AdventurePins!J57&lt;&gt;"", AdventurePins!J57, " ")</f>
        <v xml:space="preserve"> </v>
      </c>
      <c r="I51" s="402"/>
      <c r="J51" s="42" t="str">
        <f>AdventurePins!B113</f>
        <v>3c</v>
      </c>
      <c r="K51" s="127" t="str">
        <f>AdventurePins!C113</f>
        <v>Develop patrol name, emblem, flag, &amp; yell</v>
      </c>
      <c r="L51" s="42" t="str">
        <f>IF(AdventurePins!J113&lt;&gt;"", AdventurePins!J113, " ")</f>
        <v xml:space="preserve"> </v>
      </c>
      <c r="N51" s="410"/>
      <c r="O51" s="107">
        <f>Electives!B61</f>
        <v>4</v>
      </c>
      <c r="P51" s="127" t="str">
        <f>Electives!C61</f>
        <v>Visit / interview construction worker @ site</v>
      </c>
      <c r="Q51" s="107" t="str">
        <f>IF(Electives!J61&lt;&gt;"", Electives!J61, " ")</f>
        <v xml:space="preserve"> </v>
      </c>
      <c r="S51" s="416"/>
      <c r="T51" s="107" t="str">
        <f>Electives!B127</f>
        <v>4l</v>
      </c>
      <c r="U51" s="125" t="str">
        <f>Electives!C127</f>
        <v>Help prepare and paint a room</v>
      </c>
      <c r="V51" s="107" t="str">
        <f>IF(Electives!J127&lt;&gt;"", Electives!J127, " ")</f>
        <v xml:space="preserve"> </v>
      </c>
      <c r="X51" s="410" t="str">
        <f>IF(Electives!$E198&lt;&gt;"", Electives!$E198, " ")</f>
        <v>(Do 1, one of 2, all 3 thru 5, and one of 6)</v>
      </c>
      <c r="Y51" s="107">
        <f>Electives!B199</f>
        <v>1</v>
      </c>
      <c r="Z51" s="127" t="str">
        <f>Electives!C199</f>
        <v>Interview grandparent about childhood life</v>
      </c>
      <c r="AA51" s="107" t="str">
        <f>IF(Electives!J199&lt;&gt;"", Electives!J199, " ")</f>
        <v xml:space="preserve"> </v>
      </c>
      <c r="AC51"/>
      <c r="AD51" s="218" t="str">
        <f>'Shooting Sports'!C18</f>
        <v>Archery: Level 1</v>
      </c>
      <c r="AE51" s="218"/>
      <c r="AF51"/>
      <c r="AG51" s="72"/>
      <c r="AH51" s="162" t="str">
        <f>NOVA!B38</f>
        <v>3d2</v>
      </c>
      <c r="AI51" s="386" t="str">
        <f>NOVA!C38</f>
        <v>Temperate forest</v>
      </c>
      <c r="AJ51" s="387"/>
      <c r="AK51" s="162" t="str">
        <f>IF(NOVA!J38&lt;&gt;"", NOVA!J38, "")</f>
        <v/>
      </c>
      <c r="AL51" s="72"/>
      <c r="AM51" s="162" t="str">
        <f>NOVA!B99</f>
        <v>3c2</v>
      </c>
      <c r="AN51" s="386" t="str">
        <f>NOVA!C99</f>
        <v>How would rover work</v>
      </c>
      <c r="AO51" s="387"/>
      <c r="AP51" s="162" t="str">
        <f>IF(NOVA!J99&lt;&gt;"", NOVA!J99, "")</f>
        <v/>
      </c>
      <c r="AQ51" s="72"/>
      <c r="AR51" s="162" t="str">
        <f>NOVA!B164</f>
        <v>3b3</v>
      </c>
      <c r="AS51" s="386" t="str">
        <f>NOVA!C164</f>
        <v>A building of your choice</v>
      </c>
      <c r="AT51" s="387"/>
      <c r="AU51" s="162" t="str">
        <f>IF(NOVA!J164&lt;&gt;"", NOVA!J164, "")</f>
        <v/>
      </c>
    </row>
    <row r="52" spans="1:47">
      <c r="A52" s="159" t="str">
        <f>S30</f>
        <v>Fix It</v>
      </c>
      <c r="B52" s="151" t="str">
        <f>Electives!J137</f>
        <v/>
      </c>
      <c r="D52" s="404"/>
      <c r="E52" s="42">
        <f>AdventurePins!B58</f>
        <v>5</v>
      </c>
      <c r="F52" s="127" t="str">
        <f>AdventurePins!C58</f>
        <v>Identify poisonous plants/animals/insects</v>
      </c>
      <c r="G52" s="42" t="str">
        <f>IF(AdventurePins!J58&lt;&gt;"", AdventurePins!J58, " ")</f>
        <v xml:space="preserve"> </v>
      </c>
      <c r="I52" s="402"/>
      <c r="J52" s="42" t="str">
        <f>AdventurePins!B114</f>
        <v>3d</v>
      </c>
      <c r="K52" s="127" t="str">
        <f>AdventurePins!C114</f>
        <v>Participate in Boy Scout campout/activity</v>
      </c>
      <c r="L52" s="42" t="str">
        <f>IF(AdventurePins!J114&lt;&gt;"", AdventurePins!J114, " ")</f>
        <v xml:space="preserve"> </v>
      </c>
      <c r="N52" s="399" t="str">
        <f>Electives!C64</f>
        <v>Build My Own Hero</v>
      </c>
      <c r="O52" s="399"/>
      <c r="P52" s="399"/>
      <c r="Q52" s="399"/>
      <c r="S52" s="416"/>
      <c r="T52" s="107" t="str">
        <f>Electives!B128</f>
        <v>4m</v>
      </c>
      <c r="U52" s="125" t="str">
        <f>Electives!C128</f>
        <v>Help replace wall or floor tile</v>
      </c>
      <c r="V52" s="107" t="str">
        <f>IF(Electives!J128&lt;&gt;"", Electives!J128, " ")</f>
        <v xml:space="preserve"> </v>
      </c>
      <c r="X52" s="410"/>
      <c r="Y52" s="107" t="str">
        <f>Electives!B200</f>
        <v>2a</v>
      </c>
      <c r="Z52" s="127" t="str">
        <f>Electives!C200</f>
        <v>Family tree of three generations</v>
      </c>
      <c r="AA52" s="107" t="str">
        <f>IF(Electives!J200&lt;&gt;"", Electives!J200, " ")</f>
        <v xml:space="preserve"> </v>
      </c>
      <c r="AC52" s="219">
        <f>'Shooting Sports'!B19</f>
        <v>1</v>
      </c>
      <c r="AD52" s="428" t="str">
        <f>'Shooting Sports'!C19</f>
        <v>Follow archery range rules and whistles</v>
      </c>
      <c r="AE52" s="429"/>
      <c r="AF52" s="219" t="str">
        <f>IF('Shooting Sports'!J19&lt;&gt;"", 'Shooting Sports'!J19, "")</f>
        <v/>
      </c>
      <c r="AG52" s="220"/>
      <c r="AH52" s="162" t="str">
        <f>NOVA!B39</f>
        <v>3d3</v>
      </c>
      <c r="AI52" s="386" t="str">
        <f>NOVA!C39</f>
        <v>Aquatic ecosystem</v>
      </c>
      <c r="AJ52" s="387"/>
      <c r="AK52" s="162" t="str">
        <f>IF(NOVA!J39&lt;&gt;"", NOVA!J39, "")</f>
        <v/>
      </c>
      <c r="AL52" s="220"/>
      <c r="AM52" s="162" t="str">
        <f>NOVA!B100</f>
        <v>3c3</v>
      </c>
      <c r="AN52" s="386" t="str">
        <f>NOVA!C100</f>
        <v>How would rover transmit data</v>
      </c>
      <c r="AO52" s="387"/>
      <c r="AP52" s="162" t="str">
        <f>IF(NOVA!J100&lt;&gt;"", NOVA!J100, "")</f>
        <v/>
      </c>
      <c r="AQ52" s="220"/>
      <c r="AR52" s="162" t="str">
        <f>NOVA!B165</f>
        <v>3c</v>
      </c>
      <c r="AS52" s="386" t="str">
        <f>NOVA!C165</f>
        <v>Calculate the volume of air in your room</v>
      </c>
      <c r="AT52" s="387"/>
      <c r="AU52" s="162" t="str">
        <f>IF(NOVA!J165&lt;&gt;"", NOVA!J165, "")</f>
        <v/>
      </c>
    </row>
    <row r="53" spans="1:47" ht="12.75" customHeight="1">
      <c r="A53" s="159" t="str">
        <f>X3</f>
        <v>Game Design</v>
      </c>
      <c r="B53" s="151" t="str">
        <f>Electives!J144</f>
        <v/>
      </c>
      <c r="D53" s="405"/>
      <c r="E53" s="42">
        <f>AdventurePins!B59</f>
        <v>6</v>
      </c>
      <c r="F53" s="127" t="str">
        <f>AdventurePins!C59</f>
        <v>Leader role: Trail/First-aid/Lunch/Service</v>
      </c>
      <c r="G53" s="42" t="str">
        <f>IF(AdventurePins!J59&lt;&gt;"", AdventurePins!J59, " ")</f>
        <v xml:space="preserve"> </v>
      </c>
      <c r="I53" s="402"/>
      <c r="J53" s="42">
        <f>AdventurePins!B115</f>
        <v>4</v>
      </c>
      <c r="K53" s="126" t="str">
        <f>AdventurePins!C115</f>
        <v>Use patrol method on Boy Scout activity</v>
      </c>
      <c r="L53" s="42" t="str">
        <f>IF(AdventurePins!J115&lt;&gt;"", AdventurePins!J115, " ")</f>
        <v xml:space="preserve"> </v>
      </c>
      <c r="N53" s="410" t="str">
        <f>IF(Electives!$E64&lt;&gt;"", Electives!$E64, " ")</f>
        <v>(Do 1-3 and one other)</v>
      </c>
      <c r="O53" s="107">
        <f>Electives!B65</f>
        <v>1</v>
      </c>
      <c r="P53" s="125" t="str">
        <f>Electives!C65</f>
        <v>What is Hero; Invite local hero.</v>
      </c>
      <c r="Q53" s="107" t="str">
        <f>IF(Electives!J65&lt;&gt;"", Electives!J65, " ")</f>
        <v xml:space="preserve"> </v>
      </c>
      <c r="S53" s="416"/>
      <c r="T53" s="107" t="str">
        <f>Electives!B129</f>
        <v>4n</v>
      </c>
      <c r="U53" s="125" t="str">
        <f>Electives!C129</f>
        <v>Help repair window/door lock</v>
      </c>
      <c r="V53" s="107" t="str">
        <f>IF(Electives!J129&lt;&gt;"", Electives!J129, " ")</f>
        <v xml:space="preserve"> </v>
      </c>
      <c r="X53" s="410"/>
      <c r="Y53" s="107" t="str">
        <f>Electives!B201</f>
        <v>2b</v>
      </c>
      <c r="Z53" s="127" t="str">
        <f>Electives!C201</f>
        <v>Make a display showing family orign</v>
      </c>
      <c r="AA53" s="107" t="str">
        <f>IF(Electives!J201&lt;&gt;"", Electives!J201, " ")</f>
        <v xml:space="preserve"> </v>
      </c>
      <c r="AC53" s="219">
        <f>'Shooting Sports'!B20</f>
        <v>2</v>
      </c>
      <c r="AD53" s="392" t="str">
        <f>'Shooting Sports'!C20</f>
        <v>Identify recurve and compound bow</v>
      </c>
      <c r="AE53" s="393"/>
      <c r="AF53" s="219" t="str">
        <f>IF('Shooting Sports'!J20&lt;&gt;"", 'Shooting Sports'!J20, "")</f>
        <v/>
      </c>
      <c r="AG53" s="221"/>
      <c r="AH53" s="162" t="str">
        <f>NOVA!B40</f>
        <v>3d4</v>
      </c>
      <c r="AI53" s="386" t="str">
        <f>NOVA!C40</f>
        <v>Temperate / Subtropical rain forest</v>
      </c>
      <c r="AJ53" s="387"/>
      <c r="AK53" s="162" t="str">
        <f>IF(NOVA!J40&lt;&gt;"", NOVA!J40, "")</f>
        <v/>
      </c>
      <c r="AL53" s="221"/>
      <c r="AM53" s="162" t="str">
        <f>NOVA!B101</f>
        <v>3c4</v>
      </c>
      <c r="AN53" s="386" t="str">
        <f>NOVA!C101</f>
        <v>Why rovers are needed</v>
      </c>
      <c r="AO53" s="387"/>
      <c r="AP53" s="162" t="str">
        <f>IF(NOVA!J101&lt;&gt;"", NOVA!J101, "")</f>
        <v/>
      </c>
      <c r="AQ53" s="221"/>
      <c r="AR53" s="162" t="str">
        <f>NOVA!B166</f>
        <v>4a1</v>
      </c>
      <c r="AS53" s="386" t="str">
        <f>NOVA!C166</f>
        <v>Look up and discuss cryptography</v>
      </c>
      <c r="AT53" s="387"/>
      <c r="AU53" s="162" t="str">
        <f>IF(NOVA!J166&lt;&gt;"", NOVA!J166, "")</f>
        <v/>
      </c>
    </row>
    <row r="54" spans="1:47" ht="12.75" customHeight="1">
      <c r="A54" s="159" t="str">
        <f>X8</f>
        <v>Into the Wild</v>
      </c>
      <c r="B54" s="151" t="str">
        <f>Electives!J161</f>
        <v/>
      </c>
      <c r="I54" s="402"/>
      <c r="J54" s="42" t="str">
        <f>AdventurePins!B116</f>
        <v>5a</v>
      </c>
      <c r="K54" s="127" t="str">
        <f>AdventurePins!C116</f>
        <v>Tie knots: square, 2-half hitches, taut-line</v>
      </c>
      <c r="L54" s="42" t="str">
        <f>IF(AdventurePins!J116&lt;&gt;"", AdventurePins!J116, " ")</f>
        <v xml:space="preserve"> </v>
      </c>
      <c r="N54" s="410"/>
      <c r="O54" s="107">
        <f>Electives!B66</f>
        <v>2</v>
      </c>
      <c r="P54" s="126" t="str">
        <f>Electives!C66</f>
        <v>Identify how citizens can be local heros.</v>
      </c>
      <c r="Q54" s="107" t="str">
        <f>IF(Electives!J66&lt;&gt;"", Electives!J66, " ")</f>
        <v xml:space="preserve"> </v>
      </c>
      <c r="S54" s="416"/>
      <c r="T54" s="107" t="str">
        <f>Electives!B130</f>
        <v>4o</v>
      </c>
      <c r="U54" s="125" t="str">
        <f>Electives!C130</f>
        <v>Help fix slow or clogged sink</v>
      </c>
      <c r="V54" s="107" t="str">
        <f>IF(Electives!J130&lt;&gt;"", Electives!J130, " ")</f>
        <v xml:space="preserve"> </v>
      </c>
      <c r="X54" s="410"/>
      <c r="Y54" s="107" t="str">
        <f>Electives!B202</f>
        <v>2c</v>
      </c>
      <c r="Z54" s="127" t="str">
        <f>Electives!C202</f>
        <v>Create display of family celebration</v>
      </c>
      <c r="AA54" s="107" t="str">
        <f>IF(Electives!J202&lt;&gt;"", Electives!J202, " ")</f>
        <v xml:space="preserve"> </v>
      </c>
      <c r="AC54" s="219">
        <f>'Shooting Sports'!B21</f>
        <v>3</v>
      </c>
      <c r="AD54" s="392" t="str">
        <f>'Shooting Sports'!C21</f>
        <v>Demonstrate arm/finger guards &amp; quiver</v>
      </c>
      <c r="AE54" s="393"/>
      <c r="AF54" s="219" t="str">
        <f>IF('Shooting Sports'!J21&lt;&gt;"", 'Shooting Sports'!J21, "")</f>
        <v/>
      </c>
      <c r="AG54" s="221"/>
      <c r="AH54" s="162" t="str">
        <f>NOVA!B41</f>
        <v>3d5</v>
      </c>
      <c r="AI54" s="386" t="str">
        <f>NOVA!C41</f>
        <v>Desert</v>
      </c>
      <c r="AJ54" s="387"/>
      <c r="AK54" s="162" t="str">
        <f>IF(NOVA!J41&lt;&gt;"", NOVA!J41, "")</f>
        <v/>
      </c>
      <c r="AL54" s="221"/>
      <c r="AM54" s="162" t="str">
        <f>NOVA!B102</f>
        <v>3d1</v>
      </c>
      <c r="AN54" s="386" t="str">
        <f>NOVA!C102</f>
        <v>Design a space colony</v>
      </c>
      <c r="AO54" s="387"/>
      <c r="AP54" s="162" t="str">
        <f>IF(NOVA!J102&lt;&gt;"", NOVA!J102, "")</f>
        <v/>
      </c>
      <c r="AQ54" s="221"/>
      <c r="AR54" s="162" t="str">
        <f>NOVA!B167</f>
        <v>4a2</v>
      </c>
      <c r="AS54" s="386" t="str">
        <f>NOVA!C167</f>
        <v>Discuss 3 ways codes are made</v>
      </c>
      <c r="AT54" s="387"/>
      <c r="AU54" s="162" t="str">
        <f>IF(NOVA!J167&lt;&gt;"", NOVA!J167, "")</f>
        <v/>
      </c>
    </row>
    <row r="55" spans="1:47">
      <c r="A55" s="159" t="str">
        <f>X23</f>
        <v>Into the Woods</v>
      </c>
      <c r="B55" s="151" t="str">
        <f>Electives!J171</f>
        <v/>
      </c>
      <c r="I55" s="402"/>
      <c r="J55" s="42" t="str">
        <f>AdventurePins!B117</f>
        <v>5b</v>
      </c>
      <c r="K55" s="127" t="str">
        <f>AdventurePins!C117</f>
        <v>Show whip &amp; fuse ends of different ropes</v>
      </c>
      <c r="L55" s="42" t="str">
        <f>IF(AdventurePins!J117&lt;&gt;"", AdventurePins!J117, " ")</f>
        <v xml:space="preserve"> </v>
      </c>
      <c r="N55" s="410"/>
      <c r="O55" s="107">
        <f>Electives!B67</f>
        <v>3</v>
      </c>
      <c r="P55" s="125" t="str">
        <f>Electives!C67</f>
        <v>Recognize community Hero</v>
      </c>
      <c r="Q55" s="107" t="str">
        <f>IF(Electives!J67&lt;&gt;"", Electives!J67, " ")</f>
        <v xml:space="preserve"> </v>
      </c>
      <c r="S55" s="416"/>
      <c r="T55" s="107" t="str">
        <f>Electives!B131</f>
        <v>4p</v>
      </c>
      <c r="U55" s="125" t="str">
        <f>Electives!C131</f>
        <v>Help repair a mailbox</v>
      </c>
      <c r="V55" s="107" t="str">
        <f>IF(Electives!J131&lt;&gt;"", Electives!J131, " ")</f>
        <v xml:space="preserve"> </v>
      </c>
      <c r="X55" s="410"/>
      <c r="Y55" s="107">
        <f>Electives!B203</f>
        <v>3</v>
      </c>
      <c r="Z55" s="127" t="str">
        <f>Electives!C203</f>
        <v>Chart chores for 2 weeks</v>
      </c>
      <c r="AA55" s="107" t="str">
        <f>IF(Electives!J203&lt;&gt;"", Electives!J203, " ")</f>
        <v xml:space="preserve"> </v>
      </c>
      <c r="AC55" s="219">
        <f>'Shooting Sports'!B22</f>
        <v>4</v>
      </c>
      <c r="AD55" s="392" t="str">
        <f>'Shooting Sports'!C22</f>
        <v>Properly shoot a bow</v>
      </c>
      <c r="AE55" s="393"/>
      <c r="AF55" s="219" t="str">
        <f>IF('Shooting Sports'!J22&lt;&gt;"", 'Shooting Sports'!J22, "")</f>
        <v/>
      </c>
      <c r="AG55" s="221"/>
      <c r="AH55" s="162" t="str">
        <f>NOVA!B42</f>
        <v>3d6</v>
      </c>
      <c r="AI55" s="386" t="str">
        <f>NOVA!C42</f>
        <v>Polar ice</v>
      </c>
      <c r="AJ55" s="387"/>
      <c r="AK55" s="162" t="str">
        <f>IF(NOVA!J42&lt;&gt;"", NOVA!J42, "")</f>
        <v/>
      </c>
      <c r="AL55" s="221"/>
      <c r="AM55" s="162" t="str">
        <f>NOVA!B103</f>
        <v>3d2</v>
      </c>
      <c r="AN55" s="386" t="str">
        <f>NOVA!C103</f>
        <v>Discuss survival needs</v>
      </c>
      <c r="AO55" s="387"/>
      <c r="AP55" s="162" t="str">
        <f>IF(NOVA!J103&lt;&gt;"", NOVA!J103, "")</f>
        <v/>
      </c>
      <c r="AQ55" s="221"/>
      <c r="AR55" s="162" t="str">
        <f>NOVA!B168</f>
        <v>4a3</v>
      </c>
      <c r="AS55" s="386" t="str">
        <f>NOVA!C168</f>
        <v>Discuss how codes relate to math</v>
      </c>
      <c r="AT55" s="387"/>
      <c r="AU55" s="162" t="str">
        <f>IF(NOVA!J168&lt;&gt;"", NOVA!J168, "")</f>
        <v/>
      </c>
    </row>
    <row r="56" spans="1:47" ht="12.75" customHeight="1">
      <c r="A56" s="159" t="str">
        <f>X31</f>
        <v>Looking Back, Looking Forward</v>
      </c>
      <c r="B56" s="151" t="str">
        <f>Electives!J177</f>
        <v/>
      </c>
      <c r="I56" s="402"/>
      <c r="J56" s="42">
        <f>AdventurePins!B118</f>
        <v>6</v>
      </c>
      <c r="K56" s="159" t="str">
        <f>AdventurePins!C118</f>
        <v>Demonstrate pocketknife safety</v>
      </c>
      <c r="L56" s="42" t="str">
        <f>IF(AdventurePins!J118&lt;&gt;"", AdventurePins!J118, " ")</f>
        <v xml:space="preserve"> </v>
      </c>
      <c r="N56" s="410"/>
      <c r="O56" s="107">
        <f>Electives!B68</f>
        <v>4</v>
      </c>
      <c r="P56" s="125" t="str">
        <f>Electives!C68</f>
        <v>Learn about a foreign hero</v>
      </c>
      <c r="Q56" s="107" t="str">
        <f>IF(Electives!J68&lt;&gt;"", Electives!J68, " ")</f>
        <v xml:space="preserve"> </v>
      </c>
      <c r="S56" s="416"/>
      <c r="T56" s="107" t="str">
        <f>Electives!B132</f>
        <v>4q</v>
      </c>
      <c r="U56" s="127" t="str">
        <f>Electives!C132</f>
        <v>Change battery in smoke or CO2 detector</v>
      </c>
      <c r="V56" s="107" t="str">
        <f>IF(Electives!J132&lt;&gt;"", Electives!J132, " ")</f>
        <v xml:space="preserve"> </v>
      </c>
      <c r="X56" s="410"/>
      <c r="Y56" s="107">
        <f>Electives!B204</f>
        <v>4</v>
      </c>
      <c r="Z56" s="127" t="str">
        <f>Electives!C204</f>
        <v>Help a family member complete a job</v>
      </c>
      <c r="AA56" s="107" t="str">
        <f>IF(Electives!J204&lt;&gt;"", Electives!J204, " ")</f>
        <v xml:space="preserve"> </v>
      </c>
      <c r="AC56" s="219">
        <f>'Shooting Sports'!B23</f>
        <v>5</v>
      </c>
      <c r="AD56" s="394" t="str">
        <f>'Shooting Sports'!C23</f>
        <v>Safely retrieve arrows</v>
      </c>
      <c r="AE56" s="394"/>
      <c r="AF56" s="219" t="str">
        <f>IF('Shooting Sports'!J23&lt;&gt;"", 'Shooting Sports'!J23, "")</f>
        <v/>
      </c>
      <c r="AG56" s="221"/>
      <c r="AH56" s="162" t="str">
        <f>NOVA!B43</f>
        <v>3d7</v>
      </c>
      <c r="AI56" s="386" t="str">
        <f>NOVA!C43</f>
        <v>Tide pools</v>
      </c>
      <c r="AJ56" s="387"/>
      <c r="AK56" s="162" t="str">
        <f>IF(NOVA!J43&lt;&gt;"", NOVA!J43, "")</f>
        <v/>
      </c>
      <c r="AL56" s="221"/>
      <c r="AM56" s="162" t="str">
        <f>NOVA!B104</f>
        <v>3e</v>
      </c>
      <c r="AN56" s="386" t="str">
        <f>NOVA!C104</f>
        <v>Map an asteroid</v>
      </c>
      <c r="AO56" s="387"/>
      <c r="AP56" s="162" t="str">
        <f>IF(NOVA!J104&lt;&gt;"", NOVA!J104, "")</f>
        <v/>
      </c>
      <c r="AQ56" s="221"/>
      <c r="AR56" s="162" t="str">
        <f>NOVA!B169</f>
        <v>4b1</v>
      </c>
      <c r="AS56" s="386" t="str">
        <f>NOVA!C169</f>
        <v>Design a code and write a message</v>
      </c>
      <c r="AT56" s="387"/>
      <c r="AU56" s="162" t="str">
        <f>IF(NOVA!J169&lt;&gt;"", NOVA!J169, "")</f>
        <v/>
      </c>
    </row>
    <row r="57" spans="1:47" ht="12.75" customHeight="1">
      <c r="A57" s="159" t="str">
        <f>X35</f>
        <v>Maestro!</v>
      </c>
      <c r="B57" s="151" t="str">
        <f>Electives!J190</f>
        <v/>
      </c>
      <c r="N57" s="410"/>
      <c r="O57" s="107">
        <f>Electives!B69</f>
        <v>5</v>
      </c>
      <c r="P57" s="125" t="str">
        <f>Electives!C69</f>
        <v>Learn about a Scout hero</v>
      </c>
      <c r="Q57" s="107" t="str">
        <f>IF(Electives!J69&lt;&gt;"", Electives!J69, " ")</f>
        <v xml:space="preserve"> </v>
      </c>
      <c r="S57" s="416"/>
      <c r="T57" s="107" t="str">
        <f>Electives!B133</f>
        <v>4r</v>
      </c>
      <c r="U57" s="125" t="str">
        <f>Electives!C133</f>
        <v>Help fix leaky faucet</v>
      </c>
      <c r="V57" s="107" t="str">
        <f>IF(Electives!J133&lt;&gt;"", Electives!J133, " ")</f>
        <v xml:space="preserve"> </v>
      </c>
      <c r="X57" s="410"/>
      <c r="Y57" s="107">
        <f>Electives!B205</f>
        <v>5</v>
      </c>
      <c r="Z57" s="127" t="str">
        <f>Electives!C205</f>
        <v>Home Inspection</v>
      </c>
      <c r="AA57" s="107" t="str">
        <f>IF(Electives!J205&lt;&gt;"", Electives!J205, " ")</f>
        <v xml:space="preserve"> </v>
      </c>
      <c r="AC57"/>
      <c r="AD57" s="218" t="str">
        <f>'Shooting Sports'!C25</f>
        <v>Archery: Level 2</v>
      </c>
      <c r="AE57" s="218"/>
      <c r="AF57"/>
      <c r="AG57" s="221"/>
      <c r="AH57" s="162">
        <f>NOVA!B44</f>
        <v>4</v>
      </c>
      <c r="AI57" s="386" t="str">
        <f>NOVA!C44</f>
        <v>Do A or B</v>
      </c>
      <c r="AJ57" s="387"/>
      <c r="AK57" s="162" t="str">
        <f>IF(NOVA!J44&lt;&gt;"", NOVA!J44, "")</f>
        <v/>
      </c>
      <c r="AL57" s="221"/>
      <c r="AM57" s="162" t="str">
        <f>NOVA!B105</f>
        <v>3f1</v>
      </c>
      <c r="AN57" s="386" t="str">
        <f>NOVA!C105</f>
        <v>Model solar and lunar eclipse</v>
      </c>
      <c r="AO57" s="387"/>
      <c r="AP57" s="162" t="str">
        <f>IF(NOVA!J105&lt;&gt;"", NOVA!J105, "")</f>
        <v/>
      </c>
      <c r="AQ57" s="221"/>
      <c r="AR57" s="162" t="str">
        <f>NOVA!B170</f>
        <v>4b2</v>
      </c>
      <c r="AS57" s="386" t="str">
        <f>NOVA!C170</f>
        <v>Share your code with your counselor</v>
      </c>
      <c r="AT57" s="387"/>
      <c r="AU57" s="162" t="str">
        <f>IF(NOVA!J170&lt;&gt;"", NOVA!J170, "")</f>
        <v/>
      </c>
    </row>
    <row r="58" spans="1:47" ht="12.75" customHeight="1">
      <c r="A58" s="159" t="str">
        <f>X46</f>
        <v>Moviemaking</v>
      </c>
      <c r="B58" s="151" t="str">
        <f>Electives!J196</f>
        <v/>
      </c>
      <c r="N58" s="410"/>
      <c r="O58" s="107">
        <f>Electives!B70</f>
        <v>6</v>
      </c>
      <c r="P58" s="125" t="str">
        <f>Electives!C70</f>
        <v>Create your own superhero</v>
      </c>
      <c r="Q58" s="107" t="str">
        <f>IF(Electives!J70&lt;&gt;"", Electives!J70, " ")</f>
        <v xml:space="preserve"> </v>
      </c>
      <c r="S58" s="416"/>
      <c r="T58" s="107" t="str">
        <f>Electives!B134</f>
        <v>4s</v>
      </c>
      <c r="U58" s="125" t="str">
        <f>Electives!C134</f>
        <v>Find wall studs &amp; hang curtain rod</v>
      </c>
      <c r="V58" s="107" t="str">
        <f>IF(Electives!J134&lt;&gt;"", Electives!J134, " ")</f>
        <v xml:space="preserve"> </v>
      </c>
      <c r="X58" s="410"/>
      <c r="Y58" s="107" t="str">
        <f>Electives!B206</f>
        <v>6a</v>
      </c>
      <c r="Z58" s="127" t="str">
        <f>Electives!C206</f>
        <v>Hold a family meeting to plan an activity</v>
      </c>
      <c r="AA58" s="107" t="str">
        <f>IF(Electives!J206&lt;&gt;"", Electives!J206, " ")</f>
        <v xml:space="preserve"> </v>
      </c>
      <c r="AC58" s="219">
        <f>'Shooting Sports'!B26</f>
        <v>1</v>
      </c>
      <c r="AD58" s="391" t="str">
        <f>'Shooting Sports'!C26</f>
        <v>Earn the Level 1 Emblem for Archery</v>
      </c>
      <c r="AE58" s="391"/>
      <c r="AF58" s="219" t="str">
        <f>IF('Shooting Sports'!J26&lt;&gt;"", 'Shooting Sports'!J26, "")</f>
        <v/>
      </c>
      <c r="AG58" s="221"/>
      <c r="AH58" s="162" t="str">
        <f>NOVA!B45</f>
        <v>4a</v>
      </c>
      <c r="AI58" s="386" t="str">
        <f>NOVA!C45</f>
        <v>Visit a place where earth science is done</v>
      </c>
      <c r="AJ58" s="387"/>
      <c r="AK58" s="162" t="str">
        <f>IF(NOVA!J45&lt;&gt;"", NOVA!J45, "")</f>
        <v/>
      </c>
      <c r="AL58" s="221"/>
      <c r="AM58" s="162" t="str">
        <f>NOVA!B106</f>
        <v>3f2</v>
      </c>
      <c r="AN58" s="386" t="str">
        <f>NOVA!C106</f>
        <v>Use your model to discuss</v>
      </c>
      <c r="AO58" s="387"/>
      <c r="AP58" s="162" t="str">
        <f>IF(NOVA!J106&lt;&gt;"", NOVA!J106, "")</f>
        <v/>
      </c>
      <c r="AQ58" s="221"/>
      <c r="AR58" s="162">
        <f>NOVA!B171</f>
        <v>5</v>
      </c>
      <c r="AS58" s="323" t="str">
        <f>NOVA!C171</f>
        <v>Discuss how math affects your life</v>
      </c>
      <c r="AT58" s="323"/>
      <c r="AU58" s="162" t="str">
        <f>IF(NOVA!J171&lt;&gt;"", NOVA!J171, "")</f>
        <v/>
      </c>
    </row>
    <row r="59" spans="1:47">
      <c r="A59" s="159" t="str">
        <f>X50</f>
        <v>Project Family</v>
      </c>
      <c r="B59" s="151" t="str">
        <f>Electives!J208</f>
        <v/>
      </c>
      <c r="S59" s="416"/>
      <c r="T59" s="107" t="str">
        <f>Electives!B135</f>
        <v>4t</v>
      </c>
      <c r="U59" s="125" t="str">
        <f>Electives!C135</f>
        <v>Rebuild/refinish old furniture/toy</v>
      </c>
      <c r="V59" s="107" t="str">
        <f>IF(Electives!J135&lt;&gt;"", Electives!J135, " ")</f>
        <v xml:space="preserve"> </v>
      </c>
      <c r="X59" s="410"/>
      <c r="Y59" s="107" t="str">
        <f>Electives!B207</f>
        <v>6b</v>
      </c>
      <c r="Z59" s="127" t="str">
        <f>Electives!C207</f>
        <v>Community/conservation service project</v>
      </c>
      <c r="AA59" s="107" t="str">
        <f>IF(Electives!J207&lt;&gt;"", Electives!J207, " ")</f>
        <v xml:space="preserve"> </v>
      </c>
      <c r="AC59" s="219" t="str">
        <f>'Shooting Sports'!B27</f>
        <v>S1</v>
      </c>
      <c r="AD59" s="391" t="str">
        <f>'Shooting Sports'!C27</f>
        <v>Identify 5 arrow and 6 bow parts</v>
      </c>
      <c r="AE59" s="391"/>
      <c r="AF59" s="219" t="str">
        <f>IF('Shooting Sports'!J27&lt;&gt;"", 'Shooting Sports'!J27, "")</f>
        <v/>
      </c>
      <c r="AG59" s="222"/>
      <c r="AH59" s="162" t="str">
        <f>NOVA!B46</f>
        <v>4a1</v>
      </c>
      <c r="AI59" s="386" t="str">
        <f>NOVA!C46</f>
        <v>Talk with someone how science is used</v>
      </c>
      <c r="AJ59" s="387"/>
      <c r="AK59" s="162" t="str">
        <f>IF(NOVA!J46&lt;&gt;"", NOVA!J46, "")</f>
        <v/>
      </c>
      <c r="AL59" s="222"/>
      <c r="AM59" s="162">
        <f>NOVA!B107</f>
        <v>4</v>
      </c>
      <c r="AN59" s="386" t="str">
        <f>NOVA!C107</f>
        <v>Do A or B</v>
      </c>
      <c r="AO59" s="387"/>
      <c r="AP59" s="162" t="str">
        <f>IF(NOVA!J107&lt;&gt;"", NOVA!J107, "")</f>
        <v/>
      </c>
      <c r="AQ59" s="222"/>
    </row>
    <row r="60" spans="1:47">
      <c r="A60" s="159" t="str">
        <f>X60</f>
        <v>Sportsman</v>
      </c>
      <c r="B60" s="151" t="str">
        <f>Electives!J216</f>
        <v/>
      </c>
      <c r="S60" s="417"/>
      <c r="T60" s="107" t="str">
        <f>Electives!B136</f>
        <v>4u</v>
      </c>
      <c r="U60" s="125" t="str">
        <f>Electives!C136</f>
        <v>Do project agreed upon with parent</v>
      </c>
      <c r="V60" s="107" t="str">
        <f>IF(Electives!J136&lt;&gt;"", Electives!J136,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Sports'!J28&lt;&gt;"", 'Shooting Sports'!J28, "")</f>
        <v/>
      </c>
      <c r="AG60" s="160"/>
      <c r="AH60" s="162" t="str">
        <f>NOVA!B47</f>
        <v>4a2</v>
      </c>
      <c r="AI60" s="386" t="str">
        <f>NOVA!C47</f>
        <v>Discuss with counselor your visit</v>
      </c>
      <c r="AJ60" s="387"/>
      <c r="AK60" s="162" t="str">
        <f>IF(NOVA!J47&lt;&gt;"", NOVA!J47, "")</f>
        <v/>
      </c>
      <c r="AL60" s="160"/>
      <c r="AM60" s="162" t="str">
        <f>NOVA!B108</f>
        <v>4a</v>
      </c>
      <c r="AN60" s="386" t="str">
        <f>NOVA!C108</f>
        <v>Visit a place with space science</v>
      </c>
      <c r="AO60" s="387"/>
      <c r="AP60" s="162" t="str">
        <f>IF(NOVA!J108&lt;&gt;"", NOVA!J108, "")</f>
        <v/>
      </c>
      <c r="AQ60" s="160"/>
    </row>
    <row r="61" spans="1:47" ht="12.75" customHeight="1">
      <c r="X61" s="415" t="str">
        <f>IF(Electives!$E210&lt;&gt;"", Electives!$E210, " ")</f>
        <v>(Do All)</v>
      </c>
      <c r="Y61" s="107">
        <f>Electives!B211</f>
        <v>1</v>
      </c>
      <c r="Z61" s="125" t="str">
        <f>Electives!C211</f>
        <v>Signals used by officials</v>
      </c>
      <c r="AA61" s="107" t="str">
        <f>IF(Electives!J211&lt;&gt;"", Electives!J211, " ")</f>
        <v xml:space="preserve"> </v>
      </c>
      <c r="AC61" s="219" t="str">
        <f>'Shooting Sports'!B29</f>
        <v>S3</v>
      </c>
      <c r="AD61" s="391" t="str">
        <f>'Shooting Sports'!C29</f>
        <v>Demonstrate/Explain range commands</v>
      </c>
      <c r="AE61" s="391"/>
      <c r="AF61" s="219" t="str">
        <f>IF('Shooting Sports'!J29&lt;&gt;"", 'Shooting Sports'!J29, "")</f>
        <v/>
      </c>
      <c r="AG61" s="221"/>
      <c r="AH61" s="162" t="str">
        <f>NOVA!B48</f>
        <v>4b</v>
      </c>
      <c r="AI61" s="323" t="str">
        <f>NOVA!C48</f>
        <v>Explore a career with earth science</v>
      </c>
      <c r="AJ61" s="323"/>
      <c r="AK61" s="162" t="str">
        <f>IF(NOVA!J48&lt;&gt;"", NOVA!J48, "")</f>
        <v/>
      </c>
      <c r="AL61" s="221"/>
      <c r="AM61" s="162" t="str">
        <f>NOVA!B109</f>
        <v>4a1</v>
      </c>
      <c r="AN61" s="386" t="str">
        <f>NOVA!C109</f>
        <v>Talk to someone in charge about science</v>
      </c>
      <c r="AO61" s="387"/>
      <c r="AP61" s="162" t="str">
        <f>IF(NOVA!J109&lt;&gt;"", NOVA!J109, "")</f>
        <v/>
      </c>
      <c r="AQ61" s="221"/>
    </row>
    <row r="62" spans="1:47">
      <c r="A62" s="118" t="s">
        <v>70</v>
      </c>
      <c r="X62" s="416"/>
      <c r="Y62" s="107">
        <f>Electives!B212</f>
        <v>2</v>
      </c>
      <c r="Z62" s="125" t="str">
        <f>Electives!C212</f>
        <v>Participate 2 sports</v>
      </c>
      <c r="AA62" s="107" t="str">
        <f>IF(Electives!J212&lt;&gt;"", Electives!J212, " ")</f>
        <v xml:space="preserve"> </v>
      </c>
      <c r="AC62" s="219" t="str">
        <f>'Shooting Sports'!B30</f>
        <v>S4</v>
      </c>
      <c r="AD62" s="391" t="str">
        <f>'Shooting Sports'!C30</f>
        <v>5 facts about archery in history/lit</v>
      </c>
      <c r="AE62" s="391"/>
      <c r="AF62" s="219" t="str">
        <f>IF('Shooting Sports'!J30&lt;&gt;"", 'Shooting Sports'!J30, "")</f>
        <v/>
      </c>
      <c r="AG62" s="223"/>
      <c r="AL62" s="223"/>
      <c r="AM62" s="162" t="str">
        <f>NOVA!B110</f>
        <v>4a2</v>
      </c>
      <c r="AN62" s="386" t="str">
        <f>NOVA!C110</f>
        <v>Discuss with counselor</v>
      </c>
      <c r="AO62" s="387"/>
      <c r="AP62" s="162" t="str">
        <f>IF(NOVA!J110&lt;&gt;"", NOVA!J110, "")</f>
        <v/>
      </c>
      <c r="AQ62" s="223"/>
    </row>
    <row r="63" spans="1:47" ht="12.75" customHeight="1">
      <c r="A63" s="408" t="s">
        <v>71</v>
      </c>
      <c r="B63" s="409"/>
      <c r="X63" s="416"/>
      <c r="Y63" s="107" t="str">
        <f>Electives!B213</f>
        <v>3a</v>
      </c>
      <c r="Z63" s="125" t="str">
        <f>Electives!C213</f>
        <v>Explain good sportsmanship</v>
      </c>
      <c r="AA63" s="107" t="str">
        <f>IF(Electives!J213&lt;&gt;"", Electives!J213,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IF(NOVA!J111&lt;&gt;"", NOVA!J111, "")</f>
        <v/>
      </c>
      <c r="AQ63" s="221"/>
    </row>
    <row r="64" spans="1:47" ht="12.75" customHeight="1">
      <c r="A64" s="397" t="s">
        <v>33</v>
      </c>
      <c r="B64" s="398"/>
      <c r="X64" s="416"/>
      <c r="Y64" s="107" t="str">
        <f>Electives!B214</f>
        <v>3b</v>
      </c>
      <c r="Z64" s="125" t="str">
        <f>Electives!C214</f>
        <v>Role-play situation of good sportmanship</v>
      </c>
      <c r="AA64" s="107" t="str">
        <f>IF(Electives!J214&lt;&gt;"", Electives!J214, " ")</f>
        <v xml:space="preserve"> </v>
      </c>
      <c r="AC64" s="219">
        <f>'Shooting Sports'!B33</f>
        <v>1</v>
      </c>
      <c r="AD64" s="391" t="str">
        <f>'Shooting Sports'!C33</f>
        <v>Demonstrate good shooting techniques</v>
      </c>
      <c r="AE64" s="391"/>
      <c r="AF64" s="219" t="str">
        <f>IF('Shooting Sports'!J33&lt;&gt;"", 'Shooting Sports'!J33, "")</f>
        <v/>
      </c>
      <c r="AG64" s="221"/>
      <c r="AL64" s="221"/>
      <c r="AM64" s="162">
        <f>NOVA!B112</f>
        <v>5</v>
      </c>
      <c r="AN64" s="323" t="str">
        <f>NOVA!C112</f>
        <v>Discuss your findings with counselor</v>
      </c>
      <c r="AO64" s="323"/>
      <c r="AP64" s="162" t="str">
        <f>IF(NOVA!J112&lt;&gt;"", NOVA!J112, "")</f>
        <v/>
      </c>
      <c r="AQ64" s="221"/>
    </row>
    <row r="65" spans="1:43">
      <c r="A65" s="400" t="s">
        <v>72</v>
      </c>
      <c r="B65" s="401"/>
      <c r="X65" s="417"/>
      <c r="Y65" s="107" t="str">
        <f>Electives!B215</f>
        <v>3c</v>
      </c>
      <c r="Z65" s="125" t="str">
        <f>Electives!C215</f>
        <v>Give example of good sportsmanship</v>
      </c>
      <c r="AA65" s="107" t="str">
        <f>IF(Electives!J215&lt;&gt;"", Electives!J215, " ")</f>
        <v xml:space="preserve"> </v>
      </c>
      <c r="AC65" s="219">
        <f>'Shooting Sports'!B34</f>
        <v>2</v>
      </c>
      <c r="AD65" s="391" t="str">
        <f>'Shooting Sports'!C34</f>
        <v>Explain parts of slingshot</v>
      </c>
      <c r="AE65" s="391"/>
      <c r="AF65" s="219" t="str">
        <f>IF('Shooting Sports'!J34&lt;&gt;"", 'Shooting Sports'!J34, "")</f>
        <v/>
      </c>
      <c r="AG65" s="221"/>
      <c r="AL65" s="221"/>
      <c r="AQ65" s="221"/>
    </row>
    <row r="66" spans="1:43" ht="12.75" customHeight="1">
      <c r="A66" s="406" t="s">
        <v>462</v>
      </c>
      <c r="B66" s="407"/>
      <c r="AC66" s="219">
        <f>'Shooting Sports'!B35</f>
        <v>3</v>
      </c>
      <c r="AD66" s="391" t="str">
        <f>'Shooting Sports'!C35</f>
        <v>Explain types of ammo</v>
      </c>
      <c r="AE66" s="391"/>
      <c r="AF66" s="219" t="str">
        <f>IF('Shooting Sports'!J35&lt;&gt;"", 'Shooting Sports'!J35, "")</f>
        <v/>
      </c>
      <c r="AG66" s="221"/>
      <c r="AL66" s="221"/>
      <c r="AQ66" s="221"/>
    </row>
    <row r="67" spans="1:43">
      <c r="AC67" s="219">
        <f>'Shooting Sports'!B36</f>
        <v>4</v>
      </c>
      <c r="AD67" s="391" t="str">
        <f>'Shooting Sports'!C36</f>
        <v>Explain types of targets</v>
      </c>
      <c r="AE67" s="391"/>
      <c r="AF67" s="219" t="str">
        <f>IF('Shooting Sports'!J36&lt;&gt;"", 'Shooting Sports'!J36,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Sports'!J39&lt;&gt;"", 'Shooting Sports'!J39, "")</f>
        <v/>
      </c>
      <c r="AG69" s="221"/>
      <c r="AL69" s="221"/>
      <c r="AQ69" s="221"/>
    </row>
    <row r="70" spans="1:43" ht="12.75" customHeight="1">
      <c r="AC70" s="219" t="str">
        <f>'Shooting Sports'!B40</f>
        <v>S1</v>
      </c>
      <c r="AD70" s="391" t="str">
        <f>'Shooting Sports'!C40</f>
        <v>Fire 5 shots in 3 volleys at a target</v>
      </c>
      <c r="AE70" s="391"/>
      <c r="AF70" s="219" t="str">
        <f>IF('Shooting Sports'!J40&lt;&gt;"", 'Shooting Sports'!J40, "")</f>
        <v/>
      </c>
    </row>
    <row r="71" spans="1:43" ht="12.75" customHeight="1">
      <c r="AC71" s="219" t="str">
        <f>'Shooting Sports'!B41</f>
        <v>S2</v>
      </c>
      <c r="AD71" s="391" t="str">
        <f>'Shooting Sports'!C41</f>
        <v>Demonstrate/Explain range commands</v>
      </c>
      <c r="AE71" s="391"/>
      <c r="AF71" s="219" t="str">
        <f>IF('Shooting Sports'!J41&lt;&gt;"", 'Shooting Sports'!J41, "")</f>
        <v/>
      </c>
      <c r="AG71" s="221"/>
      <c r="AL71" s="221"/>
      <c r="AQ71" s="221"/>
    </row>
    <row r="72" spans="1:43" ht="12.75" customHeight="1">
      <c r="AC72" s="219" t="str">
        <f>'Shooting Sports'!B42</f>
        <v>S3</v>
      </c>
      <c r="AD72" s="391" t="str">
        <f>'Shooting Sports'!C42</f>
        <v>Shoot with your off hand</v>
      </c>
      <c r="AE72" s="391"/>
      <c r="AF72" s="219" t="str">
        <f>IF('Shooting Sports'!J42&lt;&gt;"", 'Shooting Sports'!J42,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AMIJFa9yd3t9HUI8L62SQ/bvpVMhEaLEKpDqDYypXQgp6m/2QoQyAKGYOCfa4NOa2kvMC+IEbwmQMULwV40hAA==" saltValue="8A/4rg88ViJjJHJJ+4sYA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60"/>
  <sheetViews>
    <sheetView showGridLines="0" zoomScaleNormal="100" workbookViewId="0">
      <selection activeCell="C2" sqref="C2"/>
    </sheetView>
  </sheetViews>
  <sheetFormatPr defaultRowHeight="13.2"/>
  <cols>
    <col min="1" max="1" width="3.109375" customWidth="1"/>
    <col min="2" max="2" width="18" customWidth="1"/>
    <col min="3" max="3" width="32.88671875" customWidth="1"/>
    <col min="4" max="4" width="15.109375" customWidth="1"/>
    <col min="5" max="5" width="32.88671875" customWidth="1"/>
    <col min="6" max="6" width="2.88671875" customWidth="1"/>
  </cols>
  <sheetData>
    <row r="1" spans="1:6" ht="28.5" customHeight="1">
      <c r="A1" s="253" t="s">
        <v>534</v>
      </c>
      <c r="B1" s="53" t="str">
        <f ca="1">'Scout 1'!A1</f>
        <v>Scout 1</v>
      </c>
      <c r="F1" s="253" t="s">
        <v>534</v>
      </c>
    </row>
    <row r="2" spans="1:6" ht="12.75" customHeight="1">
      <c r="A2" s="253"/>
      <c r="B2" s="71" t="s">
        <v>124</v>
      </c>
      <c r="C2" s="11"/>
      <c r="F2" s="253"/>
    </row>
    <row r="3" spans="1:6" ht="12.75" customHeight="1">
      <c r="A3" s="253"/>
      <c r="B3" s="71" t="s">
        <v>125</v>
      </c>
      <c r="C3" s="11"/>
      <c r="F3" s="253"/>
    </row>
    <row r="4" spans="1:6">
      <c r="A4" s="253"/>
      <c r="B4" s="43"/>
      <c r="C4" s="46" t="s">
        <v>94</v>
      </c>
      <c r="E4" s="46" t="s">
        <v>95</v>
      </c>
      <c r="F4" s="253"/>
    </row>
    <row r="5" spans="1:6">
      <c r="A5" s="253"/>
      <c r="B5" s="6" t="s">
        <v>96</v>
      </c>
      <c r="C5" s="88"/>
      <c r="D5" s="6" t="s">
        <v>96</v>
      </c>
      <c r="E5" s="89"/>
      <c r="F5" s="253"/>
    </row>
    <row r="6" spans="1:6">
      <c r="A6" s="253"/>
      <c r="B6" s="6" t="s">
        <v>97</v>
      </c>
      <c r="C6" s="88"/>
      <c r="D6" s="6" t="s">
        <v>97</v>
      </c>
      <c r="E6" s="89"/>
      <c r="F6" s="253"/>
    </row>
    <row r="7" spans="1:6">
      <c r="A7" s="253"/>
      <c r="B7" s="6" t="s">
        <v>98</v>
      </c>
      <c r="C7" s="54"/>
      <c r="D7" s="6" t="s">
        <v>98</v>
      </c>
      <c r="E7" s="55"/>
      <c r="F7" s="253"/>
    </row>
    <row r="8" spans="1:6">
      <c r="A8" s="253"/>
      <c r="B8" s="6" t="s">
        <v>99</v>
      </c>
      <c r="C8" s="54"/>
      <c r="D8" s="6" t="s">
        <v>99</v>
      </c>
      <c r="E8" s="55"/>
      <c r="F8" s="253"/>
    </row>
    <row r="9" spans="1:6">
      <c r="A9" s="253"/>
      <c r="B9" s="6" t="s">
        <v>100</v>
      </c>
      <c r="C9" s="84"/>
      <c r="D9" s="6" t="s">
        <v>100</v>
      </c>
      <c r="E9" s="55"/>
      <c r="F9" s="253"/>
    </row>
    <row r="10" spans="1:6">
      <c r="A10" s="253"/>
      <c r="B10" s="6" t="s">
        <v>101</v>
      </c>
      <c r="C10" s="84"/>
      <c r="D10" s="6" t="s">
        <v>101</v>
      </c>
      <c r="E10" s="55"/>
      <c r="F10" s="253"/>
    </row>
    <row r="11" spans="1:6">
      <c r="A11" s="253"/>
      <c r="B11" s="6" t="s">
        <v>102</v>
      </c>
      <c r="C11" s="84"/>
      <c r="D11" s="6" t="s">
        <v>102</v>
      </c>
      <c r="E11" s="55"/>
      <c r="F11" s="253"/>
    </row>
    <row r="12" spans="1:6">
      <c r="A12" s="253"/>
      <c r="B12" s="6" t="s">
        <v>103</v>
      </c>
      <c r="C12" s="84"/>
      <c r="D12" s="6" t="s">
        <v>103</v>
      </c>
      <c r="E12" s="55"/>
      <c r="F12" s="253"/>
    </row>
    <row r="13" spans="1:6">
      <c r="A13" s="253"/>
      <c r="B13" s="56" t="s">
        <v>104</v>
      </c>
      <c r="C13" s="85"/>
      <c r="D13" s="56" t="s">
        <v>104</v>
      </c>
      <c r="E13" s="58"/>
      <c r="F13" s="253"/>
    </row>
    <row r="14" spans="1:6" ht="28.5" customHeight="1">
      <c r="A14" s="253"/>
      <c r="B14" s="53" t="str">
        <f ca="1">'Scout 2'!A1</f>
        <v>Scout 2</v>
      </c>
      <c r="F14" s="253"/>
    </row>
    <row r="15" spans="1:6" ht="12.75" customHeight="1">
      <c r="A15" s="253"/>
      <c r="B15" s="71" t="s">
        <v>124</v>
      </c>
      <c r="C15" s="11"/>
      <c r="F15" s="253"/>
    </row>
    <row r="16" spans="1:6" ht="12.75" customHeight="1">
      <c r="A16" s="253"/>
      <c r="B16" s="71" t="s">
        <v>125</v>
      </c>
      <c r="C16" s="11"/>
      <c r="F16" s="253"/>
    </row>
    <row r="17" spans="1:6">
      <c r="A17" s="253"/>
      <c r="B17" s="43"/>
      <c r="C17" s="46" t="s">
        <v>94</v>
      </c>
      <c r="E17" s="46" t="s">
        <v>95</v>
      </c>
      <c r="F17" s="253"/>
    </row>
    <row r="18" spans="1:6">
      <c r="A18" s="253"/>
      <c r="B18" s="6" t="s">
        <v>96</v>
      </c>
      <c r="C18" s="54"/>
      <c r="D18" s="6" t="s">
        <v>96</v>
      </c>
      <c r="E18" s="55"/>
      <c r="F18" s="253"/>
    </row>
    <row r="19" spans="1:6">
      <c r="A19" s="253"/>
      <c r="B19" s="6" t="s">
        <v>97</v>
      </c>
      <c r="C19" s="54"/>
      <c r="D19" s="6" t="s">
        <v>97</v>
      </c>
      <c r="E19" s="55"/>
      <c r="F19" s="253"/>
    </row>
    <row r="20" spans="1:6">
      <c r="A20" s="253"/>
      <c r="B20" s="6" t="s">
        <v>98</v>
      </c>
      <c r="C20" s="54"/>
      <c r="D20" s="6" t="s">
        <v>98</v>
      </c>
      <c r="E20" s="55"/>
      <c r="F20" s="253"/>
    </row>
    <row r="21" spans="1:6">
      <c r="A21" s="253"/>
      <c r="B21" s="6" t="s">
        <v>99</v>
      </c>
      <c r="C21" s="54"/>
      <c r="D21" s="6" t="s">
        <v>99</v>
      </c>
      <c r="E21" s="55"/>
      <c r="F21" s="253"/>
    </row>
    <row r="22" spans="1:6">
      <c r="A22" s="253"/>
      <c r="B22" s="6" t="s">
        <v>100</v>
      </c>
      <c r="C22" s="54"/>
      <c r="D22" s="6" t="s">
        <v>100</v>
      </c>
      <c r="E22" s="55"/>
      <c r="F22" s="253"/>
    </row>
    <row r="23" spans="1:6">
      <c r="A23" s="253"/>
      <c r="B23" s="6" t="s">
        <v>101</v>
      </c>
      <c r="C23" s="54"/>
      <c r="D23" s="6" t="s">
        <v>101</v>
      </c>
      <c r="E23" s="55"/>
      <c r="F23" s="253"/>
    </row>
    <row r="24" spans="1:6">
      <c r="A24" s="253"/>
      <c r="B24" s="6" t="s">
        <v>102</v>
      </c>
      <c r="C24" s="54"/>
      <c r="D24" s="6" t="s">
        <v>102</v>
      </c>
      <c r="E24" s="55"/>
      <c r="F24" s="253"/>
    </row>
    <row r="25" spans="1:6">
      <c r="A25" s="253"/>
      <c r="B25" s="6" t="s">
        <v>103</v>
      </c>
      <c r="C25" s="54"/>
      <c r="D25" s="6" t="s">
        <v>103</v>
      </c>
      <c r="E25" s="55"/>
      <c r="F25" s="253"/>
    </row>
    <row r="26" spans="1:6">
      <c r="A26" s="253"/>
      <c r="B26" s="56" t="s">
        <v>104</v>
      </c>
      <c r="C26" s="57"/>
      <c r="D26" s="56" t="s">
        <v>104</v>
      </c>
      <c r="E26" s="58"/>
      <c r="F26" s="253"/>
    </row>
    <row r="27" spans="1:6" ht="28.5" customHeight="1">
      <c r="A27" s="253"/>
      <c r="B27" s="53" t="str">
        <f ca="1">'Scout 3'!A1</f>
        <v>Scout 3</v>
      </c>
      <c r="F27" s="253"/>
    </row>
    <row r="28" spans="1:6" ht="12.75" customHeight="1">
      <c r="A28" s="253"/>
      <c r="B28" s="71" t="s">
        <v>124</v>
      </c>
      <c r="C28" s="87"/>
      <c r="F28" s="253"/>
    </row>
    <row r="29" spans="1:6" ht="12.75" customHeight="1">
      <c r="A29" s="253"/>
      <c r="B29" s="71" t="s">
        <v>125</v>
      </c>
      <c r="C29" s="11"/>
      <c r="F29" s="253"/>
    </row>
    <row r="30" spans="1:6">
      <c r="A30" s="253"/>
      <c r="B30" s="43"/>
      <c r="C30" s="46" t="s">
        <v>94</v>
      </c>
      <c r="E30" s="46" t="s">
        <v>95</v>
      </c>
      <c r="F30" s="253"/>
    </row>
    <row r="31" spans="1:6">
      <c r="A31" s="253"/>
      <c r="B31" s="6" t="s">
        <v>96</v>
      </c>
      <c r="C31" s="54"/>
      <c r="D31" s="6" t="s">
        <v>96</v>
      </c>
      <c r="E31" s="55"/>
      <c r="F31" s="253"/>
    </row>
    <row r="32" spans="1:6">
      <c r="A32" s="253"/>
      <c r="B32" s="6" t="s">
        <v>97</v>
      </c>
      <c r="C32" s="54"/>
      <c r="D32" s="6" t="s">
        <v>97</v>
      </c>
      <c r="E32" s="55"/>
      <c r="F32" s="253"/>
    </row>
    <row r="33" spans="1:6">
      <c r="A33" s="253"/>
      <c r="B33" s="6" t="s">
        <v>98</v>
      </c>
      <c r="C33" s="54"/>
      <c r="D33" s="6" t="s">
        <v>98</v>
      </c>
      <c r="E33" s="55"/>
      <c r="F33" s="253"/>
    </row>
    <row r="34" spans="1:6">
      <c r="A34" s="253"/>
      <c r="B34" s="6" t="s">
        <v>99</v>
      </c>
      <c r="C34" s="54"/>
      <c r="D34" s="6" t="s">
        <v>99</v>
      </c>
      <c r="E34" s="55"/>
      <c r="F34" s="253"/>
    </row>
    <row r="35" spans="1:6">
      <c r="A35" s="253"/>
      <c r="B35" s="6" t="s">
        <v>100</v>
      </c>
      <c r="C35" s="54"/>
      <c r="D35" s="6" t="s">
        <v>100</v>
      </c>
      <c r="E35" s="55"/>
      <c r="F35" s="253"/>
    </row>
    <row r="36" spans="1:6">
      <c r="A36" s="253"/>
      <c r="B36" s="6" t="s">
        <v>101</v>
      </c>
      <c r="C36" s="54"/>
      <c r="D36" s="6" t="s">
        <v>101</v>
      </c>
      <c r="E36" s="55"/>
      <c r="F36" s="253"/>
    </row>
    <row r="37" spans="1:6">
      <c r="A37" s="253"/>
      <c r="B37" s="6" t="s">
        <v>102</v>
      </c>
      <c r="C37" s="54"/>
      <c r="D37" s="6" t="s">
        <v>102</v>
      </c>
      <c r="E37" s="55"/>
      <c r="F37" s="253"/>
    </row>
    <row r="38" spans="1:6">
      <c r="A38" s="253"/>
      <c r="B38" s="6" t="s">
        <v>103</v>
      </c>
      <c r="C38" s="54"/>
      <c r="D38" s="6" t="s">
        <v>103</v>
      </c>
      <c r="E38" s="55"/>
      <c r="F38" s="253"/>
    </row>
    <row r="39" spans="1:6">
      <c r="A39" s="253"/>
      <c r="B39" s="56" t="s">
        <v>104</v>
      </c>
      <c r="C39" s="57"/>
      <c r="D39" s="56" t="s">
        <v>104</v>
      </c>
      <c r="E39" s="58"/>
      <c r="F39" s="253"/>
    </row>
    <row r="40" spans="1:6" ht="28.5" customHeight="1">
      <c r="A40" s="253"/>
      <c r="B40" s="53" t="str">
        <f ca="1">'Scout 4'!A1</f>
        <v>Scout 4</v>
      </c>
      <c r="F40" s="253"/>
    </row>
    <row r="41" spans="1:6" ht="12.75" customHeight="1">
      <c r="A41" s="253"/>
      <c r="B41" s="71" t="s">
        <v>124</v>
      </c>
      <c r="C41" s="87"/>
      <c r="F41" s="253"/>
    </row>
    <row r="42" spans="1:6" ht="12.75" customHeight="1">
      <c r="A42" s="253"/>
      <c r="B42" s="71" t="s">
        <v>125</v>
      </c>
      <c r="C42" s="11"/>
      <c r="F42" s="253"/>
    </row>
    <row r="43" spans="1:6">
      <c r="A43" s="253"/>
      <c r="B43" s="72"/>
      <c r="C43" s="46" t="s">
        <v>94</v>
      </c>
      <c r="E43" s="46" t="s">
        <v>95</v>
      </c>
      <c r="F43" s="253"/>
    </row>
    <row r="44" spans="1:6">
      <c r="A44" s="253"/>
      <c r="B44" s="6" t="s">
        <v>96</v>
      </c>
      <c r="C44" s="54"/>
      <c r="D44" s="6" t="s">
        <v>96</v>
      </c>
      <c r="E44" s="55"/>
      <c r="F44" s="253"/>
    </row>
    <row r="45" spans="1:6">
      <c r="A45" s="253"/>
      <c r="B45" s="6" t="s">
        <v>97</v>
      </c>
      <c r="C45" s="54"/>
      <c r="D45" s="6" t="s">
        <v>97</v>
      </c>
      <c r="E45" s="55"/>
      <c r="F45" s="253"/>
    </row>
    <row r="46" spans="1:6">
      <c r="A46" s="253"/>
      <c r="B46" s="6" t="s">
        <v>98</v>
      </c>
      <c r="C46" s="54"/>
      <c r="D46" s="6" t="s">
        <v>98</v>
      </c>
      <c r="E46" s="55"/>
      <c r="F46" s="253"/>
    </row>
    <row r="47" spans="1:6">
      <c r="A47" s="253"/>
      <c r="B47" s="6" t="s">
        <v>99</v>
      </c>
      <c r="C47" s="54"/>
      <c r="D47" s="6" t="s">
        <v>99</v>
      </c>
      <c r="E47" s="55"/>
      <c r="F47" s="253"/>
    </row>
    <row r="48" spans="1:6">
      <c r="A48" s="253"/>
      <c r="B48" s="6" t="s">
        <v>100</v>
      </c>
      <c r="C48" s="54"/>
      <c r="D48" s="6" t="s">
        <v>100</v>
      </c>
      <c r="E48" s="55"/>
      <c r="F48" s="253"/>
    </row>
    <row r="49" spans="1:6">
      <c r="A49" s="253"/>
      <c r="B49" s="6" t="s">
        <v>101</v>
      </c>
      <c r="C49" s="54"/>
      <c r="D49" s="6" t="s">
        <v>101</v>
      </c>
      <c r="E49" s="55"/>
      <c r="F49" s="253"/>
    </row>
    <row r="50" spans="1:6">
      <c r="A50" s="253"/>
      <c r="B50" s="6" t="s">
        <v>102</v>
      </c>
      <c r="C50" s="54"/>
      <c r="D50" s="6" t="s">
        <v>102</v>
      </c>
      <c r="E50" s="55"/>
      <c r="F50" s="253"/>
    </row>
    <row r="51" spans="1:6">
      <c r="A51" s="253"/>
      <c r="B51" s="6" t="s">
        <v>103</v>
      </c>
      <c r="C51" s="54"/>
      <c r="D51" s="6" t="s">
        <v>103</v>
      </c>
      <c r="E51" s="55"/>
      <c r="F51" s="253"/>
    </row>
    <row r="52" spans="1:6">
      <c r="A52" s="253"/>
      <c r="B52" s="56" t="s">
        <v>104</v>
      </c>
      <c r="C52" s="57"/>
      <c r="D52" s="56" t="s">
        <v>104</v>
      </c>
      <c r="E52" s="58"/>
      <c r="F52" s="253"/>
    </row>
    <row r="53" spans="1:6" ht="28.5" customHeight="1">
      <c r="A53" s="253"/>
      <c r="B53" s="53" t="str">
        <f ca="1">'Scout 5'!A1</f>
        <v>Scout 5</v>
      </c>
      <c r="F53" s="253"/>
    </row>
    <row r="54" spans="1:6" ht="12.75" customHeight="1">
      <c r="A54" s="253"/>
      <c r="B54" s="71" t="s">
        <v>124</v>
      </c>
      <c r="C54" s="11"/>
      <c r="F54" s="253"/>
    </row>
    <row r="55" spans="1:6" ht="12.75" customHeight="1">
      <c r="A55" s="253"/>
      <c r="B55" s="71" t="s">
        <v>125</v>
      </c>
      <c r="C55" s="11"/>
      <c r="F55" s="253"/>
    </row>
    <row r="56" spans="1:6">
      <c r="A56" s="253"/>
      <c r="B56" s="43"/>
      <c r="C56" s="46" t="s">
        <v>94</v>
      </c>
      <c r="E56" s="46" t="s">
        <v>95</v>
      </c>
      <c r="F56" s="253"/>
    </row>
    <row r="57" spans="1:6">
      <c r="A57" s="253"/>
      <c r="B57" s="6" t="s">
        <v>96</v>
      </c>
      <c r="C57" s="54"/>
      <c r="D57" s="6" t="s">
        <v>96</v>
      </c>
      <c r="E57" s="55"/>
      <c r="F57" s="253"/>
    </row>
    <row r="58" spans="1:6">
      <c r="A58" s="253"/>
      <c r="B58" s="6" t="s">
        <v>97</v>
      </c>
      <c r="C58" s="54"/>
      <c r="D58" s="6" t="s">
        <v>97</v>
      </c>
      <c r="E58" s="55"/>
      <c r="F58" s="253"/>
    </row>
    <row r="59" spans="1:6">
      <c r="A59" s="253"/>
      <c r="B59" s="6" t="s">
        <v>98</v>
      </c>
      <c r="C59" s="54"/>
      <c r="D59" s="6" t="s">
        <v>98</v>
      </c>
      <c r="E59" s="55"/>
      <c r="F59" s="253"/>
    </row>
    <row r="60" spans="1:6">
      <c r="A60" s="253"/>
      <c r="B60" s="6" t="s">
        <v>99</v>
      </c>
      <c r="C60" s="54"/>
      <c r="D60" s="6" t="s">
        <v>99</v>
      </c>
      <c r="E60" s="55"/>
      <c r="F60" s="253"/>
    </row>
    <row r="61" spans="1:6">
      <c r="A61" s="253"/>
      <c r="B61" s="6" t="s">
        <v>100</v>
      </c>
      <c r="C61" s="54"/>
      <c r="D61" s="6" t="s">
        <v>100</v>
      </c>
      <c r="E61" s="55"/>
      <c r="F61" s="253"/>
    </row>
    <row r="62" spans="1:6">
      <c r="A62" s="253"/>
      <c r="B62" s="6" t="s">
        <v>101</v>
      </c>
      <c r="C62" s="54"/>
      <c r="D62" s="6" t="s">
        <v>101</v>
      </c>
      <c r="E62" s="55"/>
      <c r="F62" s="253"/>
    </row>
    <row r="63" spans="1:6">
      <c r="A63" s="253"/>
      <c r="B63" s="6" t="s">
        <v>102</v>
      </c>
      <c r="C63" s="54"/>
      <c r="D63" s="6" t="s">
        <v>102</v>
      </c>
      <c r="E63" s="55"/>
      <c r="F63" s="253"/>
    </row>
    <row r="64" spans="1:6">
      <c r="A64" s="253"/>
      <c r="B64" s="6" t="s">
        <v>103</v>
      </c>
      <c r="C64" s="54"/>
      <c r="D64" s="6" t="s">
        <v>103</v>
      </c>
      <c r="E64" s="55"/>
      <c r="F64" s="253"/>
    </row>
    <row r="65" spans="1:6">
      <c r="A65" s="253"/>
      <c r="B65" s="56" t="s">
        <v>104</v>
      </c>
      <c r="C65" s="57"/>
      <c r="D65" s="56" t="s">
        <v>104</v>
      </c>
      <c r="E65" s="58"/>
      <c r="F65" s="253"/>
    </row>
    <row r="66" spans="1:6" ht="28.5" customHeight="1">
      <c r="A66" s="253"/>
      <c r="B66" s="53" t="str">
        <f ca="1">'Scout 6'!A1</f>
        <v>Scout 6</v>
      </c>
      <c r="F66" s="253"/>
    </row>
    <row r="67" spans="1:6" ht="12.75" customHeight="1">
      <c r="A67" s="253"/>
      <c r="B67" s="71" t="s">
        <v>124</v>
      </c>
      <c r="C67" s="11"/>
      <c r="F67" s="253"/>
    </row>
    <row r="68" spans="1:6" ht="12.75" customHeight="1">
      <c r="A68" s="253"/>
      <c r="B68" s="71" t="s">
        <v>125</v>
      </c>
      <c r="C68" s="11"/>
      <c r="F68" s="253"/>
    </row>
    <row r="69" spans="1:6">
      <c r="A69" s="253"/>
      <c r="B69" s="43"/>
      <c r="C69" s="46" t="s">
        <v>94</v>
      </c>
      <c r="E69" s="46" t="s">
        <v>95</v>
      </c>
      <c r="F69" s="253"/>
    </row>
    <row r="70" spans="1:6">
      <c r="A70" s="253"/>
      <c r="B70" s="6" t="s">
        <v>96</v>
      </c>
      <c r="C70" s="54"/>
      <c r="D70" s="6" t="s">
        <v>96</v>
      </c>
      <c r="E70" s="55"/>
      <c r="F70" s="253"/>
    </row>
    <row r="71" spans="1:6">
      <c r="A71" s="253"/>
      <c r="B71" s="6" t="s">
        <v>97</v>
      </c>
      <c r="C71" s="54"/>
      <c r="D71" s="6" t="s">
        <v>97</v>
      </c>
      <c r="E71" s="55"/>
      <c r="F71" s="253"/>
    </row>
    <row r="72" spans="1:6">
      <c r="A72" s="253"/>
      <c r="B72" s="6" t="s">
        <v>98</v>
      </c>
      <c r="C72" s="54"/>
      <c r="D72" s="6" t="s">
        <v>98</v>
      </c>
      <c r="E72" s="55"/>
      <c r="F72" s="253"/>
    </row>
    <row r="73" spans="1:6">
      <c r="A73" s="253"/>
      <c r="B73" s="6" t="s">
        <v>99</v>
      </c>
      <c r="C73" s="54"/>
      <c r="D73" s="6" t="s">
        <v>99</v>
      </c>
      <c r="E73" s="55"/>
      <c r="F73" s="253"/>
    </row>
    <row r="74" spans="1:6">
      <c r="A74" s="253"/>
      <c r="B74" s="6" t="s">
        <v>100</v>
      </c>
      <c r="C74" s="54"/>
      <c r="D74" s="6" t="s">
        <v>100</v>
      </c>
      <c r="E74" s="55"/>
      <c r="F74" s="253"/>
    </row>
    <row r="75" spans="1:6">
      <c r="A75" s="253"/>
      <c r="B75" s="6" t="s">
        <v>101</v>
      </c>
      <c r="C75" s="54"/>
      <c r="D75" s="6" t="s">
        <v>101</v>
      </c>
      <c r="E75" s="55"/>
      <c r="F75" s="253"/>
    </row>
    <row r="76" spans="1:6">
      <c r="A76" s="253"/>
      <c r="B76" s="6" t="s">
        <v>102</v>
      </c>
      <c r="C76" s="54"/>
      <c r="D76" s="6" t="s">
        <v>102</v>
      </c>
      <c r="E76" s="55"/>
      <c r="F76" s="253"/>
    </row>
    <row r="77" spans="1:6">
      <c r="A77" s="253"/>
      <c r="B77" s="6" t="s">
        <v>103</v>
      </c>
      <c r="C77" s="54"/>
      <c r="D77" s="6" t="s">
        <v>103</v>
      </c>
      <c r="E77" s="55"/>
      <c r="F77" s="253"/>
    </row>
    <row r="78" spans="1:6">
      <c r="A78" s="253"/>
      <c r="B78" s="56" t="s">
        <v>104</v>
      </c>
      <c r="C78" s="57"/>
      <c r="D78" s="56" t="s">
        <v>104</v>
      </c>
      <c r="E78" s="58"/>
      <c r="F78" s="253"/>
    </row>
    <row r="79" spans="1:6" ht="28.5" customHeight="1">
      <c r="A79" s="253"/>
      <c r="B79" s="53" t="str">
        <f ca="1">'Scout 7'!A1</f>
        <v>Scout 7</v>
      </c>
      <c r="F79" s="253"/>
    </row>
    <row r="80" spans="1:6" ht="12.75" customHeight="1">
      <c r="A80" s="253"/>
      <c r="B80" s="71" t="s">
        <v>124</v>
      </c>
      <c r="C80" s="11"/>
      <c r="F80" s="253"/>
    </row>
    <row r="81" spans="1:6" ht="12.75" customHeight="1">
      <c r="A81" s="253"/>
      <c r="B81" s="71" t="s">
        <v>125</v>
      </c>
      <c r="C81" s="11"/>
      <c r="F81" s="253"/>
    </row>
    <row r="82" spans="1:6">
      <c r="A82" s="253"/>
      <c r="B82" s="43"/>
      <c r="C82" s="46" t="s">
        <v>94</v>
      </c>
      <c r="E82" s="46" t="s">
        <v>95</v>
      </c>
      <c r="F82" s="253"/>
    </row>
    <row r="83" spans="1:6">
      <c r="A83" s="253"/>
      <c r="B83" s="6" t="s">
        <v>96</v>
      </c>
      <c r="C83" s="54"/>
      <c r="D83" s="6" t="s">
        <v>96</v>
      </c>
      <c r="E83" s="55"/>
      <c r="F83" s="253"/>
    </row>
    <row r="84" spans="1:6">
      <c r="A84" s="253"/>
      <c r="B84" s="6" t="s">
        <v>97</v>
      </c>
      <c r="C84" s="54"/>
      <c r="D84" s="6" t="s">
        <v>97</v>
      </c>
      <c r="E84" s="55"/>
      <c r="F84" s="253"/>
    </row>
    <row r="85" spans="1:6">
      <c r="A85" s="253"/>
      <c r="B85" s="6" t="s">
        <v>98</v>
      </c>
      <c r="C85" s="54"/>
      <c r="D85" s="6" t="s">
        <v>98</v>
      </c>
      <c r="E85" s="55"/>
      <c r="F85" s="253"/>
    </row>
    <row r="86" spans="1:6">
      <c r="A86" s="253"/>
      <c r="B86" s="6" t="s">
        <v>99</v>
      </c>
      <c r="C86" s="54"/>
      <c r="D86" s="6" t="s">
        <v>99</v>
      </c>
      <c r="E86" s="55"/>
      <c r="F86" s="253"/>
    </row>
    <row r="87" spans="1:6">
      <c r="A87" s="253"/>
      <c r="B87" s="6" t="s">
        <v>100</v>
      </c>
      <c r="C87" s="54"/>
      <c r="D87" s="6" t="s">
        <v>100</v>
      </c>
      <c r="E87" s="55"/>
      <c r="F87" s="253"/>
    </row>
    <row r="88" spans="1:6">
      <c r="A88" s="253"/>
      <c r="B88" s="6" t="s">
        <v>101</v>
      </c>
      <c r="C88" s="54"/>
      <c r="D88" s="6" t="s">
        <v>101</v>
      </c>
      <c r="E88" s="55"/>
      <c r="F88" s="253"/>
    </row>
    <row r="89" spans="1:6">
      <c r="A89" s="253"/>
      <c r="B89" s="6" t="s">
        <v>102</v>
      </c>
      <c r="C89" s="54"/>
      <c r="D89" s="6" t="s">
        <v>102</v>
      </c>
      <c r="E89" s="55"/>
      <c r="F89" s="253"/>
    </row>
    <row r="90" spans="1:6">
      <c r="A90" s="253"/>
      <c r="B90" s="6" t="s">
        <v>103</v>
      </c>
      <c r="C90" s="54"/>
      <c r="D90" s="6" t="s">
        <v>103</v>
      </c>
      <c r="E90" s="55"/>
      <c r="F90" s="253"/>
    </row>
    <row r="91" spans="1:6">
      <c r="A91" s="253"/>
      <c r="B91" s="56" t="s">
        <v>104</v>
      </c>
      <c r="C91" s="57"/>
      <c r="D91" s="56" t="s">
        <v>104</v>
      </c>
      <c r="E91" s="58"/>
      <c r="F91" s="253"/>
    </row>
    <row r="92" spans="1:6" ht="28.5" customHeight="1">
      <c r="A92" s="253"/>
      <c r="B92" s="53" t="str">
        <f ca="1">'Scout 8'!A1</f>
        <v>Scout 8</v>
      </c>
      <c r="F92" s="253"/>
    </row>
    <row r="93" spans="1:6" ht="12.75" customHeight="1">
      <c r="A93" s="253"/>
      <c r="B93" s="71" t="s">
        <v>124</v>
      </c>
      <c r="C93" s="11"/>
      <c r="F93" s="253"/>
    </row>
    <row r="94" spans="1:6" ht="12.75" customHeight="1">
      <c r="A94" s="253"/>
      <c r="B94" s="71" t="s">
        <v>125</v>
      </c>
      <c r="C94" s="11"/>
      <c r="F94" s="253"/>
    </row>
    <row r="95" spans="1:6">
      <c r="A95" s="253"/>
      <c r="B95" s="43"/>
      <c r="C95" s="46" t="s">
        <v>94</v>
      </c>
      <c r="E95" s="46" t="s">
        <v>95</v>
      </c>
      <c r="F95" s="253"/>
    </row>
    <row r="96" spans="1:6">
      <c r="A96" s="253"/>
      <c r="B96" s="6" t="s">
        <v>96</v>
      </c>
      <c r="C96" s="54"/>
      <c r="D96" s="6" t="s">
        <v>96</v>
      </c>
      <c r="E96" s="55"/>
      <c r="F96" s="253"/>
    </row>
    <row r="97" spans="1:6">
      <c r="A97" s="253"/>
      <c r="B97" s="6" t="s">
        <v>97</v>
      </c>
      <c r="C97" s="54"/>
      <c r="D97" s="6" t="s">
        <v>97</v>
      </c>
      <c r="E97" s="55"/>
      <c r="F97" s="253"/>
    </row>
    <row r="98" spans="1:6">
      <c r="A98" s="253"/>
      <c r="B98" s="6" t="s">
        <v>98</v>
      </c>
      <c r="C98" s="54"/>
      <c r="D98" s="6" t="s">
        <v>98</v>
      </c>
      <c r="E98" s="55"/>
      <c r="F98" s="253"/>
    </row>
    <row r="99" spans="1:6">
      <c r="A99" s="253"/>
      <c r="B99" s="6" t="s">
        <v>99</v>
      </c>
      <c r="C99" s="54"/>
      <c r="D99" s="6" t="s">
        <v>99</v>
      </c>
      <c r="E99" s="55"/>
      <c r="F99" s="253"/>
    </row>
    <row r="100" spans="1:6">
      <c r="A100" s="253"/>
      <c r="B100" s="6" t="s">
        <v>100</v>
      </c>
      <c r="C100" s="54"/>
      <c r="D100" s="6" t="s">
        <v>100</v>
      </c>
      <c r="E100" s="55"/>
      <c r="F100" s="253"/>
    </row>
    <row r="101" spans="1:6">
      <c r="A101" s="253"/>
      <c r="B101" s="6" t="s">
        <v>101</v>
      </c>
      <c r="C101" s="54"/>
      <c r="D101" s="6" t="s">
        <v>101</v>
      </c>
      <c r="E101" s="55"/>
      <c r="F101" s="253"/>
    </row>
    <row r="102" spans="1:6">
      <c r="A102" s="253"/>
      <c r="B102" s="6" t="s">
        <v>102</v>
      </c>
      <c r="C102" s="54"/>
      <c r="D102" s="6" t="s">
        <v>102</v>
      </c>
      <c r="E102" s="55"/>
      <c r="F102" s="253"/>
    </row>
    <row r="103" spans="1:6">
      <c r="A103" s="253"/>
      <c r="B103" s="6" t="s">
        <v>103</v>
      </c>
      <c r="C103" s="54"/>
      <c r="D103" s="6" t="s">
        <v>103</v>
      </c>
      <c r="E103" s="55"/>
      <c r="F103" s="253"/>
    </row>
    <row r="104" spans="1:6">
      <c r="A104" s="253"/>
      <c r="B104" s="56" t="s">
        <v>104</v>
      </c>
      <c r="C104" s="57"/>
      <c r="D104" s="56" t="s">
        <v>104</v>
      </c>
      <c r="E104" s="58"/>
      <c r="F104" s="253"/>
    </row>
    <row r="105" spans="1:6" ht="28.5" customHeight="1">
      <c r="A105" s="253"/>
      <c r="B105" s="53" t="str">
        <f ca="1">'Scout 9'!A1</f>
        <v>Scout 9</v>
      </c>
      <c r="F105" s="253"/>
    </row>
    <row r="106" spans="1:6" ht="12.75" customHeight="1">
      <c r="A106" s="253"/>
      <c r="B106" s="71" t="s">
        <v>124</v>
      </c>
      <c r="C106" s="11"/>
      <c r="F106" s="253"/>
    </row>
    <row r="107" spans="1:6" ht="12.75" customHeight="1">
      <c r="A107" s="253"/>
      <c r="B107" s="71" t="s">
        <v>125</v>
      </c>
      <c r="C107" s="11"/>
      <c r="F107" s="253"/>
    </row>
    <row r="108" spans="1:6">
      <c r="A108" s="253"/>
      <c r="B108" s="43"/>
      <c r="C108" s="46" t="s">
        <v>94</v>
      </c>
      <c r="E108" s="46" t="s">
        <v>95</v>
      </c>
      <c r="F108" s="253"/>
    </row>
    <row r="109" spans="1:6">
      <c r="A109" s="253"/>
      <c r="B109" s="6" t="s">
        <v>96</v>
      </c>
      <c r="C109" s="54"/>
      <c r="D109" s="6" t="s">
        <v>96</v>
      </c>
      <c r="E109" s="55"/>
      <c r="F109" s="253"/>
    </row>
    <row r="110" spans="1:6">
      <c r="A110" s="253"/>
      <c r="B110" s="6" t="s">
        <v>97</v>
      </c>
      <c r="C110" s="54"/>
      <c r="D110" s="6" t="s">
        <v>97</v>
      </c>
      <c r="E110" s="55"/>
      <c r="F110" s="253"/>
    </row>
    <row r="111" spans="1:6">
      <c r="A111" s="253"/>
      <c r="B111" s="6" t="s">
        <v>98</v>
      </c>
      <c r="C111" s="54"/>
      <c r="D111" s="6" t="s">
        <v>98</v>
      </c>
      <c r="E111" s="55"/>
      <c r="F111" s="253"/>
    </row>
    <row r="112" spans="1:6">
      <c r="A112" s="253"/>
      <c r="B112" s="6" t="s">
        <v>99</v>
      </c>
      <c r="C112" s="54"/>
      <c r="D112" s="6" t="s">
        <v>99</v>
      </c>
      <c r="E112" s="55"/>
      <c r="F112" s="253"/>
    </row>
    <row r="113" spans="1:6">
      <c r="A113" s="253"/>
      <c r="B113" s="6" t="s">
        <v>100</v>
      </c>
      <c r="C113" s="54"/>
      <c r="D113" s="6" t="s">
        <v>100</v>
      </c>
      <c r="E113" s="55"/>
      <c r="F113" s="253"/>
    </row>
    <row r="114" spans="1:6">
      <c r="A114" s="253"/>
      <c r="B114" s="6" t="s">
        <v>101</v>
      </c>
      <c r="C114" s="54"/>
      <c r="D114" s="6" t="s">
        <v>101</v>
      </c>
      <c r="E114" s="55"/>
      <c r="F114" s="253"/>
    </row>
    <row r="115" spans="1:6">
      <c r="A115" s="253"/>
      <c r="B115" s="6" t="s">
        <v>102</v>
      </c>
      <c r="C115" s="54"/>
      <c r="D115" s="6" t="s">
        <v>102</v>
      </c>
      <c r="E115" s="55"/>
      <c r="F115" s="253"/>
    </row>
    <row r="116" spans="1:6">
      <c r="A116" s="253"/>
      <c r="B116" s="6" t="s">
        <v>103</v>
      </c>
      <c r="C116" s="54"/>
      <c r="D116" s="6" t="s">
        <v>103</v>
      </c>
      <c r="E116" s="55"/>
      <c r="F116" s="253"/>
    </row>
    <row r="117" spans="1:6">
      <c r="A117" s="253"/>
      <c r="B117" s="56" t="s">
        <v>104</v>
      </c>
      <c r="C117" s="57"/>
      <c r="D117" s="56" t="s">
        <v>104</v>
      </c>
      <c r="E117" s="58"/>
      <c r="F117" s="253"/>
    </row>
    <row r="118" spans="1:6" ht="28.5" customHeight="1">
      <c r="A118" s="253"/>
      <c r="B118" s="53" t="str">
        <f ca="1">'Scout 10'!A1</f>
        <v>Scout 10</v>
      </c>
      <c r="F118" s="253"/>
    </row>
    <row r="119" spans="1:6" ht="12.75" customHeight="1">
      <c r="A119" s="253"/>
      <c r="B119" s="71" t="s">
        <v>124</v>
      </c>
      <c r="C119" s="11"/>
      <c r="F119" s="253"/>
    </row>
    <row r="120" spans="1:6" ht="12.75" customHeight="1">
      <c r="A120" s="253"/>
      <c r="B120" s="71" t="s">
        <v>125</v>
      </c>
      <c r="C120" s="11"/>
      <c r="F120" s="253"/>
    </row>
    <row r="121" spans="1:6">
      <c r="A121" s="253"/>
      <c r="B121" s="43"/>
      <c r="C121" s="46" t="s">
        <v>94</v>
      </c>
      <c r="E121" s="46" t="s">
        <v>95</v>
      </c>
      <c r="F121" s="253"/>
    </row>
    <row r="122" spans="1:6">
      <c r="A122" s="253"/>
      <c r="B122" s="6" t="s">
        <v>96</v>
      </c>
      <c r="C122" s="54"/>
      <c r="D122" s="6" t="s">
        <v>96</v>
      </c>
      <c r="E122" s="55"/>
      <c r="F122" s="253"/>
    </row>
    <row r="123" spans="1:6">
      <c r="A123" s="253"/>
      <c r="B123" s="6" t="s">
        <v>97</v>
      </c>
      <c r="C123" s="54"/>
      <c r="D123" s="6" t="s">
        <v>97</v>
      </c>
      <c r="E123" s="55"/>
      <c r="F123" s="253"/>
    </row>
    <row r="124" spans="1:6">
      <c r="A124" s="253"/>
      <c r="B124" s="6" t="s">
        <v>98</v>
      </c>
      <c r="C124" s="54"/>
      <c r="D124" s="6" t="s">
        <v>98</v>
      </c>
      <c r="E124" s="55"/>
      <c r="F124" s="253"/>
    </row>
    <row r="125" spans="1:6">
      <c r="A125" s="253"/>
      <c r="B125" s="6" t="s">
        <v>99</v>
      </c>
      <c r="C125" s="54"/>
      <c r="D125" s="6" t="s">
        <v>99</v>
      </c>
      <c r="E125" s="55"/>
      <c r="F125" s="253"/>
    </row>
    <row r="126" spans="1:6">
      <c r="A126" s="253"/>
      <c r="B126" s="6" t="s">
        <v>100</v>
      </c>
      <c r="C126" s="54"/>
      <c r="D126" s="6" t="s">
        <v>100</v>
      </c>
      <c r="E126" s="55"/>
      <c r="F126" s="253"/>
    </row>
    <row r="127" spans="1:6">
      <c r="A127" s="253"/>
      <c r="B127" s="6" t="s">
        <v>101</v>
      </c>
      <c r="C127" s="54"/>
      <c r="D127" s="6" t="s">
        <v>101</v>
      </c>
      <c r="E127" s="55"/>
      <c r="F127" s="253"/>
    </row>
    <row r="128" spans="1:6">
      <c r="A128" s="253"/>
      <c r="B128" s="6" t="s">
        <v>102</v>
      </c>
      <c r="C128" s="54"/>
      <c r="D128" s="6" t="s">
        <v>102</v>
      </c>
      <c r="E128" s="55"/>
      <c r="F128" s="253"/>
    </row>
    <row r="129" spans="1:6">
      <c r="A129" s="253"/>
      <c r="B129" s="6" t="s">
        <v>103</v>
      </c>
      <c r="C129" s="54"/>
      <c r="D129" s="6" t="s">
        <v>103</v>
      </c>
      <c r="E129" s="55"/>
      <c r="F129" s="253"/>
    </row>
    <row r="130" spans="1:6">
      <c r="A130" s="253"/>
      <c r="B130" s="56" t="s">
        <v>104</v>
      </c>
      <c r="C130" s="57"/>
      <c r="D130" s="56" t="s">
        <v>104</v>
      </c>
      <c r="E130" s="58"/>
      <c r="F130" s="253"/>
    </row>
    <row r="131" spans="1:6" ht="28.5" customHeight="1">
      <c r="A131" s="253"/>
      <c r="B131" s="53" t="str">
        <f ca="1">'Scout 11'!A1</f>
        <v>Scout 11</v>
      </c>
      <c r="F131" s="253"/>
    </row>
    <row r="132" spans="1:6" ht="12.75" customHeight="1">
      <c r="A132" s="253"/>
      <c r="B132" s="71" t="s">
        <v>124</v>
      </c>
      <c r="C132" s="11"/>
      <c r="F132" s="253"/>
    </row>
    <row r="133" spans="1:6" ht="12.75" customHeight="1">
      <c r="A133" s="253"/>
      <c r="B133" s="71" t="s">
        <v>125</v>
      </c>
      <c r="C133" s="11"/>
      <c r="F133" s="253"/>
    </row>
    <row r="134" spans="1:6">
      <c r="A134" s="253"/>
      <c r="B134" s="43"/>
      <c r="C134" s="46" t="s">
        <v>94</v>
      </c>
      <c r="E134" s="46" t="s">
        <v>95</v>
      </c>
      <c r="F134" s="253"/>
    </row>
    <row r="135" spans="1:6">
      <c r="A135" s="253"/>
      <c r="B135" s="6" t="s">
        <v>96</v>
      </c>
      <c r="C135" s="54"/>
      <c r="D135" s="6" t="s">
        <v>96</v>
      </c>
      <c r="E135" s="55"/>
      <c r="F135" s="253"/>
    </row>
    <row r="136" spans="1:6">
      <c r="A136" s="253"/>
      <c r="B136" s="6" t="s">
        <v>97</v>
      </c>
      <c r="C136" s="54"/>
      <c r="D136" s="6" t="s">
        <v>97</v>
      </c>
      <c r="E136" s="55"/>
      <c r="F136" s="253"/>
    </row>
    <row r="137" spans="1:6">
      <c r="A137" s="253"/>
      <c r="B137" s="6" t="s">
        <v>98</v>
      </c>
      <c r="C137" s="54"/>
      <c r="D137" s="6" t="s">
        <v>98</v>
      </c>
      <c r="E137" s="55"/>
      <c r="F137" s="253"/>
    </row>
    <row r="138" spans="1:6">
      <c r="A138" s="253"/>
      <c r="B138" s="6" t="s">
        <v>99</v>
      </c>
      <c r="C138" s="54"/>
      <c r="D138" s="6" t="s">
        <v>99</v>
      </c>
      <c r="E138" s="55"/>
      <c r="F138" s="253"/>
    </row>
    <row r="139" spans="1:6">
      <c r="A139" s="253"/>
      <c r="B139" s="6" t="s">
        <v>100</v>
      </c>
      <c r="C139" s="54"/>
      <c r="D139" s="6" t="s">
        <v>100</v>
      </c>
      <c r="E139" s="55"/>
      <c r="F139" s="253"/>
    </row>
    <row r="140" spans="1:6">
      <c r="A140" s="253"/>
      <c r="B140" s="6" t="s">
        <v>101</v>
      </c>
      <c r="C140" s="54"/>
      <c r="D140" s="6" t="s">
        <v>101</v>
      </c>
      <c r="E140" s="55"/>
      <c r="F140" s="253"/>
    </row>
    <row r="141" spans="1:6">
      <c r="A141" s="253"/>
      <c r="B141" s="6" t="s">
        <v>102</v>
      </c>
      <c r="C141" s="54"/>
      <c r="D141" s="6" t="s">
        <v>102</v>
      </c>
      <c r="E141" s="55"/>
      <c r="F141" s="253"/>
    </row>
    <row r="142" spans="1:6">
      <c r="A142" s="253"/>
      <c r="B142" s="6" t="s">
        <v>103</v>
      </c>
      <c r="C142" s="54"/>
      <c r="D142" s="6" t="s">
        <v>103</v>
      </c>
      <c r="E142" s="55"/>
      <c r="F142" s="253"/>
    </row>
    <row r="143" spans="1:6">
      <c r="A143" s="253"/>
      <c r="B143" s="56" t="s">
        <v>104</v>
      </c>
      <c r="C143" s="57"/>
      <c r="D143" s="56" t="s">
        <v>104</v>
      </c>
      <c r="E143" s="58"/>
      <c r="F143" s="253"/>
    </row>
    <row r="144" spans="1:6" ht="28.5" customHeight="1">
      <c r="A144" s="253"/>
      <c r="B144" s="53" t="str">
        <f ca="1">'Scout 12'!A1</f>
        <v>Scout 12</v>
      </c>
      <c r="F144" s="253"/>
    </row>
    <row r="145" spans="1:6" ht="12.75" customHeight="1">
      <c r="A145" s="253"/>
      <c r="B145" s="71" t="s">
        <v>124</v>
      </c>
      <c r="C145" s="11"/>
      <c r="F145" s="253"/>
    </row>
    <row r="146" spans="1:6" ht="12.75" customHeight="1">
      <c r="A146" s="253"/>
      <c r="B146" s="71" t="s">
        <v>125</v>
      </c>
      <c r="C146" s="11"/>
      <c r="F146" s="253"/>
    </row>
    <row r="147" spans="1:6">
      <c r="A147" s="253"/>
      <c r="B147" s="43"/>
      <c r="C147" s="46" t="s">
        <v>94</v>
      </c>
      <c r="E147" s="46" t="s">
        <v>95</v>
      </c>
      <c r="F147" s="253"/>
    </row>
    <row r="148" spans="1:6">
      <c r="A148" s="253"/>
      <c r="B148" s="6" t="s">
        <v>96</v>
      </c>
      <c r="C148" s="54"/>
      <c r="D148" s="6" t="s">
        <v>96</v>
      </c>
      <c r="E148" s="55"/>
      <c r="F148" s="253"/>
    </row>
    <row r="149" spans="1:6">
      <c r="A149" s="253"/>
      <c r="B149" s="6" t="s">
        <v>97</v>
      </c>
      <c r="C149" s="54"/>
      <c r="D149" s="6" t="s">
        <v>97</v>
      </c>
      <c r="E149" s="55"/>
      <c r="F149" s="253"/>
    </row>
    <row r="150" spans="1:6">
      <c r="A150" s="253"/>
      <c r="B150" s="6" t="s">
        <v>98</v>
      </c>
      <c r="C150" s="54"/>
      <c r="D150" s="6" t="s">
        <v>98</v>
      </c>
      <c r="E150" s="55"/>
      <c r="F150" s="253"/>
    </row>
    <row r="151" spans="1:6">
      <c r="A151" s="253"/>
      <c r="B151" s="6" t="s">
        <v>99</v>
      </c>
      <c r="C151" s="54"/>
      <c r="D151" s="6" t="s">
        <v>99</v>
      </c>
      <c r="E151" s="55"/>
      <c r="F151" s="253"/>
    </row>
    <row r="152" spans="1:6">
      <c r="A152" s="253"/>
      <c r="B152" s="6" t="s">
        <v>100</v>
      </c>
      <c r="C152" s="54"/>
      <c r="D152" s="6" t="s">
        <v>100</v>
      </c>
      <c r="E152" s="55"/>
      <c r="F152" s="253"/>
    </row>
    <row r="153" spans="1:6">
      <c r="A153" s="253"/>
      <c r="B153" s="6" t="s">
        <v>101</v>
      </c>
      <c r="C153" s="54"/>
      <c r="D153" s="6" t="s">
        <v>101</v>
      </c>
      <c r="E153" s="55"/>
      <c r="F153" s="253"/>
    </row>
    <row r="154" spans="1:6">
      <c r="A154" s="253"/>
      <c r="B154" s="6" t="s">
        <v>102</v>
      </c>
      <c r="C154" s="54"/>
      <c r="D154" s="6" t="s">
        <v>102</v>
      </c>
      <c r="E154" s="55"/>
      <c r="F154" s="253"/>
    </row>
    <row r="155" spans="1:6">
      <c r="A155" s="253"/>
      <c r="B155" s="6" t="s">
        <v>103</v>
      </c>
      <c r="C155" s="54"/>
      <c r="D155" s="6" t="s">
        <v>103</v>
      </c>
      <c r="E155" s="55"/>
      <c r="F155" s="253"/>
    </row>
    <row r="156" spans="1:6">
      <c r="A156" s="253"/>
      <c r="B156" s="56" t="s">
        <v>104</v>
      </c>
      <c r="C156" s="57"/>
      <c r="D156" s="56" t="s">
        <v>104</v>
      </c>
      <c r="E156" s="58"/>
      <c r="F156" s="253"/>
    </row>
    <row r="157" spans="1:6" ht="28.5" customHeight="1">
      <c r="A157" s="253"/>
      <c r="B157" s="53" t="str">
        <f ca="1">'Scout 13'!A1</f>
        <v>Scout 13</v>
      </c>
      <c r="F157" s="253"/>
    </row>
    <row r="158" spans="1:6" ht="12.75" customHeight="1">
      <c r="A158" s="253"/>
      <c r="B158" s="71" t="s">
        <v>124</v>
      </c>
      <c r="C158" s="11"/>
      <c r="F158" s="253"/>
    </row>
    <row r="159" spans="1:6" ht="12.75" customHeight="1">
      <c r="A159" s="253"/>
      <c r="B159" s="71" t="s">
        <v>125</v>
      </c>
      <c r="C159" s="11"/>
      <c r="F159" s="253"/>
    </row>
    <row r="160" spans="1:6">
      <c r="A160" s="253"/>
      <c r="B160" s="43"/>
      <c r="C160" s="46" t="s">
        <v>94</v>
      </c>
      <c r="E160" s="46" t="s">
        <v>95</v>
      </c>
      <c r="F160" s="253"/>
    </row>
    <row r="161" spans="1:6">
      <c r="A161" s="253"/>
      <c r="B161" s="6" t="s">
        <v>96</v>
      </c>
      <c r="C161" s="54"/>
      <c r="D161" s="6" t="s">
        <v>96</v>
      </c>
      <c r="E161" s="55"/>
      <c r="F161" s="253"/>
    </row>
    <row r="162" spans="1:6">
      <c r="A162" s="253"/>
      <c r="B162" s="6" t="s">
        <v>97</v>
      </c>
      <c r="C162" s="54"/>
      <c r="D162" s="6" t="s">
        <v>97</v>
      </c>
      <c r="E162" s="55"/>
      <c r="F162" s="253"/>
    </row>
    <row r="163" spans="1:6">
      <c r="A163" s="253"/>
      <c r="B163" s="6" t="s">
        <v>98</v>
      </c>
      <c r="C163" s="54"/>
      <c r="D163" s="6" t="s">
        <v>98</v>
      </c>
      <c r="E163" s="55"/>
      <c r="F163" s="253"/>
    </row>
    <row r="164" spans="1:6">
      <c r="A164" s="253"/>
      <c r="B164" s="6" t="s">
        <v>99</v>
      </c>
      <c r="C164" s="54"/>
      <c r="D164" s="6" t="s">
        <v>99</v>
      </c>
      <c r="E164" s="55"/>
      <c r="F164" s="253"/>
    </row>
    <row r="165" spans="1:6">
      <c r="A165" s="253"/>
      <c r="B165" s="6" t="s">
        <v>100</v>
      </c>
      <c r="C165" s="54"/>
      <c r="D165" s="6" t="s">
        <v>100</v>
      </c>
      <c r="E165" s="55"/>
      <c r="F165" s="253"/>
    </row>
    <row r="166" spans="1:6">
      <c r="A166" s="253"/>
      <c r="B166" s="6" t="s">
        <v>101</v>
      </c>
      <c r="C166" s="54"/>
      <c r="D166" s="6" t="s">
        <v>101</v>
      </c>
      <c r="E166" s="55"/>
      <c r="F166" s="253"/>
    </row>
    <row r="167" spans="1:6">
      <c r="A167" s="253"/>
      <c r="B167" s="6" t="s">
        <v>102</v>
      </c>
      <c r="C167" s="54"/>
      <c r="D167" s="6" t="s">
        <v>102</v>
      </c>
      <c r="E167" s="55"/>
      <c r="F167" s="253"/>
    </row>
    <row r="168" spans="1:6">
      <c r="A168" s="253"/>
      <c r="B168" s="6" t="s">
        <v>103</v>
      </c>
      <c r="C168" s="54"/>
      <c r="D168" s="6" t="s">
        <v>103</v>
      </c>
      <c r="E168" s="55"/>
      <c r="F168" s="253"/>
    </row>
    <row r="169" spans="1:6">
      <c r="A169" s="253"/>
      <c r="B169" s="56" t="s">
        <v>104</v>
      </c>
      <c r="C169" s="57"/>
      <c r="D169" s="56" t="s">
        <v>104</v>
      </c>
      <c r="E169" s="58"/>
      <c r="F169" s="253"/>
    </row>
    <row r="170" spans="1:6" ht="28.5" customHeight="1">
      <c r="A170" s="253"/>
      <c r="B170" s="53" t="str">
        <f ca="1">'Scout 14'!A1</f>
        <v>Scout 14</v>
      </c>
      <c r="F170" s="253"/>
    </row>
    <row r="171" spans="1:6" ht="12.75" customHeight="1">
      <c r="A171" s="253"/>
      <c r="B171" s="71" t="s">
        <v>124</v>
      </c>
      <c r="C171" s="11"/>
      <c r="F171" s="253"/>
    </row>
    <row r="172" spans="1:6" ht="12.75" customHeight="1">
      <c r="A172" s="253"/>
      <c r="B172" s="71" t="s">
        <v>125</v>
      </c>
      <c r="C172" s="11"/>
      <c r="F172" s="253"/>
    </row>
    <row r="173" spans="1:6">
      <c r="A173" s="253"/>
      <c r="B173" s="43"/>
      <c r="C173" s="46" t="s">
        <v>94</v>
      </c>
      <c r="E173" s="46" t="s">
        <v>95</v>
      </c>
      <c r="F173" s="253"/>
    </row>
    <row r="174" spans="1:6">
      <c r="A174" s="253"/>
      <c r="B174" s="6" t="s">
        <v>96</v>
      </c>
      <c r="C174" s="54"/>
      <c r="D174" s="6" t="s">
        <v>96</v>
      </c>
      <c r="E174" s="55"/>
      <c r="F174" s="253"/>
    </row>
    <row r="175" spans="1:6">
      <c r="A175" s="253"/>
      <c r="B175" s="6" t="s">
        <v>97</v>
      </c>
      <c r="C175" s="54"/>
      <c r="D175" s="6" t="s">
        <v>97</v>
      </c>
      <c r="E175" s="55"/>
      <c r="F175" s="253"/>
    </row>
    <row r="176" spans="1:6">
      <c r="A176" s="253"/>
      <c r="B176" s="6" t="s">
        <v>98</v>
      </c>
      <c r="C176" s="54"/>
      <c r="D176" s="6" t="s">
        <v>98</v>
      </c>
      <c r="E176" s="55"/>
      <c r="F176" s="253"/>
    </row>
    <row r="177" spans="1:6">
      <c r="A177" s="253"/>
      <c r="B177" s="6" t="s">
        <v>99</v>
      </c>
      <c r="C177" s="54"/>
      <c r="D177" s="6" t="s">
        <v>99</v>
      </c>
      <c r="E177" s="55"/>
      <c r="F177" s="253"/>
    </row>
    <row r="178" spans="1:6">
      <c r="A178" s="253"/>
      <c r="B178" s="6" t="s">
        <v>100</v>
      </c>
      <c r="C178" s="54"/>
      <c r="D178" s="6" t="s">
        <v>100</v>
      </c>
      <c r="E178" s="55"/>
      <c r="F178" s="253"/>
    </row>
    <row r="179" spans="1:6">
      <c r="A179" s="253"/>
      <c r="B179" s="6" t="s">
        <v>101</v>
      </c>
      <c r="C179" s="54"/>
      <c r="D179" s="6" t="s">
        <v>101</v>
      </c>
      <c r="E179" s="55"/>
      <c r="F179" s="253"/>
    </row>
    <row r="180" spans="1:6">
      <c r="A180" s="253"/>
      <c r="B180" s="6" t="s">
        <v>102</v>
      </c>
      <c r="C180" s="54"/>
      <c r="D180" s="6" t="s">
        <v>102</v>
      </c>
      <c r="E180" s="55"/>
      <c r="F180" s="253"/>
    </row>
    <row r="181" spans="1:6">
      <c r="A181" s="253"/>
      <c r="B181" s="6" t="s">
        <v>103</v>
      </c>
      <c r="C181" s="54"/>
      <c r="D181" s="6" t="s">
        <v>103</v>
      </c>
      <c r="E181" s="55"/>
      <c r="F181" s="253"/>
    </row>
    <row r="182" spans="1:6">
      <c r="A182" s="253"/>
      <c r="B182" s="56" t="s">
        <v>104</v>
      </c>
      <c r="C182" s="57"/>
      <c r="D182" s="56" t="s">
        <v>104</v>
      </c>
      <c r="E182" s="58"/>
      <c r="F182" s="253"/>
    </row>
    <row r="183" spans="1:6" ht="28.5" customHeight="1">
      <c r="A183" s="253"/>
      <c r="B183" s="53" t="str">
        <f ca="1">'Scout 15'!A1</f>
        <v>Scout 15</v>
      </c>
      <c r="F183" s="253"/>
    </row>
    <row r="184" spans="1:6" ht="12.75" customHeight="1">
      <c r="A184" s="253"/>
      <c r="B184" s="71" t="s">
        <v>124</v>
      </c>
      <c r="C184" s="11"/>
      <c r="F184" s="253"/>
    </row>
    <row r="185" spans="1:6" ht="12.75" customHeight="1">
      <c r="A185" s="253"/>
      <c r="B185" s="71" t="s">
        <v>125</v>
      </c>
      <c r="C185" s="11"/>
      <c r="F185" s="253"/>
    </row>
    <row r="186" spans="1:6">
      <c r="A186" s="253"/>
      <c r="B186" s="43"/>
      <c r="C186" s="46" t="s">
        <v>94</v>
      </c>
      <c r="E186" s="46" t="s">
        <v>95</v>
      </c>
      <c r="F186" s="253"/>
    </row>
    <row r="187" spans="1:6">
      <c r="A187" s="253"/>
      <c r="B187" s="6" t="s">
        <v>96</v>
      </c>
      <c r="C187" s="54"/>
      <c r="D187" s="6" t="s">
        <v>96</v>
      </c>
      <c r="E187" s="55"/>
      <c r="F187" s="253"/>
    </row>
    <row r="188" spans="1:6">
      <c r="A188" s="253"/>
      <c r="B188" s="6" t="s">
        <v>97</v>
      </c>
      <c r="C188" s="54"/>
      <c r="D188" s="6" t="s">
        <v>97</v>
      </c>
      <c r="E188" s="55"/>
      <c r="F188" s="253"/>
    </row>
    <row r="189" spans="1:6">
      <c r="A189" s="253"/>
      <c r="B189" s="6" t="s">
        <v>98</v>
      </c>
      <c r="C189" s="54"/>
      <c r="D189" s="6" t="s">
        <v>98</v>
      </c>
      <c r="E189" s="55"/>
      <c r="F189" s="253"/>
    </row>
    <row r="190" spans="1:6">
      <c r="A190" s="253"/>
      <c r="B190" s="6" t="s">
        <v>99</v>
      </c>
      <c r="C190" s="54"/>
      <c r="D190" s="6" t="s">
        <v>99</v>
      </c>
      <c r="E190" s="55"/>
      <c r="F190" s="253"/>
    </row>
    <row r="191" spans="1:6">
      <c r="A191" s="253"/>
      <c r="B191" s="6" t="s">
        <v>100</v>
      </c>
      <c r="C191" s="54"/>
      <c r="D191" s="6" t="s">
        <v>100</v>
      </c>
      <c r="E191" s="55"/>
      <c r="F191" s="253"/>
    </row>
    <row r="192" spans="1:6">
      <c r="A192" s="253"/>
      <c r="B192" s="6" t="s">
        <v>101</v>
      </c>
      <c r="C192" s="54"/>
      <c r="D192" s="6" t="s">
        <v>101</v>
      </c>
      <c r="E192" s="55"/>
      <c r="F192" s="253"/>
    </row>
    <row r="193" spans="1:6">
      <c r="A193" s="253"/>
      <c r="B193" s="6" t="s">
        <v>102</v>
      </c>
      <c r="C193" s="54"/>
      <c r="D193" s="6" t="s">
        <v>102</v>
      </c>
      <c r="E193" s="55"/>
      <c r="F193" s="253"/>
    </row>
    <row r="194" spans="1:6">
      <c r="A194" s="253"/>
      <c r="B194" s="6" t="s">
        <v>103</v>
      </c>
      <c r="C194" s="54"/>
      <c r="D194" s="6" t="s">
        <v>103</v>
      </c>
      <c r="E194" s="55"/>
      <c r="F194" s="253"/>
    </row>
    <row r="195" spans="1:6">
      <c r="A195" s="253"/>
      <c r="B195" s="56" t="s">
        <v>104</v>
      </c>
      <c r="C195" s="57"/>
      <c r="D195" s="56" t="s">
        <v>104</v>
      </c>
      <c r="E195" s="58"/>
      <c r="F195" s="253"/>
    </row>
    <row r="196" spans="1:6" ht="28.5" customHeight="1">
      <c r="A196" s="253"/>
      <c r="B196" s="53" t="str">
        <f ca="1">'Scout 16'!A1</f>
        <v>Scout 16</v>
      </c>
      <c r="F196" s="253"/>
    </row>
    <row r="197" spans="1:6" ht="12.75" customHeight="1">
      <c r="A197" s="253"/>
      <c r="B197" s="71" t="s">
        <v>124</v>
      </c>
      <c r="C197" s="11"/>
      <c r="F197" s="253"/>
    </row>
    <row r="198" spans="1:6" ht="12.75" customHeight="1">
      <c r="A198" s="253"/>
      <c r="B198" s="71" t="s">
        <v>125</v>
      </c>
      <c r="C198" s="11"/>
      <c r="F198" s="253"/>
    </row>
    <row r="199" spans="1:6">
      <c r="A199" s="253"/>
      <c r="B199" s="43"/>
      <c r="C199" s="46" t="s">
        <v>94</v>
      </c>
      <c r="E199" s="46" t="s">
        <v>95</v>
      </c>
      <c r="F199" s="253"/>
    </row>
    <row r="200" spans="1:6">
      <c r="A200" s="253"/>
      <c r="B200" s="6" t="s">
        <v>96</v>
      </c>
      <c r="C200" s="54"/>
      <c r="D200" s="6" t="s">
        <v>96</v>
      </c>
      <c r="E200" s="55"/>
      <c r="F200" s="253"/>
    </row>
    <row r="201" spans="1:6">
      <c r="A201" s="253"/>
      <c r="B201" s="6" t="s">
        <v>97</v>
      </c>
      <c r="C201" s="54"/>
      <c r="D201" s="6" t="s">
        <v>97</v>
      </c>
      <c r="E201" s="55"/>
      <c r="F201" s="253"/>
    </row>
    <row r="202" spans="1:6">
      <c r="A202" s="253"/>
      <c r="B202" s="6" t="s">
        <v>98</v>
      </c>
      <c r="C202" s="54"/>
      <c r="D202" s="6" t="s">
        <v>98</v>
      </c>
      <c r="E202" s="55"/>
      <c r="F202" s="253"/>
    </row>
    <row r="203" spans="1:6">
      <c r="A203" s="253"/>
      <c r="B203" s="6" t="s">
        <v>99</v>
      </c>
      <c r="C203" s="54"/>
      <c r="D203" s="6" t="s">
        <v>99</v>
      </c>
      <c r="E203" s="55"/>
      <c r="F203" s="253"/>
    </row>
    <row r="204" spans="1:6">
      <c r="A204" s="253"/>
      <c r="B204" s="6" t="s">
        <v>100</v>
      </c>
      <c r="C204" s="54"/>
      <c r="D204" s="6" t="s">
        <v>100</v>
      </c>
      <c r="E204" s="55"/>
      <c r="F204" s="253"/>
    </row>
    <row r="205" spans="1:6">
      <c r="A205" s="253"/>
      <c r="B205" s="6" t="s">
        <v>101</v>
      </c>
      <c r="C205" s="54"/>
      <c r="D205" s="6" t="s">
        <v>101</v>
      </c>
      <c r="E205" s="55"/>
      <c r="F205" s="253"/>
    </row>
    <row r="206" spans="1:6">
      <c r="A206" s="253"/>
      <c r="B206" s="6" t="s">
        <v>102</v>
      </c>
      <c r="C206" s="54"/>
      <c r="D206" s="6" t="s">
        <v>102</v>
      </c>
      <c r="E206" s="55"/>
      <c r="F206" s="253"/>
    </row>
    <row r="207" spans="1:6">
      <c r="A207" s="253"/>
      <c r="B207" s="6" t="s">
        <v>103</v>
      </c>
      <c r="C207" s="54"/>
      <c r="D207" s="6" t="s">
        <v>103</v>
      </c>
      <c r="E207" s="55"/>
      <c r="F207" s="253"/>
    </row>
    <row r="208" spans="1:6">
      <c r="A208" s="253"/>
      <c r="B208" s="56" t="s">
        <v>104</v>
      </c>
      <c r="C208" s="57"/>
      <c r="D208" s="56" t="s">
        <v>104</v>
      </c>
      <c r="E208" s="58"/>
      <c r="F208" s="253"/>
    </row>
    <row r="209" spans="1:6" ht="28.5" customHeight="1">
      <c r="A209" s="253"/>
      <c r="B209" s="53" t="str">
        <f ca="1">'Scout 17'!A1</f>
        <v>Scout 17</v>
      </c>
      <c r="F209" s="253"/>
    </row>
    <row r="210" spans="1:6" ht="12.75" customHeight="1">
      <c r="A210" s="253"/>
      <c r="B210" s="71" t="s">
        <v>124</v>
      </c>
      <c r="C210" s="11"/>
      <c r="F210" s="253"/>
    </row>
    <row r="211" spans="1:6" ht="12.75" customHeight="1">
      <c r="A211" s="253"/>
      <c r="B211" s="71" t="s">
        <v>125</v>
      </c>
      <c r="C211" s="11"/>
      <c r="F211" s="253"/>
    </row>
    <row r="212" spans="1:6">
      <c r="A212" s="253"/>
      <c r="B212" s="43"/>
      <c r="C212" s="46" t="s">
        <v>94</v>
      </c>
      <c r="E212" s="46" t="s">
        <v>95</v>
      </c>
      <c r="F212" s="253"/>
    </row>
    <row r="213" spans="1:6">
      <c r="A213" s="253"/>
      <c r="B213" s="6" t="s">
        <v>96</v>
      </c>
      <c r="C213" s="54"/>
      <c r="D213" s="6" t="s">
        <v>96</v>
      </c>
      <c r="E213" s="55"/>
      <c r="F213" s="253"/>
    </row>
    <row r="214" spans="1:6">
      <c r="A214" s="253"/>
      <c r="B214" s="6" t="s">
        <v>97</v>
      </c>
      <c r="C214" s="54"/>
      <c r="D214" s="6" t="s">
        <v>97</v>
      </c>
      <c r="E214" s="55"/>
      <c r="F214" s="253"/>
    </row>
    <row r="215" spans="1:6">
      <c r="A215" s="253"/>
      <c r="B215" s="6" t="s">
        <v>98</v>
      </c>
      <c r="C215" s="54"/>
      <c r="D215" s="6" t="s">
        <v>98</v>
      </c>
      <c r="E215" s="55"/>
      <c r="F215" s="253"/>
    </row>
    <row r="216" spans="1:6">
      <c r="A216" s="253"/>
      <c r="B216" s="6" t="s">
        <v>99</v>
      </c>
      <c r="C216" s="54"/>
      <c r="D216" s="6" t="s">
        <v>99</v>
      </c>
      <c r="E216" s="55"/>
      <c r="F216" s="253"/>
    </row>
    <row r="217" spans="1:6">
      <c r="A217" s="253"/>
      <c r="B217" s="6" t="s">
        <v>100</v>
      </c>
      <c r="C217" s="54"/>
      <c r="D217" s="6" t="s">
        <v>100</v>
      </c>
      <c r="E217" s="55"/>
      <c r="F217" s="253"/>
    </row>
    <row r="218" spans="1:6">
      <c r="A218" s="253"/>
      <c r="B218" s="6" t="s">
        <v>101</v>
      </c>
      <c r="C218" s="54"/>
      <c r="D218" s="6" t="s">
        <v>101</v>
      </c>
      <c r="E218" s="55"/>
      <c r="F218" s="253"/>
    </row>
    <row r="219" spans="1:6">
      <c r="A219" s="253"/>
      <c r="B219" s="6" t="s">
        <v>102</v>
      </c>
      <c r="C219" s="54"/>
      <c r="D219" s="6" t="s">
        <v>102</v>
      </c>
      <c r="E219" s="55"/>
      <c r="F219" s="253"/>
    </row>
    <row r="220" spans="1:6">
      <c r="A220" s="253"/>
      <c r="B220" s="6" t="s">
        <v>103</v>
      </c>
      <c r="C220" s="54"/>
      <c r="D220" s="6" t="s">
        <v>103</v>
      </c>
      <c r="E220" s="55"/>
      <c r="F220" s="253"/>
    </row>
    <row r="221" spans="1:6">
      <c r="A221" s="253"/>
      <c r="B221" s="56" t="s">
        <v>104</v>
      </c>
      <c r="C221" s="57"/>
      <c r="D221" s="56" t="s">
        <v>104</v>
      </c>
      <c r="E221" s="58"/>
      <c r="F221" s="253"/>
    </row>
    <row r="222" spans="1:6" ht="28.5" customHeight="1">
      <c r="A222" s="253"/>
      <c r="B222" s="53" t="str">
        <f ca="1">'Scout 18'!A1</f>
        <v>Scout 18</v>
      </c>
      <c r="F222" s="253"/>
    </row>
    <row r="223" spans="1:6" ht="12.75" customHeight="1">
      <c r="A223" s="253"/>
      <c r="B223" s="71" t="s">
        <v>124</v>
      </c>
      <c r="C223" s="11"/>
      <c r="F223" s="253"/>
    </row>
    <row r="224" spans="1:6" ht="12.75" customHeight="1">
      <c r="A224" s="253"/>
      <c r="B224" s="71" t="s">
        <v>125</v>
      </c>
      <c r="C224" s="11"/>
      <c r="F224" s="253"/>
    </row>
    <row r="225" spans="1:6">
      <c r="A225" s="253"/>
      <c r="B225" s="43"/>
      <c r="C225" s="46" t="s">
        <v>94</v>
      </c>
      <c r="E225" s="46" t="s">
        <v>95</v>
      </c>
      <c r="F225" s="253"/>
    </row>
    <row r="226" spans="1:6">
      <c r="A226" s="253"/>
      <c r="B226" s="6" t="s">
        <v>96</v>
      </c>
      <c r="C226" s="54"/>
      <c r="D226" s="6" t="s">
        <v>96</v>
      </c>
      <c r="E226" s="55"/>
      <c r="F226" s="253"/>
    </row>
    <row r="227" spans="1:6">
      <c r="A227" s="253"/>
      <c r="B227" s="6" t="s">
        <v>97</v>
      </c>
      <c r="C227" s="54"/>
      <c r="D227" s="6" t="s">
        <v>97</v>
      </c>
      <c r="E227" s="55"/>
      <c r="F227" s="253"/>
    </row>
    <row r="228" spans="1:6">
      <c r="A228" s="253"/>
      <c r="B228" s="6" t="s">
        <v>98</v>
      </c>
      <c r="C228" s="54"/>
      <c r="D228" s="6" t="s">
        <v>98</v>
      </c>
      <c r="E228" s="55"/>
      <c r="F228" s="253"/>
    </row>
    <row r="229" spans="1:6">
      <c r="A229" s="253"/>
      <c r="B229" s="6" t="s">
        <v>99</v>
      </c>
      <c r="C229" s="54"/>
      <c r="D229" s="6" t="s">
        <v>99</v>
      </c>
      <c r="E229" s="55"/>
      <c r="F229" s="253"/>
    </row>
    <row r="230" spans="1:6">
      <c r="A230" s="253"/>
      <c r="B230" s="6" t="s">
        <v>100</v>
      </c>
      <c r="C230" s="54"/>
      <c r="D230" s="6" t="s">
        <v>100</v>
      </c>
      <c r="E230" s="55"/>
      <c r="F230" s="253"/>
    </row>
    <row r="231" spans="1:6">
      <c r="A231" s="253"/>
      <c r="B231" s="6" t="s">
        <v>101</v>
      </c>
      <c r="C231" s="54"/>
      <c r="D231" s="6" t="s">
        <v>101</v>
      </c>
      <c r="E231" s="55"/>
      <c r="F231" s="253"/>
    </row>
    <row r="232" spans="1:6">
      <c r="A232" s="253"/>
      <c r="B232" s="6" t="s">
        <v>102</v>
      </c>
      <c r="C232" s="54"/>
      <c r="D232" s="6" t="s">
        <v>102</v>
      </c>
      <c r="E232" s="55"/>
      <c r="F232" s="253"/>
    </row>
    <row r="233" spans="1:6">
      <c r="A233" s="253"/>
      <c r="B233" s="6" t="s">
        <v>103</v>
      </c>
      <c r="C233" s="54"/>
      <c r="D233" s="6" t="s">
        <v>103</v>
      </c>
      <c r="E233" s="55"/>
      <c r="F233" s="253"/>
    </row>
    <row r="234" spans="1:6">
      <c r="A234" s="253"/>
      <c r="B234" s="56" t="s">
        <v>104</v>
      </c>
      <c r="C234" s="57"/>
      <c r="D234" s="56" t="s">
        <v>104</v>
      </c>
      <c r="E234" s="58"/>
      <c r="F234" s="253"/>
    </row>
    <row r="235" spans="1:6" ht="28.5" customHeight="1">
      <c r="A235" s="253"/>
      <c r="B235" s="53" t="str">
        <f ca="1">'Scout 19'!A1</f>
        <v>Scout 19</v>
      </c>
      <c r="F235" s="253"/>
    </row>
    <row r="236" spans="1:6" ht="12.75" customHeight="1">
      <c r="A236" s="253"/>
      <c r="B236" s="71" t="s">
        <v>124</v>
      </c>
      <c r="C236" s="11"/>
      <c r="F236" s="253"/>
    </row>
    <row r="237" spans="1:6" ht="12.75" customHeight="1">
      <c r="A237" s="253"/>
      <c r="B237" s="71" t="s">
        <v>125</v>
      </c>
      <c r="C237" s="11"/>
      <c r="F237" s="253"/>
    </row>
    <row r="238" spans="1:6">
      <c r="A238" s="253"/>
      <c r="B238" s="43"/>
      <c r="C238" s="46" t="s">
        <v>94</v>
      </c>
      <c r="E238" s="46" t="s">
        <v>95</v>
      </c>
      <c r="F238" s="253"/>
    </row>
    <row r="239" spans="1:6">
      <c r="A239" s="253"/>
      <c r="B239" s="6" t="s">
        <v>96</v>
      </c>
      <c r="C239" s="54"/>
      <c r="D239" s="6" t="s">
        <v>96</v>
      </c>
      <c r="E239" s="55"/>
      <c r="F239" s="253"/>
    </row>
    <row r="240" spans="1:6">
      <c r="A240" s="253"/>
      <c r="B240" s="6" t="s">
        <v>97</v>
      </c>
      <c r="C240" s="54"/>
      <c r="D240" s="6" t="s">
        <v>97</v>
      </c>
      <c r="E240" s="55"/>
      <c r="F240" s="253"/>
    </row>
    <row r="241" spans="1:6">
      <c r="A241" s="253"/>
      <c r="B241" s="6" t="s">
        <v>98</v>
      </c>
      <c r="C241" s="54"/>
      <c r="D241" s="6" t="s">
        <v>98</v>
      </c>
      <c r="E241" s="55"/>
      <c r="F241" s="253"/>
    </row>
    <row r="242" spans="1:6">
      <c r="A242" s="253"/>
      <c r="B242" s="6" t="s">
        <v>99</v>
      </c>
      <c r="C242" s="54"/>
      <c r="D242" s="6" t="s">
        <v>99</v>
      </c>
      <c r="E242" s="55"/>
      <c r="F242" s="253"/>
    </row>
    <row r="243" spans="1:6">
      <c r="A243" s="253"/>
      <c r="B243" s="6" t="s">
        <v>100</v>
      </c>
      <c r="C243" s="54"/>
      <c r="D243" s="6" t="s">
        <v>100</v>
      </c>
      <c r="E243" s="55"/>
      <c r="F243" s="253"/>
    </row>
    <row r="244" spans="1:6">
      <c r="A244" s="253"/>
      <c r="B244" s="6" t="s">
        <v>101</v>
      </c>
      <c r="C244" s="54"/>
      <c r="D244" s="6" t="s">
        <v>101</v>
      </c>
      <c r="E244" s="55"/>
      <c r="F244" s="253"/>
    </row>
    <row r="245" spans="1:6">
      <c r="A245" s="253"/>
      <c r="B245" s="6" t="s">
        <v>102</v>
      </c>
      <c r="C245" s="54"/>
      <c r="D245" s="6" t="s">
        <v>102</v>
      </c>
      <c r="E245" s="55"/>
      <c r="F245" s="253"/>
    </row>
    <row r="246" spans="1:6">
      <c r="A246" s="253"/>
      <c r="B246" s="6" t="s">
        <v>103</v>
      </c>
      <c r="C246" s="54"/>
      <c r="D246" s="6" t="s">
        <v>103</v>
      </c>
      <c r="E246" s="55"/>
      <c r="F246" s="253"/>
    </row>
    <row r="247" spans="1:6">
      <c r="A247" s="253"/>
      <c r="B247" s="56" t="s">
        <v>104</v>
      </c>
      <c r="C247" s="57"/>
      <c r="D247" s="56" t="s">
        <v>104</v>
      </c>
      <c r="E247" s="58"/>
      <c r="F247" s="253"/>
    </row>
    <row r="248" spans="1:6" ht="28.5" customHeight="1">
      <c r="A248" s="253"/>
      <c r="B248" s="53" t="str">
        <f ca="1">'Scout 20'!A1</f>
        <v>Scout 20</v>
      </c>
      <c r="F248" s="253"/>
    </row>
    <row r="249" spans="1:6" ht="12.75" customHeight="1">
      <c r="A249" s="253"/>
      <c r="B249" s="71" t="s">
        <v>124</v>
      </c>
      <c r="C249" s="11"/>
      <c r="F249" s="253"/>
    </row>
    <row r="250" spans="1:6" ht="12.75" customHeight="1">
      <c r="A250" s="253"/>
      <c r="B250" s="71" t="s">
        <v>125</v>
      </c>
      <c r="C250" s="11"/>
      <c r="F250" s="253"/>
    </row>
    <row r="251" spans="1:6">
      <c r="A251" s="253"/>
      <c r="B251" s="43"/>
      <c r="C251" s="46" t="s">
        <v>94</v>
      </c>
      <c r="E251" s="46" t="s">
        <v>95</v>
      </c>
      <c r="F251" s="253"/>
    </row>
    <row r="252" spans="1:6">
      <c r="A252" s="253"/>
      <c r="B252" s="6" t="s">
        <v>96</v>
      </c>
      <c r="C252" s="54"/>
      <c r="D252" s="6" t="s">
        <v>96</v>
      </c>
      <c r="E252" s="55"/>
      <c r="F252" s="253"/>
    </row>
    <row r="253" spans="1:6">
      <c r="A253" s="253"/>
      <c r="B253" s="6" t="s">
        <v>97</v>
      </c>
      <c r="C253" s="54"/>
      <c r="D253" s="6" t="s">
        <v>97</v>
      </c>
      <c r="E253" s="55"/>
      <c r="F253" s="253"/>
    </row>
    <row r="254" spans="1:6">
      <c r="A254" s="253"/>
      <c r="B254" s="6" t="s">
        <v>98</v>
      </c>
      <c r="C254" s="54"/>
      <c r="D254" s="6" t="s">
        <v>98</v>
      </c>
      <c r="E254" s="55"/>
      <c r="F254" s="253"/>
    </row>
    <row r="255" spans="1:6">
      <c r="A255" s="253"/>
      <c r="B255" s="6" t="s">
        <v>99</v>
      </c>
      <c r="C255" s="54"/>
      <c r="D255" s="6" t="s">
        <v>99</v>
      </c>
      <c r="E255" s="55"/>
      <c r="F255" s="253"/>
    </row>
    <row r="256" spans="1:6">
      <c r="A256" s="253"/>
      <c r="B256" s="6" t="s">
        <v>100</v>
      </c>
      <c r="C256" s="54"/>
      <c r="D256" s="6" t="s">
        <v>100</v>
      </c>
      <c r="E256" s="55"/>
      <c r="F256" s="253"/>
    </row>
    <row r="257" spans="1:6">
      <c r="A257" s="253"/>
      <c r="B257" s="6" t="s">
        <v>101</v>
      </c>
      <c r="C257" s="54"/>
      <c r="D257" s="6" t="s">
        <v>101</v>
      </c>
      <c r="E257" s="55"/>
      <c r="F257" s="253"/>
    </row>
    <row r="258" spans="1:6">
      <c r="A258" s="253"/>
      <c r="B258" s="6" t="s">
        <v>102</v>
      </c>
      <c r="C258" s="54"/>
      <c r="D258" s="6" t="s">
        <v>102</v>
      </c>
      <c r="E258" s="55"/>
      <c r="F258" s="253"/>
    </row>
    <row r="259" spans="1:6">
      <c r="A259" s="253"/>
      <c r="B259" s="6" t="s">
        <v>103</v>
      </c>
      <c r="C259" s="54"/>
      <c r="D259" s="6" t="s">
        <v>103</v>
      </c>
      <c r="E259" s="55"/>
      <c r="F259" s="253"/>
    </row>
    <row r="260" spans="1:6">
      <c r="A260" s="253"/>
      <c r="B260" s="56" t="s">
        <v>104</v>
      </c>
      <c r="C260" s="57"/>
      <c r="D260" s="56" t="s">
        <v>104</v>
      </c>
      <c r="E260" s="58"/>
      <c r="F260" s="253"/>
    </row>
  </sheetData>
  <sheetProtection password="E5B6" sheet="1" selectLockedCells="1"/>
  <mergeCells count="2">
    <mergeCell ref="A1:A260"/>
    <mergeCell ref="F1:F260"/>
  </mergeCells>
  <phoneticPr fontId="1" type="noConversion"/>
  <printOptions horizontalCentered="1"/>
  <pageMargins left="0.5" right="0.5" top="1.1599999999999999" bottom="1" header="0.5" footer="0.5"/>
  <pageSetup scale="89" orientation="portrait" horizontalDpi="4294967293" r:id="rId1"/>
  <headerFooter alignWithMargins="0">
    <oddHeader>&amp;C&amp;"Arial,Bold"&amp;14WebelosTrax&amp;"Arial,Regular"&amp;10
&amp;"Arial,Bold"&amp;12Parent Contact Info - &amp;D</oddHeader>
  </headerFooter>
  <rowBreaks count="4" manualBreakCount="4">
    <brk id="52" max="16383" man="1"/>
    <brk id="104" max="16383" man="1"/>
    <brk id="156" max="16383" man="1"/>
    <brk id="208"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7</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IF(AdventurePins!K6&lt;&gt;"", AdventurePins!K6, " ")</f>
        <v xml:space="preserve"> </v>
      </c>
      <c r="I4" s="403" t="str">
        <f>IF(AdventurePins!$E62&lt;&gt;"", AdventurePins!$E62, " ")</f>
        <v>(Do 1-5 and one of 6)</v>
      </c>
      <c r="J4" s="42">
        <f>AdventurePins!B63</f>
        <v>1</v>
      </c>
      <c r="K4" s="159" t="str">
        <f>AdventurePins!C63</f>
        <v>Flag History/Display/Ceremony</v>
      </c>
      <c r="L4" s="42" t="str">
        <f>IF(AdventurePins!K63&lt;&gt;"", AdventurePins!K63, " ")</f>
        <v xml:space="preserve"> </v>
      </c>
      <c r="N4" s="410" t="str">
        <f>Electives!$E5</f>
        <v>(Do All and only four of 3)</v>
      </c>
      <c r="O4" s="107">
        <f>Electives!B6</f>
        <v>1</v>
      </c>
      <c r="P4" s="125" t="str">
        <f>Electives!C6</f>
        <v>Draw picture of "Fair Test" of fertilizer</v>
      </c>
      <c r="Q4" s="107" t="str">
        <f>IF(Electives!K6&lt;&gt;"", Electives!K6, " ")</f>
        <v xml:space="preserve"> </v>
      </c>
      <c r="S4" s="415" t="str">
        <f>IF(Electives!$E73&lt;&gt;"", Electives!$E73, " ")</f>
        <v>(Do 1a and one other and all of 2)</v>
      </c>
      <c r="T4" s="107" t="str">
        <f>Electives!B74</f>
        <v>1a</v>
      </c>
      <c r="U4" s="126" t="str">
        <f>Electives!C74</f>
        <v>Cook 2 different recipes w/o pots &amp; pans</v>
      </c>
      <c r="V4" s="107" t="str">
        <f>IF(Electives!K74&lt;&gt;"", Electives!K74, " ")</f>
        <v xml:space="preserve"> </v>
      </c>
      <c r="X4" s="410" t="str">
        <f>IF(Electives!$E139&lt;&gt;"", Electives!$E139, " ")</f>
        <v>(Do All)</v>
      </c>
      <c r="Y4" s="107">
        <f>Electives!B140</f>
        <v>1</v>
      </c>
      <c r="Z4" s="125" t="str">
        <f>Electives!C140</f>
        <v>Decide on elements of game</v>
      </c>
      <c r="AA4" s="107" t="str">
        <f>IF(Electives!K140&lt;&gt;"", Electives!K140, " ")</f>
        <v xml:space="preserve"> </v>
      </c>
      <c r="AC4" s="164">
        <f>'Cub Awards'!B6</f>
        <v>1</v>
      </c>
      <c r="AD4" s="314" t="str">
        <f>'Cub Awards'!C6</f>
        <v>Learn rescue techniques</v>
      </c>
      <c r="AE4" s="314"/>
      <c r="AF4" s="164" t="str">
        <f>IF('Cub Awards'!K6&lt;&gt;"", 'Cub Awards'!K6, "")</f>
        <v/>
      </c>
      <c r="AG4" s="213"/>
      <c r="AH4" s="162" t="str">
        <f>NOVA!B174</f>
        <v>1a</v>
      </c>
      <c r="AI4" s="323" t="str">
        <f>NOVA!C174</f>
        <v>Complete Adventures in Science</v>
      </c>
      <c r="AJ4" s="323"/>
      <c r="AK4" s="162" t="str">
        <f>IF(NOVA!K174&lt;&gt;"", NOVA!K174, "")</f>
        <v/>
      </c>
      <c r="AL4" s="213"/>
      <c r="AM4" s="162" t="str">
        <f>NOVA!B51</f>
        <v>1a</v>
      </c>
      <c r="AN4" s="323" t="str">
        <f>NOVA!C51</f>
        <v>Read or watch 1 hour of wildlife content</v>
      </c>
      <c r="AO4" s="323"/>
      <c r="AP4" s="162" t="str">
        <f>IF(NOVA!K51&lt;&gt;"", NOVA!K51, "")</f>
        <v/>
      </c>
      <c r="AQ4" s="213"/>
      <c r="AR4" s="162" t="str">
        <f>NOVA!B115</f>
        <v>1a</v>
      </c>
      <c r="AS4" s="323" t="str">
        <f>NOVA!C115</f>
        <v>Read or watch 1 hour of tech content</v>
      </c>
      <c r="AT4" s="323"/>
      <c r="AU4" s="162" t="str">
        <f>IF(NOVA!K115&lt;&gt;"", NOVA!K115, "")</f>
        <v/>
      </c>
    </row>
    <row r="5" spans="1:47" ht="12.75" customHeight="1">
      <c r="A5" s="206" t="s">
        <v>854</v>
      </c>
      <c r="B5" s="42" t="str">
        <f>Bobcat!K13</f>
        <v xml:space="preserve"> </v>
      </c>
      <c r="D5" s="419"/>
      <c r="E5" s="42">
        <f>AdventurePins!B7</f>
        <v>2</v>
      </c>
      <c r="F5" s="108" t="str">
        <f>AdventurePins!C7</f>
        <v>Prepare a balanced meal for family</v>
      </c>
      <c r="G5" s="42" t="str">
        <f>IF(AdventurePins!K7&lt;&gt;"", AdventurePins!K7, " ")</f>
        <v xml:space="preserve"> </v>
      </c>
      <c r="I5" s="404"/>
      <c r="J5" s="42">
        <f>AdventurePins!B64</f>
        <v>2</v>
      </c>
      <c r="K5" s="159" t="str">
        <f>AdventurePins!C64</f>
        <v>Citizen rights and duties</v>
      </c>
      <c r="L5" s="42" t="str">
        <f>IF(AdventurePins!K64&lt;&gt;"", AdventurePins!K64, " ")</f>
        <v xml:space="preserve"> </v>
      </c>
      <c r="N5" s="410"/>
      <c r="O5" s="107">
        <f>Electives!B7</f>
        <v>2</v>
      </c>
      <c r="P5" s="127" t="str">
        <f>Electives!C7</f>
        <v>Visit museum, discuss 3 questions w/scientist</v>
      </c>
      <c r="Q5" s="107" t="str">
        <f>IF(Electives!K7&lt;&gt;"", Electives!K7, " ")</f>
        <v xml:space="preserve"> </v>
      </c>
      <c r="S5" s="416"/>
      <c r="T5" s="107" t="str">
        <f>Electives!B75</f>
        <v>1b</v>
      </c>
      <c r="U5" s="126" t="str">
        <f>Electives!C75</f>
        <v>Show one way to light fire w/o matches</v>
      </c>
      <c r="V5" s="107" t="str">
        <f>IF(Electives!K75&lt;&gt;"", Electives!K75, " ")</f>
        <v xml:space="preserve"> </v>
      </c>
      <c r="X5" s="410"/>
      <c r="Y5" s="107">
        <f>Electives!B141</f>
        <v>2</v>
      </c>
      <c r="Z5" s="125" t="str">
        <f>Electives!C141</f>
        <v>List 5 of onlnie safety rules</v>
      </c>
      <c r="AA5" s="107" t="str">
        <f>IF(Electives!K141&lt;&gt;"", Electives!K141, " ")</f>
        <v xml:space="preserve"> </v>
      </c>
      <c r="AC5" s="164">
        <f>'Cub Awards'!B7</f>
        <v>2</v>
      </c>
      <c r="AD5" s="314" t="str">
        <f>'Cub Awards'!C7</f>
        <v>Build a family emergency kit</v>
      </c>
      <c r="AE5" s="314"/>
      <c r="AF5" s="164" t="str">
        <f>IF('Cub Awards'!K7&lt;&gt;"", 'Cub Awards'!K7, "")</f>
        <v/>
      </c>
      <c r="AG5" s="142"/>
      <c r="AH5" s="162" t="str">
        <f>NOVA!B175</f>
        <v>1b</v>
      </c>
      <c r="AI5" s="386" t="str">
        <f>NOVA!C175</f>
        <v>Complete Engineer</v>
      </c>
      <c r="AJ5" s="387"/>
      <c r="AK5" s="162" t="str">
        <f>IF(NOVA!K175&lt;&gt;"", NOVA!K175, "")</f>
        <v/>
      </c>
      <c r="AL5" s="142"/>
      <c r="AM5" s="162" t="str">
        <f>NOVA!B52</f>
        <v>1b</v>
      </c>
      <c r="AN5" s="386" t="str">
        <f>NOVA!C52</f>
        <v>List at least two questions or ideas</v>
      </c>
      <c r="AO5" s="387"/>
      <c r="AP5" s="162" t="str">
        <f>IF(NOVA!K52&lt;&gt;"", NOVA!K52, "")</f>
        <v/>
      </c>
      <c r="AQ5" s="142"/>
      <c r="AR5" s="162" t="str">
        <f>NOVA!B116</f>
        <v>1b</v>
      </c>
      <c r="AS5" s="386" t="str">
        <f>NOVA!C116</f>
        <v>List at least two questions or ideas</v>
      </c>
      <c r="AT5" s="387"/>
      <c r="AU5" s="162" t="str">
        <f>IF(NOVA!K116&lt;&gt;"", NOVA!K116, "")</f>
        <v/>
      </c>
    </row>
    <row r="6" spans="1:47">
      <c r="A6" s="108" t="s">
        <v>37</v>
      </c>
      <c r="B6" s="42" t="str">
        <f>WebelosBadge!K14</f>
        <v/>
      </c>
      <c r="D6" s="420"/>
      <c r="E6" s="42">
        <f>AdventurePins!B8</f>
        <v>3</v>
      </c>
      <c r="F6" s="108" t="str">
        <f>AdventurePins!C8</f>
        <v>Build / Light / Extinguish fire</v>
      </c>
      <c r="G6" s="42" t="str">
        <f>IF(AdventurePins!K8&lt;&gt;"", AdventurePins!K8, " ")</f>
        <v xml:space="preserve"> </v>
      </c>
      <c r="I6" s="404"/>
      <c r="J6" s="42">
        <f>AdventurePins!B65</f>
        <v>3</v>
      </c>
      <c r="K6" s="159" t="str">
        <f>AdventurePins!C65</f>
        <v>Discuss "rule of law"</v>
      </c>
      <c r="L6" s="42" t="str">
        <f>IF(AdventurePins!K65&lt;&gt;"", AdventurePins!K65, " ")</f>
        <v xml:space="preserve"> </v>
      </c>
      <c r="N6" s="410"/>
      <c r="O6" s="107" t="str">
        <f>Electives!B8</f>
        <v>3a</v>
      </c>
      <c r="P6" s="125" t="str">
        <f>Electives!C8</f>
        <v>Do experiment of #1 &amp; report</v>
      </c>
      <c r="Q6" s="107" t="str">
        <f>IF(Electives!K8&lt;&gt;"", Electives!K8, " ")</f>
        <v xml:space="preserve"> </v>
      </c>
      <c r="S6" s="416"/>
      <c r="T6" s="107" t="str">
        <f>Electives!B76</f>
        <v>1c</v>
      </c>
      <c r="U6" s="126" t="str">
        <f>Electives!C76</f>
        <v>Use tree limbs &amp; build overnight shelter</v>
      </c>
      <c r="V6" s="107" t="str">
        <f>IF(Electives!K76&lt;&gt;"", Electives!K76, " ")</f>
        <v xml:space="preserve"> </v>
      </c>
      <c r="X6" s="410"/>
      <c r="Y6" s="107">
        <f>Electives!B142</f>
        <v>3</v>
      </c>
      <c r="Z6" s="125" t="str">
        <f>Electives!C142</f>
        <v>Create game</v>
      </c>
      <c r="AA6" s="107" t="str">
        <f>IF(Electives!K142&lt;&gt;"", Electives!K142, " ")</f>
        <v xml:space="preserve"> </v>
      </c>
      <c r="AC6" s="164">
        <f>'Cub Awards'!B8</f>
        <v>3</v>
      </c>
      <c r="AD6" s="314" t="str">
        <f>'Cub Awards'!C8</f>
        <v>Take a first-aid course</v>
      </c>
      <c r="AE6" s="314"/>
      <c r="AF6" s="164" t="str">
        <f>IF('Cub Awards'!K8&lt;&gt;"", 'Cub Awards'!K8, "")</f>
        <v/>
      </c>
      <c r="AG6" s="215"/>
      <c r="AH6" s="162" t="str">
        <f>NOVA!B176</f>
        <v>1c</v>
      </c>
      <c r="AI6" s="386" t="str">
        <f>NOVA!C176</f>
        <v>Complete Scouting Adventure</v>
      </c>
      <c r="AJ6" s="387"/>
      <c r="AK6" s="162" t="str">
        <f>IF(NOVA!K176&lt;&gt;"", NOVA!K176, "")</f>
        <v/>
      </c>
      <c r="AL6" s="215"/>
      <c r="AM6" s="162" t="str">
        <f>NOVA!B53</f>
        <v>1c</v>
      </c>
      <c r="AN6" s="386" t="str">
        <f>NOVA!C53</f>
        <v>Discuss two with your counselor</v>
      </c>
      <c r="AO6" s="387"/>
      <c r="AP6" s="162" t="str">
        <f>IF(NOVA!K53&lt;&gt;"", NOVA!K53, "")</f>
        <v/>
      </c>
      <c r="AQ6" s="215"/>
      <c r="AR6" s="162" t="str">
        <f>NOVA!B117</f>
        <v>1c</v>
      </c>
      <c r="AS6" s="386" t="str">
        <f>NOVA!C117</f>
        <v>Discuss two with your counselor</v>
      </c>
      <c r="AT6" s="387"/>
      <c r="AU6" s="162" t="str">
        <f>IF(NOVA!K117&lt;&gt;"", NOVA!K117, "")</f>
        <v/>
      </c>
    </row>
    <row r="7" spans="1:47">
      <c r="A7" s="108" t="s">
        <v>29</v>
      </c>
      <c r="B7" s="42" t="str">
        <f>ArrowOfLight!K13</f>
        <v xml:space="preserve"> </v>
      </c>
      <c r="D7" s="399" t="str">
        <f>AdventurePins!C10</f>
        <v>Duty to God and You</v>
      </c>
      <c r="E7" s="399"/>
      <c r="F7" s="399"/>
      <c r="G7" s="399"/>
      <c r="I7" s="404"/>
      <c r="J7" s="42">
        <f>AdventurePins!B66</f>
        <v>4</v>
      </c>
      <c r="K7" s="159" t="str">
        <f>AdventurePins!C66</f>
        <v>Meet government leader</v>
      </c>
      <c r="L7" s="42" t="str">
        <f>IF(AdventurePins!K66&lt;&gt;"", AdventurePins!K66, " ")</f>
        <v xml:space="preserve"> </v>
      </c>
      <c r="N7" s="410"/>
      <c r="O7" s="107" t="str">
        <f>Electives!B9</f>
        <v>3b</v>
      </c>
      <c r="P7" s="125" t="str">
        <f>Electives!C9</f>
        <v>Do experiment #1 &amp; change ind. var</v>
      </c>
      <c r="Q7" s="107" t="str">
        <f>IF(Electives!K9&lt;&gt;"", Electives!K9, " ")</f>
        <v xml:space="preserve"> </v>
      </c>
      <c r="S7" s="416"/>
      <c r="T7" s="107" t="str">
        <f>Electives!B77</f>
        <v>2a</v>
      </c>
      <c r="U7" s="126" t="str">
        <f>Electives!C77</f>
        <v>Assemble survival kit</v>
      </c>
      <c r="V7" s="107" t="str">
        <f>IF(Electives!K77&lt;&gt;"", Electives!K77, " ")</f>
        <v xml:space="preserve"> </v>
      </c>
      <c r="X7" s="410"/>
      <c r="Y7" s="107">
        <f>Electives!B143</f>
        <v>4</v>
      </c>
      <c r="Z7" s="125" t="str">
        <f>Electives!C143</f>
        <v>Teach someone else how to play</v>
      </c>
      <c r="AA7" s="107" t="str">
        <f>IF(Electives!K143&lt;&gt;"", Electives!K143, " ")</f>
        <v xml:space="preserve"> </v>
      </c>
      <c r="AC7" s="164">
        <f>'Cub Awards'!B9</f>
        <v>4</v>
      </c>
      <c r="AD7" s="314" t="str">
        <f>'Cub Awards'!C9</f>
        <v>Learn to survive extreme weather</v>
      </c>
      <c r="AE7" s="314"/>
      <c r="AF7" s="164" t="str">
        <f>IF('Cub Awards'!K9&lt;&gt;"", 'Cub Awards'!K9, "")</f>
        <v/>
      </c>
      <c r="AG7" s="215"/>
      <c r="AH7" s="162">
        <f>NOVA!B177</f>
        <v>2</v>
      </c>
      <c r="AI7" s="386" t="str">
        <f>NOVA!C177</f>
        <v>Complete 3 adventures listed in comment</v>
      </c>
      <c r="AJ7" s="387"/>
      <c r="AK7" s="162" t="str">
        <f>IF(NOVA!K177&lt;&gt;"", NOVA!K177, "")</f>
        <v/>
      </c>
      <c r="AL7" s="215"/>
      <c r="AM7" s="162">
        <f>NOVA!B54</f>
        <v>2</v>
      </c>
      <c r="AN7" s="386" t="str">
        <f>NOVA!C54</f>
        <v>Complete an elective listed in comment</v>
      </c>
      <c r="AO7" s="387"/>
      <c r="AP7" s="162" t="str">
        <f>IF(NOVA!K54&lt;&gt;"", NOVA!K54, "")</f>
        <v/>
      </c>
      <c r="AQ7" s="215"/>
      <c r="AR7" s="162">
        <f>NOVA!B118</f>
        <v>2</v>
      </c>
      <c r="AS7" s="386" t="str">
        <f>NOVA!C118</f>
        <v>Complete an elective listed in comment</v>
      </c>
      <c r="AT7" s="387"/>
      <c r="AU7" s="162" t="str">
        <f>IF(NOVA!K118&lt;&gt;"", NOVA!K118, "")</f>
        <v/>
      </c>
    </row>
    <row r="8" spans="1:47" ht="12.75" customHeight="1">
      <c r="D8" s="421" t="str">
        <f>IF(AdventurePins!$E10&lt;&gt;"", AdventurePins!$E10, " ")</f>
        <v>(Do 1 and two others)</v>
      </c>
      <c r="E8" s="42">
        <f>AdventurePins!B11</f>
        <v>1</v>
      </c>
      <c r="F8" s="108" t="str">
        <f>AdventurePins!C11</f>
        <v>Discuss duty to God</v>
      </c>
      <c r="G8" s="42" t="str">
        <f>IF(AdventurePins!K11&lt;&gt;"", AdventurePins!K11, " ")</f>
        <v xml:space="preserve"> </v>
      </c>
      <c r="I8" s="404"/>
      <c r="J8" s="42">
        <f>AdventurePins!B67</f>
        <v>5</v>
      </c>
      <c r="K8" s="159" t="str">
        <f>AdventurePins!C67</f>
        <v>Plan activity</v>
      </c>
      <c r="L8" s="42" t="str">
        <f>IF(AdventurePins!K67&lt;&gt;"", AdventurePins!K67, " ")</f>
        <v xml:space="preserve"> </v>
      </c>
      <c r="N8" s="410"/>
      <c r="O8" s="107" t="str">
        <f>Electives!B10</f>
        <v>3c</v>
      </c>
      <c r="P8" s="125" t="str">
        <f>Electives!C10</f>
        <v>Build scale model of solar system</v>
      </c>
      <c r="Q8" s="107" t="str">
        <f>IF(Electives!K10&lt;&gt;"", Electives!K10, " ")</f>
        <v xml:space="preserve"> </v>
      </c>
      <c r="S8" s="416"/>
      <c r="T8" s="107" t="str">
        <f>Electives!B78</f>
        <v>2b</v>
      </c>
      <c r="U8" s="126" t="str">
        <f>Electives!C78</f>
        <v>Demonstrate 2 ways to purify water</v>
      </c>
      <c r="V8" s="107" t="str">
        <f>IF(Electives!K78&lt;&gt;"", Electives!K78, " ")</f>
        <v xml:space="preserve"> </v>
      </c>
      <c r="X8" s="399" t="str">
        <f>Electives!C146</f>
        <v>Into the Wild</v>
      </c>
      <c r="Y8" s="399"/>
      <c r="Z8" s="399"/>
      <c r="AA8" s="399"/>
      <c r="AC8" s="164">
        <f>'Cub Awards'!B10</f>
        <v>5</v>
      </c>
      <c r="AD8" s="314" t="str">
        <f>'Cub Awards'!C10</f>
        <v>Learn about personal safety</v>
      </c>
      <c r="AE8" s="314"/>
      <c r="AF8" s="164" t="str">
        <f>IF('Cub Awards'!K10&lt;&gt;"", 'Cub Awards'!K10, "")</f>
        <v/>
      </c>
      <c r="AG8" s="215"/>
      <c r="AH8" s="162">
        <f>NOVA!B178</f>
        <v>3</v>
      </c>
      <c r="AI8" s="386" t="str">
        <f>NOVA!C178</f>
        <v>Discuss facts about Dr. Townes</v>
      </c>
      <c r="AJ8" s="387"/>
      <c r="AK8" s="162" t="str">
        <f>IF(NOVA!K178&lt;&gt;"", NOVA!K178, "")</f>
        <v/>
      </c>
      <c r="AL8" s="215"/>
      <c r="AM8" s="162" t="str">
        <f>NOVA!B55</f>
        <v>3a</v>
      </c>
      <c r="AN8" s="386" t="str">
        <f>NOVA!C55</f>
        <v>Explore what is wildlife</v>
      </c>
      <c r="AO8" s="387"/>
      <c r="AP8" s="162" t="str">
        <f>IF(NOVA!K55&lt;&gt;"", NOVA!K55, "")</f>
        <v/>
      </c>
      <c r="AQ8" s="215"/>
      <c r="AR8" s="162" t="str">
        <f>NOVA!B119</f>
        <v>3a</v>
      </c>
      <c r="AS8" s="386" t="str">
        <f>NOVA!C119</f>
        <v>Look up definition of Technology</v>
      </c>
      <c r="AT8" s="387"/>
      <c r="AU8" s="162" t="str">
        <f>IF(NOVA!K119&lt;&gt;"", NOVA!K119, "")</f>
        <v/>
      </c>
    </row>
    <row r="9" spans="1:47" ht="12.75" customHeight="1">
      <c r="A9" s="413" t="s">
        <v>28</v>
      </c>
      <c r="B9" s="413"/>
      <c r="D9" s="422"/>
      <c r="E9" s="42">
        <f>AdventurePins!B12</f>
        <v>2</v>
      </c>
      <c r="F9" s="108" t="str">
        <f>AdventurePins!C12</f>
        <v>Earn religious emblem of faith</v>
      </c>
      <c r="G9" s="42" t="str">
        <f>IF(AdventurePins!K12&lt;&gt;"", AdventurePins!K12, " ")</f>
        <v xml:space="preserve"> </v>
      </c>
      <c r="I9" s="404"/>
      <c r="J9" s="42" t="str">
        <f>AdventurePins!B68</f>
        <v>6a</v>
      </c>
      <c r="K9" s="159" t="str">
        <f>AdventurePins!C68</f>
        <v>Scouting in another country</v>
      </c>
      <c r="L9" s="42" t="str">
        <f>IF(AdventurePins!K68&lt;&gt;"", AdventurePins!K68, " ")</f>
        <v xml:space="preserve"> </v>
      </c>
      <c r="N9" s="410"/>
      <c r="O9" s="107" t="str">
        <f>Electives!B11</f>
        <v>3d</v>
      </c>
      <c r="P9" s="125" t="str">
        <f>Electives!C11</f>
        <v>Build, launch rocket; design "fair test"</v>
      </c>
      <c r="Q9" s="107" t="str">
        <f>IF(Electives!K11&lt;&gt;"", Electives!K11, " ")</f>
        <v xml:space="preserve"> </v>
      </c>
      <c r="S9" s="416"/>
      <c r="T9" s="107" t="str">
        <f>Electives!B79</f>
        <v>2c</v>
      </c>
      <c r="U9" s="126" t="str">
        <f>Electives!C79</f>
        <v>Explain S-T-O-P, universal emerg signs</v>
      </c>
      <c r="V9" s="107" t="str">
        <f>IF(Electives!K79&lt;&gt;"", Electives!K79, " ")</f>
        <v xml:space="preserve"> </v>
      </c>
      <c r="X9" s="410" t="str">
        <f>IF(Electives!$E146&lt;&gt;"", Electives!$E146, " ")</f>
        <v>(Do Six)</v>
      </c>
      <c r="Y9" s="107">
        <f>Electives!B147</f>
        <v>1</v>
      </c>
      <c r="Z9" s="125" t="str">
        <f>Electives!C147</f>
        <v>Care for insect/etc and tell</v>
      </c>
      <c r="AA9" s="107" t="str">
        <f>IF(Electives!K147&lt;&gt;"", Electives!K147, " ")</f>
        <v xml:space="preserve"> </v>
      </c>
      <c r="AC9" s="164">
        <f>'Cub Awards'!B11</f>
        <v>6</v>
      </c>
      <c r="AD9" s="314" t="str">
        <f>'Cub Awards'!C11</f>
        <v>Give presentation on emergency prep</v>
      </c>
      <c r="AE9" s="314"/>
      <c r="AF9" s="164" t="str">
        <f>IF('Cub Awards'!K11&lt;&gt;"", 'Cub Awards'!K11, "")</f>
        <v/>
      </c>
      <c r="AG9" s="215"/>
      <c r="AH9" s="162">
        <f>NOVA!B179</f>
        <v>4</v>
      </c>
      <c r="AI9" s="386" t="str">
        <f>NOVA!C179</f>
        <v>Research 5 famous STEM professionals</v>
      </c>
      <c r="AJ9" s="387"/>
      <c r="AK9" s="162" t="str">
        <f>IF(NOVA!K179&lt;&gt;"", NOVA!K179, "")</f>
        <v/>
      </c>
      <c r="AL9" s="215"/>
      <c r="AM9" s="162" t="str">
        <f>NOVA!B56</f>
        <v>3b</v>
      </c>
      <c r="AN9" s="386" t="str">
        <f>NOVA!C56</f>
        <v>Explain relationships within food chain</v>
      </c>
      <c r="AO9" s="387"/>
      <c r="AP9" s="162" t="str">
        <f>IF(NOVA!K56&lt;&gt;"", NOVA!K56, "")</f>
        <v/>
      </c>
      <c r="AQ9" s="215"/>
      <c r="AR9" s="162" t="str">
        <f>NOVA!B120</f>
        <v>3b1</v>
      </c>
      <c r="AS9" s="386" t="str">
        <f>NOVA!C120</f>
        <v>How is tech used in communication</v>
      </c>
      <c r="AT9" s="387"/>
      <c r="AU9" s="162" t="str">
        <f>IF(NOVA!K120&lt;&gt;"", NOVA!K120, "")</f>
        <v/>
      </c>
    </row>
    <row r="10" spans="1:47">
      <c r="A10" s="412"/>
      <c r="B10" s="412"/>
      <c r="D10" s="422"/>
      <c r="E10" s="42">
        <f>AdventurePins!B13</f>
        <v>3</v>
      </c>
      <c r="F10" s="207" t="str">
        <f>AdventurePins!C13</f>
        <v>Discuss how worship helps duty to God</v>
      </c>
      <c r="G10" s="42" t="str">
        <f>IF(AdventurePins!K13&lt;&gt;"", AdventurePins!K13, " ")</f>
        <v xml:space="preserve"> </v>
      </c>
      <c r="I10" s="404"/>
      <c r="J10" s="42" t="str">
        <f>AdventurePins!B69</f>
        <v>6b</v>
      </c>
      <c r="K10" s="159" t="str">
        <f>AdventurePins!C69</f>
        <v>World Friendship Fund</v>
      </c>
      <c r="L10" s="42" t="str">
        <f>IF(AdventurePins!K69&lt;&gt;"", AdventurePins!K69, " ")</f>
        <v xml:space="preserve"> </v>
      </c>
      <c r="N10" s="410"/>
      <c r="O10" s="107" t="str">
        <f>Electives!B12</f>
        <v>3e</v>
      </c>
      <c r="P10" s="125" t="str">
        <f>Electives!C12</f>
        <v>Two circuits; 3 lights &amp; battery</v>
      </c>
      <c r="Q10" s="107" t="str">
        <f>IF(Electives!K12&lt;&gt;"", Electives!K12, " ")</f>
        <v xml:space="preserve"> </v>
      </c>
      <c r="S10" s="417"/>
      <c r="T10" s="107" t="str">
        <f>Electives!B80</f>
        <v>2d</v>
      </c>
      <c r="U10" s="126" t="str">
        <f>Electives!C80</f>
        <v>4 Leader qualities &amp; act out 2.</v>
      </c>
      <c r="V10" s="107" t="str">
        <f>IF(Electives!K80&lt;&gt;"", Electives!K80, " ")</f>
        <v xml:space="preserve"> </v>
      </c>
      <c r="X10" s="410"/>
      <c r="Y10" s="107">
        <f>Electives!B148</f>
        <v>2</v>
      </c>
      <c r="Z10" s="127" t="str">
        <f>Electives!C148</f>
        <v>Setup aquarium (30 days); share experience</v>
      </c>
      <c r="AA10" s="107" t="str">
        <f>IF(Electives!K148&lt;&gt;"", Electives!K148, " ")</f>
        <v xml:space="preserve"> </v>
      </c>
      <c r="AC10"/>
      <c r="AD10" s="395" t="str">
        <f>'Cub Awards'!C13</f>
        <v>Outdoor Activity Award</v>
      </c>
      <c r="AE10" s="395"/>
      <c r="AF10"/>
      <c r="AG10" s="142"/>
      <c r="AH10" s="162">
        <f>NOVA!B180</f>
        <v>5</v>
      </c>
      <c r="AI10" s="386" t="str">
        <f>NOVA!C180</f>
        <v>Discuss importance of STEM education</v>
      </c>
      <c r="AJ10" s="387"/>
      <c r="AK10" s="162" t="str">
        <f>IF(NOVA!K180&lt;&gt;"", NOVA!K180, "")</f>
        <v/>
      </c>
      <c r="AL10" s="142"/>
      <c r="AM10" s="162" t="str">
        <f>NOVA!B57</f>
        <v>3c</v>
      </c>
      <c r="AN10" s="386" t="str">
        <f>NOVA!C57</f>
        <v>Explain your favorite plant / wildlife</v>
      </c>
      <c r="AO10" s="387"/>
      <c r="AP10" s="162" t="str">
        <f>IF(NOVA!K57&lt;&gt;"", NOVA!K57, "")</f>
        <v/>
      </c>
      <c r="AQ10" s="142"/>
      <c r="AR10" s="162" t="str">
        <f>NOVA!B121</f>
        <v>3b2</v>
      </c>
      <c r="AS10" s="386" t="str">
        <f>NOVA!C121</f>
        <v>How is tech used in business</v>
      </c>
      <c r="AT10" s="387"/>
      <c r="AU10" s="162" t="str">
        <f>IF(NOVA!K121&lt;&gt;"", NOVA!K121, "")</f>
        <v/>
      </c>
    </row>
    <row r="11" spans="1:47">
      <c r="A11" s="109" t="s">
        <v>433</v>
      </c>
      <c r="B11" s="110" t="str">
        <f>IF(ISTEXT(WebelosBadge!K5),"C"," ")</f>
        <v xml:space="preserve"> </v>
      </c>
      <c r="D11" s="423"/>
      <c r="E11" s="42">
        <f>AdventurePins!B14</f>
        <v>4</v>
      </c>
      <c r="F11" s="208" t="str">
        <f>AdventurePins!C14</f>
        <v>Do one thing to be closer to God for 1 month</v>
      </c>
      <c r="G11" s="42" t="str">
        <f>IF(AdventurePins!K14&lt;&gt;"", AdventurePins!K14, " ")</f>
        <v xml:space="preserve"> </v>
      </c>
      <c r="I11" s="404"/>
      <c r="J11" s="42" t="str">
        <f>AdventurePins!B70</f>
        <v>6c</v>
      </c>
      <c r="K11" s="159" t="str">
        <f>AdventurePins!C70</f>
        <v>Brother den in another country</v>
      </c>
      <c r="L11" s="42" t="str">
        <f>IF(AdventurePins!K70&lt;&gt;"", AdventurePins!K70, " ")</f>
        <v xml:space="preserve"> </v>
      </c>
      <c r="N11" s="410"/>
      <c r="O11" s="107" t="str">
        <f>Electives!B13</f>
        <v>3f</v>
      </c>
      <c r="P11" s="125" t="str">
        <f>Electives!C13</f>
        <v>Study night sky. Observe over 6 hrs</v>
      </c>
      <c r="Q11" s="107" t="str">
        <f>IF(Electives!K13&lt;&gt;"", Electives!K13, " ")</f>
        <v xml:space="preserve"> </v>
      </c>
      <c r="S11" s="399" t="str">
        <f>Electives!C83</f>
        <v>Earth Rocks!</v>
      </c>
      <c r="T11" s="399"/>
      <c r="U11" s="399"/>
      <c r="V11" s="399"/>
      <c r="X11" s="410"/>
      <c r="Y11" s="107">
        <f>Electives!B149</f>
        <v>3</v>
      </c>
      <c r="Z11" s="125" t="str">
        <f>Electives!C149</f>
        <v>Watch birds (1 wk) and record</v>
      </c>
      <c r="AA11" s="107" t="str">
        <f>IF(Electives!K149&lt;&gt;"", Electives!K149, " ")</f>
        <v xml:space="preserve"> </v>
      </c>
      <c r="AC11" s="164">
        <f>'Cub Awards'!B14</f>
        <v>1</v>
      </c>
      <c r="AD11" s="329" t="str">
        <f>'Cub Awards'!C14</f>
        <v>Attend either summer Day or Resident camp</v>
      </c>
      <c r="AE11" s="329"/>
      <c r="AF11" s="164" t="str">
        <f>IF('Cub Awards'!K14&lt;&gt;"", 'Cub Awards'!K14, "")</f>
        <v/>
      </c>
      <c r="AG11" s="142"/>
      <c r="AH11" s="162">
        <f>NOVA!B181</f>
        <v>6</v>
      </c>
      <c r="AI11" s="386" t="str">
        <f>NOVA!C181</f>
        <v>Participate in a science project</v>
      </c>
      <c r="AJ11" s="387"/>
      <c r="AK11" s="162" t="str">
        <f>IF(NOVA!K181&lt;&gt;"", NOVA!K181, "")</f>
        <v/>
      </c>
      <c r="AL11" s="142"/>
      <c r="AM11" s="162" t="str">
        <f>NOVA!B58</f>
        <v>3d</v>
      </c>
      <c r="AN11" s="386" t="str">
        <f>NOVA!C58</f>
        <v>Discuss what you've learned</v>
      </c>
      <c r="AO11" s="387"/>
      <c r="AP11" s="162" t="str">
        <f>IF(NOVA!K58&lt;&gt;"", NOVA!K58, "")</f>
        <v/>
      </c>
      <c r="AQ11" s="142"/>
      <c r="AR11" s="162" t="str">
        <f>NOVA!B122</f>
        <v>3b3</v>
      </c>
      <c r="AS11" s="386" t="str">
        <f>NOVA!C122</f>
        <v>How is tech used in construction</v>
      </c>
      <c r="AT11" s="387"/>
      <c r="AU11" s="162" t="str">
        <f>IF(NOVA!K122&lt;&gt;"", NOVA!K122, "")</f>
        <v/>
      </c>
    </row>
    <row r="12" spans="1:47" ht="12.75" customHeight="1">
      <c r="A12" s="109" t="s">
        <v>434</v>
      </c>
      <c r="B12" s="110" t="str">
        <f>WebelosBadge!K6</f>
        <v/>
      </c>
      <c r="D12" s="399" t="str">
        <f>AdventurePins!C16</f>
        <v>First Responder</v>
      </c>
      <c r="E12" s="399"/>
      <c r="F12" s="399"/>
      <c r="G12" s="399"/>
      <c r="I12" s="404"/>
      <c r="J12" s="42" t="str">
        <f>AdventurePins!B71</f>
        <v>6d</v>
      </c>
      <c r="K12" s="159" t="str">
        <f>AdventurePins!C71</f>
        <v>Energy use in community</v>
      </c>
      <c r="L12" s="42" t="str">
        <f>IF(AdventurePins!K71&lt;&gt;"", AdventurePins!K71, " ")</f>
        <v xml:space="preserve"> </v>
      </c>
      <c r="N12" s="410"/>
      <c r="O12" s="107" t="str">
        <f>Electives!B14</f>
        <v>3g</v>
      </c>
      <c r="P12" s="125" t="str">
        <f>Electives!C14</f>
        <v>Explore chemical reactions</v>
      </c>
      <c r="Q12" s="107" t="str">
        <f>IF(Electives!K14&lt;&gt;"", Electives!K14, " ")</f>
        <v xml:space="preserve"> </v>
      </c>
      <c r="S12" s="415" t="str">
        <f>IF(Electives!$E83&lt;&gt;"", Electives!$E83, " ")</f>
        <v>(Do All)</v>
      </c>
      <c r="T12" s="107" t="str">
        <f>Electives!B84</f>
        <v>1a</v>
      </c>
      <c r="U12" s="125" t="str">
        <f>Electives!C84</f>
        <v>Explain "geology"</v>
      </c>
      <c r="V12" s="107" t="str">
        <f>IF(Electives!K84&lt;&gt;"", Electives!K84, " ")</f>
        <v xml:space="preserve"> </v>
      </c>
      <c r="X12" s="410"/>
      <c r="Y12" s="107">
        <f>Electives!B150</f>
        <v>4</v>
      </c>
      <c r="Z12" s="125" t="str">
        <f>Electives!C150</f>
        <v>Learn about bird flyways</v>
      </c>
      <c r="AA12" s="107" t="str">
        <f>IF(Electives!K150&lt;&gt;"", Electives!K150, " ")</f>
        <v xml:space="preserve"> </v>
      </c>
      <c r="AC12" s="164">
        <f>'Cub Awards'!B15</f>
        <v>2</v>
      </c>
      <c r="AD12" s="314" t="str">
        <f>'Cub Awards'!C15</f>
        <v>Complete Webelos Walkabout</v>
      </c>
      <c r="AE12" s="314"/>
      <c r="AF12" s="164" t="str">
        <f>IF('Cub Awards'!K15&lt;&gt;"", 'Cub Awards'!K15, "")</f>
        <v/>
      </c>
      <c r="AG12" s="213"/>
      <c r="AH12" s="162">
        <f>NOVA!B182</f>
        <v>7</v>
      </c>
      <c r="AI12" s="386" t="str">
        <f>NOVA!C182</f>
        <v>Do ONE</v>
      </c>
      <c r="AJ12" s="387"/>
      <c r="AK12" s="162" t="str">
        <f>IF(NOVA!K182&lt;&gt;"", NOVA!K182, "")</f>
        <v/>
      </c>
      <c r="AL12" s="213"/>
      <c r="AM12" s="162">
        <f>NOVA!B59</f>
        <v>4</v>
      </c>
      <c r="AN12" s="386" t="str">
        <f>NOVA!C59</f>
        <v>Do TWO from A-F</v>
      </c>
      <c r="AO12" s="387"/>
      <c r="AP12" s="162" t="str">
        <f>IF(NOVA!K59&lt;&gt;"", NOVA!K59, "")</f>
        <v/>
      </c>
      <c r="AQ12" s="213"/>
      <c r="AR12" s="162" t="str">
        <f>NOVA!B123</f>
        <v>3b4</v>
      </c>
      <c r="AS12" s="386" t="str">
        <f>NOVA!C123</f>
        <v>How is tech used in sports</v>
      </c>
      <c r="AT12" s="387"/>
      <c r="AU12" s="162" t="str">
        <f>IF(NOVA!K123&lt;&gt;"", NOVA!K123, "")</f>
        <v/>
      </c>
    </row>
    <row r="13" spans="1:47">
      <c r="A13" s="109" t="s">
        <v>435</v>
      </c>
      <c r="B13" s="110" t="str">
        <f>WebelosBadge!K7</f>
        <v/>
      </c>
      <c r="C13" s="111"/>
      <c r="D13" s="402" t="str">
        <f>IF(AdventurePins!$E16&lt;&gt;"", AdventurePins!$E16, " ")</f>
        <v>(Do 1 and five others)</v>
      </c>
      <c r="E13" s="42">
        <f>AdventurePins!B17</f>
        <v>1</v>
      </c>
      <c r="F13" s="159" t="str">
        <f>AdventurePins!C17</f>
        <v>What is first aid</v>
      </c>
      <c r="G13" s="42" t="str">
        <f>IF(AdventurePins!K17&lt;&gt;"", AdventurePins!K17, " ")</f>
        <v xml:space="preserve"> </v>
      </c>
      <c r="I13" s="405"/>
      <c r="J13" s="42" t="str">
        <f>AdventurePins!B72</f>
        <v>6e</v>
      </c>
      <c r="K13" s="126" t="str">
        <f>AdventurePins!C72</f>
        <v>Connect with Scout in another country</v>
      </c>
      <c r="L13" s="42" t="str">
        <f>IF(AdventurePins!K72&lt;&gt;"", AdventurePins!K72, " ")</f>
        <v xml:space="preserve"> </v>
      </c>
      <c r="N13" s="410"/>
      <c r="O13" s="107" t="str">
        <f>Electives!B15</f>
        <v>3h</v>
      </c>
      <c r="P13" s="126" t="str">
        <f>Electives!C15</f>
        <v>Playground motion. "Fair Test" weight</v>
      </c>
      <c r="Q13" s="107" t="str">
        <f>IF(Electives!K15&lt;&gt;"", Electives!K15, " ")</f>
        <v xml:space="preserve"> </v>
      </c>
      <c r="S13" s="416"/>
      <c r="T13" s="107" t="str">
        <f>Electives!B85</f>
        <v>1b</v>
      </c>
      <c r="U13" s="125" t="str">
        <f>Electives!C85</f>
        <v>Explain why important</v>
      </c>
      <c r="V13" s="107" t="str">
        <f>IF(Electives!K85&lt;&gt;"", Electives!K85, " ")</f>
        <v xml:space="preserve"> </v>
      </c>
      <c r="X13" s="410"/>
      <c r="Y13" s="107">
        <f>Electives!B151</f>
        <v>5</v>
      </c>
      <c r="Z13" s="127" t="str">
        <f>Electives!C151</f>
        <v>Watch ≥4 wild creatures; describe habitat</v>
      </c>
      <c r="AA13" s="107" t="str">
        <f>IF(Electives!K151&lt;&gt;"", Electives!K151, " ")</f>
        <v xml:space="preserve"> </v>
      </c>
      <c r="AC13" s="164">
        <f>'Cub Awards'!B16</f>
        <v>3</v>
      </c>
      <c r="AD13" s="314" t="str">
        <f>'Cub Awards'!C16</f>
        <v>do seven</v>
      </c>
      <c r="AE13" s="314"/>
      <c r="AF13" s="164" t="str">
        <f>IF('Cub Awards'!K16&lt;&gt;"", 'Cub Awards'!K16, "")</f>
        <v/>
      </c>
      <c r="AG13" s="213"/>
      <c r="AH13" s="162" t="str">
        <f>NOVA!B183</f>
        <v>7a</v>
      </c>
      <c r="AI13" s="386" t="str">
        <f>NOVA!C183</f>
        <v>Visit with someone in a STEM career</v>
      </c>
      <c r="AJ13" s="387"/>
      <c r="AK13" s="162" t="str">
        <f>IF(NOVA!K183&lt;&gt;"", NOVA!K183, "")</f>
        <v/>
      </c>
      <c r="AL13" s="213"/>
      <c r="AM13" s="162" t="str">
        <f>NOVA!B60</f>
        <v>4a1</v>
      </c>
      <c r="AN13" s="386" t="str">
        <f>NOVA!C60</f>
        <v xml:space="preserve">Catalog 3-5 endangered plants/animals </v>
      </c>
      <c r="AO13" s="387"/>
      <c r="AP13" s="162" t="str">
        <f>IF(NOVA!K60&lt;&gt;"", NOVA!K60, "")</f>
        <v/>
      </c>
      <c r="AQ13" s="213"/>
      <c r="AR13" s="162" t="str">
        <f>NOVA!B124</f>
        <v>3b5</v>
      </c>
      <c r="AS13" s="386" t="str">
        <f>NOVA!C124</f>
        <v>How is tech used in entertainment</v>
      </c>
      <c r="AT13" s="387"/>
      <c r="AU13" s="162" t="str">
        <f>IF(NOVA!K124&lt;&gt;"", NOVA!K124, "")</f>
        <v/>
      </c>
    </row>
    <row r="14" spans="1:47">
      <c r="A14" s="109" t="s">
        <v>436</v>
      </c>
      <c r="B14" s="110" t="str">
        <f>WebelosBadge!K8</f>
        <v/>
      </c>
      <c r="C14" s="113"/>
      <c r="D14" s="402"/>
      <c r="E14" s="42">
        <f>AdventurePins!B18</f>
        <v>2</v>
      </c>
      <c r="F14" s="159" t="str">
        <f>AdventurePins!C18</f>
        <v>Show first aid for hurry cases:</v>
      </c>
      <c r="G14" s="42" t="str">
        <f>IF(AdventurePins!K18&lt;&gt;"", AdventurePins!K18, " ")</f>
        <v xml:space="preserve"> </v>
      </c>
      <c r="I14" s="399" t="str">
        <f>AdventurePins!C74</f>
        <v>Duty to God in Action</v>
      </c>
      <c r="J14" s="399"/>
      <c r="K14" s="399"/>
      <c r="L14" s="399"/>
      <c r="N14" s="410"/>
      <c r="O14" s="107" t="str">
        <f>Electives!B16</f>
        <v>3i</v>
      </c>
      <c r="P14" s="125" t="str">
        <f>Electives!C16</f>
        <v>Read bio of scientist. Tell den</v>
      </c>
      <c r="Q14" s="107" t="str">
        <f>IF(Electives!K16&lt;&gt;"", Electives!K16, " ")</f>
        <v xml:space="preserve"> </v>
      </c>
      <c r="S14" s="416"/>
      <c r="T14" s="107">
        <f>Electives!B86</f>
        <v>2</v>
      </c>
      <c r="U14" s="125" t="str">
        <f>Electives!C86</f>
        <v>Look rocks/minerals on rock hunt</v>
      </c>
      <c r="V14" s="107" t="str">
        <f>IF(Electives!K86&lt;&gt;"", Electives!K86, " ")</f>
        <v xml:space="preserve"> </v>
      </c>
      <c r="X14" s="410"/>
      <c r="Y14" s="107">
        <f>Electives!B152</f>
        <v>6</v>
      </c>
      <c r="Z14" s="125" t="str">
        <f>Electives!C152</f>
        <v>Identify animal only locally; tell why</v>
      </c>
      <c r="AA14" s="107" t="str">
        <f>IF(Electives!K152&lt;&gt;"", Electives!K152, " ")</f>
        <v xml:space="preserve"> </v>
      </c>
      <c r="AC14" s="164" t="str">
        <f>'Cub Awards'!B17</f>
        <v>a</v>
      </c>
      <c r="AD14" s="314" t="str">
        <f>'Cub Awards'!C17</f>
        <v>Participate in nature hike</v>
      </c>
      <c r="AE14" s="314"/>
      <c r="AF14" s="164" t="str">
        <f>IF('Cub Awards'!K17&lt;&gt;"", 'Cub Awards'!K17, "")</f>
        <v/>
      </c>
      <c r="AG14" s="215"/>
      <c r="AH14" s="162" t="str">
        <f>NOVA!B184</f>
        <v>7b</v>
      </c>
      <c r="AI14" s="386" t="str">
        <f>NOVA!C184</f>
        <v>Learn about a career dependent on STEM</v>
      </c>
      <c r="AJ14" s="387"/>
      <c r="AK14" s="162" t="str">
        <f>IF(NOVA!K184&lt;&gt;"", NOVA!K184, "")</f>
        <v/>
      </c>
      <c r="AL14" s="215"/>
      <c r="AM14" s="162" t="str">
        <f>NOVA!B61</f>
        <v>4a2</v>
      </c>
      <c r="AN14" s="386" t="str">
        <f>NOVA!C61</f>
        <v>Display 10 locally threatened species</v>
      </c>
      <c r="AO14" s="387"/>
      <c r="AP14" s="162" t="str">
        <f>IF(NOVA!K61&lt;&gt;"", NOVA!K61, "")</f>
        <v/>
      </c>
      <c r="AQ14" s="215"/>
      <c r="AR14" s="162" t="str">
        <f>NOVA!B125</f>
        <v>3c</v>
      </c>
      <c r="AS14" s="386" t="str">
        <f>NOVA!C125</f>
        <v>Discuss your findings with counselor</v>
      </c>
      <c r="AT14" s="387"/>
      <c r="AU14" s="162" t="str">
        <f>IF(NOVA!K125&lt;&gt;"", NOVA!K125, "")</f>
        <v/>
      </c>
    </row>
    <row r="15" spans="1:47" ht="12.75" customHeight="1">
      <c r="A15" s="114" t="s">
        <v>437</v>
      </c>
      <c r="B15" s="110" t="str">
        <f>WebelosBadge!K9</f>
        <v/>
      </c>
      <c r="C15" s="113"/>
      <c r="D15" s="402"/>
      <c r="E15" s="42" t="str">
        <f>AdventurePins!B19</f>
        <v>2a</v>
      </c>
      <c r="F15" s="159" t="str">
        <f>AdventurePins!C19</f>
        <v>Serious bleeding</v>
      </c>
      <c r="G15" s="42" t="str">
        <f>IF(AdventurePins!K19&lt;&gt;"", AdventurePins!K19, " ")</f>
        <v xml:space="preserve"> </v>
      </c>
      <c r="I15" s="426" t="str">
        <f>IF(AdventurePins!$E74&lt;&gt;"", AdventurePins!$E74, " ")</f>
        <v>(Do 1 -2 and two others)</v>
      </c>
      <c r="J15" s="42">
        <f>AdventurePins!B75</f>
        <v>1</v>
      </c>
      <c r="K15" s="159" t="str">
        <f>AdventurePins!C75</f>
        <v>Discuss duty to God</v>
      </c>
      <c r="L15" s="42" t="str">
        <f>IF(AdventurePins!K75&lt;&gt;"", AdventurePins!K75, " ")</f>
        <v xml:space="preserve"> </v>
      </c>
      <c r="N15" s="399" t="str">
        <f>Electives!C19</f>
        <v>Aquanaut</v>
      </c>
      <c r="O15" s="399"/>
      <c r="P15" s="399"/>
      <c r="Q15" s="399"/>
      <c r="S15" s="416"/>
      <c r="T15" s="107" t="str">
        <f>Electives!B87</f>
        <v>3a</v>
      </c>
      <c r="U15" s="125" t="str">
        <f>Electives!C87</f>
        <v>Identify rocks on hunt</v>
      </c>
      <c r="V15" s="107" t="str">
        <f>IF(Electives!K87&lt;&gt;"", Electives!K87, " ")</f>
        <v xml:space="preserve"> </v>
      </c>
      <c r="X15" s="410"/>
      <c r="Y15" s="107">
        <f>Electives!B153</f>
        <v>7</v>
      </c>
      <c r="Z15" s="125" t="str">
        <f>Electives!C153</f>
        <v>Give examples of TWO of following:</v>
      </c>
      <c r="AA15" s="107" t="str">
        <f>IF(Electives!K153&lt;&gt;"", Electives!K153, " ")</f>
        <v xml:space="preserve"> </v>
      </c>
      <c r="AC15" s="164" t="str">
        <f>'Cub Awards'!B18</f>
        <v>b</v>
      </c>
      <c r="AD15" s="314" t="str">
        <f>'Cub Awards'!C18</f>
        <v>Participate in outdoor activity</v>
      </c>
      <c r="AE15" s="314"/>
      <c r="AF15" s="164" t="str">
        <f>IF('Cub Awards'!K18&lt;&gt;"", 'Cub Awards'!K18, "")</f>
        <v/>
      </c>
      <c r="AG15" s="142"/>
      <c r="AH15" s="162">
        <f>NOVA!B185</f>
        <v>8</v>
      </c>
      <c r="AI15" s="386" t="str">
        <f>NOVA!C185</f>
        <v>Discuss scientific method</v>
      </c>
      <c r="AJ15" s="387"/>
      <c r="AK15" s="162" t="str">
        <f>IF(NOVA!K185&lt;&gt;"", NOVA!K185, "")</f>
        <v/>
      </c>
      <c r="AL15" s="142"/>
      <c r="AM15" s="162" t="str">
        <f>NOVA!B62</f>
        <v>4a3</v>
      </c>
      <c r="AN15" s="386" t="str">
        <f>NOVA!C62</f>
        <v>Discuss threatened v. endangered v. extinct</v>
      </c>
      <c r="AO15" s="387"/>
      <c r="AP15" s="162" t="str">
        <f>IF(NOVA!K62&lt;&gt;"", NOVA!K62, "")</f>
        <v/>
      </c>
      <c r="AQ15" s="142"/>
      <c r="AR15" s="162">
        <f>NOVA!B126</f>
        <v>4</v>
      </c>
      <c r="AS15" s="386" t="str">
        <f>NOVA!C126</f>
        <v>Visit a place where tech is used</v>
      </c>
      <c r="AT15" s="387"/>
      <c r="AU15" s="162" t="str">
        <f>IF(NOVA!K126&lt;&gt;"", NOVA!K126, "")</f>
        <v/>
      </c>
    </row>
    <row r="16" spans="1:47" ht="12.75" customHeight="1">
      <c r="A16" s="114" t="s">
        <v>438</v>
      </c>
      <c r="B16" s="110" t="str">
        <f>WebelosBadge!K10</f>
        <v/>
      </c>
      <c r="C16" s="113"/>
      <c r="D16" s="402"/>
      <c r="E16" s="42" t="str">
        <f>AdventurePins!B20</f>
        <v>2b</v>
      </c>
      <c r="F16" s="159" t="str">
        <f>AdventurePins!C20</f>
        <v>Heart attack / cardiac arrest</v>
      </c>
      <c r="G16" s="42" t="str">
        <f>IF(AdventurePins!K20&lt;&gt;"", AdventurePins!K20, " ")</f>
        <v xml:space="preserve"> </v>
      </c>
      <c r="I16" s="426"/>
      <c r="J16" s="42">
        <f>AdventurePins!B76</f>
        <v>2</v>
      </c>
      <c r="K16" s="159" t="str">
        <f>AdventurePins!C76</f>
        <v xml:space="preserve">Do an act of service </v>
      </c>
      <c r="L16" s="42" t="str">
        <f>IF(AdventurePins!K76&lt;&gt;"", AdventurePins!K76, " ")</f>
        <v xml:space="preserve"> </v>
      </c>
      <c r="N16" s="415" t="str">
        <f>IF(Electives!$E19&lt;&gt;"", Electives!$E19, " ")</f>
        <v>(Do 1-4 and two others)</v>
      </c>
      <c r="O16" s="107">
        <f>Electives!B20</f>
        <v>1</v>
      </c>
      <c r="P16" s="126" t="str">
        <f>Electives!C20</f>
        <v>State water activity safety precautions</v>
      </c>
      <c r="Q16" s="107" t="str">
        <f>IF(Electives!K20&lt;&gt;"", Electives!K20, " ")</f>
        <v xml:space="preserve"> </v>
      </c>
      <c r="S16" s="416"/>
      <c r="T16" s="107" t="str">
        <f>Electives!B88</f>
        <v>3b</v>
      </c>
      <c r="U16" s="125" t="str">
        <f>Electives!C88</f>
        <v>Use magnifying glass</v>
      </c>
      <c r="V16" s="107" t="str">
        <f>IF(Electives!K88&lt;&gt;"", Electives!K88, " ")</f>
        <v xml:space="preserve"> </v>
      </c>
      <c r="X16" s="410"/>
      <c r="Y16" s="107" t="str">
        <f>Electives!B154</f>
        <v>7a</v>
      </c>
      <c r="Z16" s="127" t="str">
        <f>Electives!C154</f>
        <v>Producer/consumer/decomposer in food chain</v>
      </c>
      <c r="AA16" s="107" t="str">
        <f>IF(Electives!K154&lt;&gt;"", Electives!K154, " ")</f>
        <v xml:space="preserve"> </v>
      </c>
      <c r="AC16" s="164" t="str">
        <f>'Cub Awards'!B19</f>
        <v>c</v>
      </c>
      <c r="AD16" s="314" t="str">
        <f>'Cub Awards'!C19</f>
        <v>Explain the buddy system</v>
      </c>
      <c r="AE16" s="314"/>
      <c r="AF16" s="164" t="str">
        <f>IF('Cub Awards'!K19&lt;&gt;"", 'Cub Awards'!K19, "")</f>
        <v/>
      </c>
      <c r="AG16" s="142"/>
      <c r="AH16" s="162">
        <f>NOVA!B186</f>
        <v>9</v>
      </c>
      <c r="AI16" s="386" t="str">
        <f>NOVA!C186</f>
        <v>Participate in a STEM activity with den</v>
      </c>
      <c r="AJ16" s="387"/>
      <c r="AK16" s="162" t="str">
        <f>IF(NOVA!K186&lt;&gt;"", NOVA!K186, "")</f>
        <v/>
      </c>
      <c r="AL16" s="142"/>
      <c r="AM16" s="162" t="str">
        <f>NOVA!B63</f>
        <v>4b1</v>
      </c>
      <c r="AN16" s="386" t="str">
        <f>NOVA!C63</f>
        <v>Catalog 5 locally invasive animals</v>
      </c>
      <c r="AO16" s="387"/>
      <c r="AP16" s="162" t="str">
        <f>IF(NOVA!K63&lt;&gt;"", NOVA!K63, "")</f>
        <v/>
      </c>
      <c r="AQ16" s="142"/>
      <c r="AR16" s="162" t="str">
        <f>NOVA!B127</f>
        <v>4a1</v>
      </c>
      <c r="AS16" s="386" t="str">
        <f>NOVA!C127</f>
        <v>Talk with someone about tech used</v>
      </c>
      <c r="AT16" s="387"/>
      <c r="AU16" s="162" t="str">
        <f>IF(NOVA!K127&lt;&gt;"", NOVA!K127, "")</f>
        <v/>
      </c>
    </row>
    <row r="17" spans="1:47" ht="12.75" customHeight="1">
      <c r="A17" s="109" t="s">
        <v>439</v>
      </c>
      <c r="B17" s="110" t="str">
        <f>WebelosBadge!K11</f>
        <v/>
      </c>
      <c r="C17" s="113"/>
      <c r="D17" s="402"/>
      <c r="E17" s="42" t="str">
        <f>AdventurePins!B21</f>
        <v>2c</v>
      </c>
      <c r="F17" s="159" t="str">
        <f>AdventurePins!C21</f>
        <v>Stopped breathing</v>
      </c>
      <c r="G17" s="42" t="str">
        <f>IF(AdventurePins!K21&lt;&gt;"", AdventurePins!K21, " ")</f>
        <v xml:space="preserve"> </v>
      </c>
      <c r="I17" s="426"/>
      <c r="J17" s="42">
        <f>AdventurePins!B77</f>
        <v>3</v>
      </c>
      <c r="K17" s="159" t="str">
        <f>AdventurePins!C77</f>
        <v>Earn religious emblem of faith</v>
      </c>
      <c r="L17" s="42" t="str">
        <f>IF(AdventurePins!K77&lt;&gt;"", AdventurePins!K77, " ")</f>
        <v xml:space="preserve"> </v>
      </c>
      <c r="N17" s="416"/>
      <c r="O17" s="107">
        <f>Electives!B21</f>
        <v>2</v>
      </c>
      <c r="P17" s="125" t="str">
        <f>Electives!C21</f>
        <v>Importance of Boating skills</v>
      </c>
      <c r="Q17" s="107" t="str">
        <f>IF(Electives!K21&lt;&gt;"", Electives!K21, " ")</f>
        <v xml:space="preserve"> </v>
      </c>
      <c r="S17" s="416"/>
      <c r="T17" s="107" t="str">
        <f>Electives!B89</f>
        <v>3c</v>
      </c>
      <c r="U17" s="125" t="str">
        <f>Electives!C89</f>
        <v>Share results w/den</v>
      </c>
      <c r="V17" s="107" t="str">
        <f>IF(Electives!K89&lt;&gt;"", Electives!K89, " ")</f>
        <v xml:space="preserve"> </v>
      </c>
      <c r="X17" s="410"/>
      <c r="Y17" s="107" t="str">
        <f>Electives!B155</f>
        <v>7b</v>
      </c>
      <c r="Z17" s="127" t="str">
        <f>Electives!C155</f>
        <v xml:space="preserve">One way humans changed nature balance </v>
      </c>
      <c r="AA17" s="107" t="str">
        <f>IF(Electives!K155&lt;&gt;"", Electives!K155, " ")</f>
        <v xml:space="preserve"> </v>
      </c>
      <c r="AC17" s="164" t="str">
        <f>'Cub Awards'!B20</f>
        <v>d</v>
      </c>
      <c r="AD17" s="314" t="str">
        <f>'Cub Awards'!C20</f>
        <v>Attend a pack overnighter</v>
      </c>
      <c r="AE17" s="314"/>
      <c r="AF17" s="164" t="str">
        <f>IF('Cub Awards'!K20&lt;&gt;"", 'Cub Awards'!K20, "")</f>
        <v/>
      </c>
      <c r="AG17" s="216"/>
      <c r="AH17" s="162">
        <f>NOVA!B187</f>
        <v>10</v>
      </c>
      <c r="AI17" s="386" t="str">
        <f>NOVA!C187</f>
        <v>Submit Supernova application</v>
      </c>
      <c r="AJ17" s="387"/>
      <c r="AK17" s="162" t="str">
        <f>IF(NOVA!K187&lt;&gt;"", NOVA!K187, "")</f>
        <v/>
      </c>
      <c r="AL17" s="216"/>
      <c r="AM17" s="162" t="str">
        <f>NOVA!B64</f>
        <v>4b2</v>
      </c>
      <c r="AN17" s="386" t="str">
        <f>NOVA!C64</f>
        <v>Design display about invasive species</v>
      </c>
      <c r="AO17" s="387"/>
      <c r="AP17" s="162" t="str">
        <f>IF(NOVA!K64&lt;&gt;"", NOVA!K64, "")</f>
        <v/>
      </c>
      <c r="AQ17" s="216"/>
      <c r="AR17" s="162" t="str">
        <f>NOVA!B128</f>
        <v>4a2</v>
      </c>
      <c r="AS17" s="386" t="str">
        <f>NOVA!C128</f>
        <v>Ask expert why the tech is used</v>
      </c>
      <c r="AT17" s="387"/>
      <c r="AU17" s="162" t="str">
        <f>IF(NOVA!K128&lt;&gt;"", NOVA!K128, "")</f>
        <v/>
      </c>
    </row>
    <row r="18" spans="1:47" ht="12.75" customHeight="1">
      <c r="A18" s="109" t="s">
        <v>857</v>
      </c>
      <c r="B18" s="110" t="str">
        <f>IF(ISTEXT(WebelosBadge!K12),"C"," ")</f>
        <v xml:space="preserve"> </v>
      </c>
      <c r="C18" s="115"/>
      <c r="D18" s="402"/>
      <c r="E18" s="42" t="str">
        <f>AdventurePins!B22</f>
        <v>2d</v>
      </c>
      <c r="F18" s="159" t="str">
        <f>AdventurePins!C22</f>
        <v>Stroke</v>
      </c>
      <c r="G18" s="42" t="str">
        <f>IF(AdventurePins!K22&lt;&gt;"", AdventurePins!K22, " ")</f>
        <v xml:space="preserve"> </v>
      </c>
      <c r="I18" s="426"/>
      <c r="J18" s="42">
        <f>AdventurePins!B78</f>
        <v>4</v>
      </c>
      <c r="K18" s="159" t="str">
        <f>AdventurePins!C78</f>
        <v>Make plan of TWO things help w/ duty to God</v>
      </c>
      <c r="L18" s="42" t="str">
        <f>IF(AdventurePins!K78&lt;&gt;"", AdventurePins!K78, " ")</f>
        <v xml:space="preserve"> </v>
      </c>
      <c r="N18" s="416"/>
      <c r="O18" s="107">
        <f>Electives!B22</f>
        <v>3</v>
      </c>
      <c r="P18" s="125" t="str">
        <f>Electives!C22</f>
        <v>Order of rescue</v>
      </c>
      <c r="Q18" s="107" t="str">
        <f>IF(Electives!K22&lt;&gt;"", Electives!K22, " ")</f>
        <v xml:space="preserve"> </v>
      </c>
      <c r="S18" s="416"/>
      <c r="T18" s="107" t="str">
        <f>Electives!B90</f>
        <v>4a</v>
      </c>
      <c r="U18" s="125" t="str">
        <f>Electives!C90</f>
        <v>Minerial test kit to Mohs scale of hardness</v>
      </c>
      <c r="V18" s="107" t="str">
        <f>IF(Electives!K90&lt;&gt;"", Electives!K90, " ")</f>
        <v xml:space="preserve"> </v>
      </c>
      <c r="X18" s="410"/>
      <c r="Y18" s="107" t="str">
        <f>Electives!B156</f>
        <v>7c</v>
      </c>
      <c r="Z18" s="125" t="str">
        <f>Electives!C156</f>
        <v>How to protect balance of nature</v>
      </c>
      <c r="AA18" s="107" t="str">
        <f>IF(Electives!K156&lt;&gt;"", Electives!K156, " ")</f>
        <v xml:space="preserve"> </v>
      </c>
      <c r="AC18" s="164" t="str">
        <f>'Cub Awards'!B21</f>
        <v>e</v>
      </c>
      <c r="AD18" s="314" t="str">
        <f>'Cub Awards'!C21</f>
        <v>Complete an oudoor service project</v>
      </c>
      <c r="AE18" s="314"/>
      <c r="AF18" s="164" t="str">
        <f>IF('Cub Awards'!K21&lt;&gt;"", 'Cub Awards'!K21, "")</f>
        <v/>
      </c>
      <c r="AG18" s="216"/>
      <c r="AL18" s="216"/>
      <c r="AM18" s="162" t="str">
        <f>NOVA!B65</f>
        <v>4b3</v>
      </c>
      <c r="AN18" s="386" t="str">
        <f>NOVA!C65</f>
        <v>Discuss invasive species</v>
      </c>
      <c r="AO18" s="387"/>
      <c r="AP18" s="162" t="str">
        <f>IF(NOVA!K65&lt;&gt;"", NOVA!K65, "")</f>
        <v/>
      </c>
      <c r="AQ18" s="216"/>
      <c r="AR18" s="162" t="str">
        <f>NOVA!B129</f>
        <v>4b</v>
      </c>
      <c r="AS18" s="386" t="str">
        <f>NOVA!C129</f>
        <v>Discuss with counselor your visit</v>
      </c>
      <c r="AT18" s="387"/>
      <c r="AU18" s="162" t="str">
        <f>IF(NOVA!K129&lt;&gt;"", NOVA!K129, "")</f>
        <v/>
      </c>
    </row>
    <row r="19" spans="1:47" ht="12.75" customHeight="1">
      <c r="A19" s="210" t="s">
        <v>856</v>
      </c>
      <c r="B19" s="110" t="str">
        <f>IF(ISTEXT(WebelosBadge!K13),"C"," ")</f>
        <v xml:space="preserve"> </v>
      </c>
      <c r="C19" s="116"/>
      <c r="D19" s="402"/>
      <c r="E19" s="42" t="str">
        <f>AdventurePins!B23</f>
        <v>2e</v>
      </c>
      <c r="F19" s="159" t="str">
        <f>AdventurePins!C23</f>
        <v>Poisoning</v>
      </c>
      <c r="G19" s="42" t="str">
        <f>IF(AdventurePins!K23&lt;&gt;"", AdventurePins!K23, " ")</f>
        <v xml:space="preserve"> </v>
      </c>
      <c r="I19" s="426"/>
      <c r="J19" s="42">
        <f>AdventurePins!B79</f>
        <v>5</v>
      </c>
      <c r="K19" s="159" t="str">
        <f>AdventurePins!C79</f>
        <v>Discuss Scout Oath &amp; Law to beliefs abt God</v>
      </c>
      <c r="L19" s="42" t="str">
        <f>IF(AdventurePins!K79&lt;&gt;"", AdventurePins!K79, " ")</f>
        <v xml:space="preserve"> </v>
      </c>
      <c r="N19" s="416"/>
      <c r="O19" s="107">
        <f>Electives!B23</f>
        <v>4</v>
      </c>
      <c r="P19" s="125" t="str">
        <f>Electives!C23</f>
        <v>Attempt Swimmer test</v>
      </c>
      <c r="Q19" s="107" t="str">
        <f>IF(Electives!K23&lt;&gt;"", Electives!K23, " ")</f>
        <v xml:space="preserve"> </v>
      </c>
      <c r="S19" s="416"/>
      <c r="T19" s="107" t="str">
        <f>Electives!B91</f>
        <v>4b</v>
      </c>
      <c r="U19" s="125" t="str">
        <f>Electives!C91</f>
        <v>Record results in handbook</v>
      </c>
      <c r="V19" s="107" t="str">
        <f>IF(Electives!K91&lt;&gt;"", Electives!K91, " ")</f>
        <v xml:space="preserve"> </v>
      </c>
      <c r="X19" s="410"/>
      <c r="Y19" s="107">
        <f>Electives!B157</f>
        <v>8</v>
      </c>
      <c r="Z19" s="125" t="str">
        <f>Electives!C157</f>
        <v>Learn aquatic ecosystems &amp; discuss</v>
      </c>
      <c r="AA19" s="107" t="str">
        <f>IF(Electives!K157&lt;&gt;"", Electives!K157, " ")</f>
        <v xml:space="preserve"> </v>
      </c>
      <c r="AC19" s="164" t="str">
        <f>'Cub Awards'!B22</f>
        <v>f</v>
      </c>
      <c r="AD19" s="314" t="str">
        <f>'Cub Awards'!C22</f>
        <v>Complete conservation project</v>
      </c>
      <c r="AE19" s="314"/>
      <c r="AF19" s="164" t="str">
        <f>IF('Cub Awards'!K22&lt;&gt;"", 'Cub Awards'!K22, "")</f>
        <v/>
      </c>
      <c r="AG19" s="216"/>
      <c r="AH19" s="163"/>
      <c r="AI19" s="142" t="str">
        <f>NOVA!C5</f>
        <v>NOVA Science: Science Everywhere</v>
      </c>
      <c r="AJ19" s="214"/>
      <c r="AL19" s="216"/>
      <c r="AM19" s="162" t="str">
        <f>NOVA!B66</f>
        <v>4c1</v>
      </c>
      <c r="AN19" s="386" t="str">
        <f>NOVA!C66</f>
        <v>Visit a local ecosystem and investigate</v>
      </c>
      <c r="AO19" s="387"/>
      <c r="AP19" s="162" t="str">
        <f>IF(NOVA!K66&lt;&gt;"", NOVA!K66, "")</f>
        <v/>
      </c>
      <c r="AQ19" s="216"/>
      <c r="AR19" s="162">
        <f>NOVA!B130</f>
        <v>5</v>
      </c>
      <c r="AS19" s="323" t="str">
        <f>NOVA!C130</f>
        <v>Discuss how tech affects your life</v>
      </c>
      <c r="AT19" s="323"/>
      <c r="AU19" s="162" t="str">
        <f>IF(NOVA!K130&lt;&gt;"", NOVA!K130, "")</f>
        <v/>
      </c>
    </row>
    <row r="20" spans="1:47" ht="12.75" customHeight="1">
      <c r="A20" s="411" t="s">
        <v>29</v>
      </c>
      <c r="B20" s="411"/>
      <c r="C20" s="116"/>
      <c r="D20" s="402"/>
      <c r="E20" s="42">
        <f>AdventurePins!B24</f>
        <v>3</v>
      </c>
      <c r="F20" s="159" t="str">
        <f>AdventurePins!C24</f>
        <v>Show how to help choking victim</v>
      </c>
      <c r="G20" s="42" t="str">
        <f>IF(AdventurePins!K24&lt;&gt;"", AdventurePins!K24, " ")</f>
        <v xml:space="preserve"> </v>
      </c>
      <c r="I20" s="426"/>
      <c r="J20" s="42">
        <f>AdventurePins!B80</f>
        <v>6</v>
      </c>
      <c r="K20" s="159" t="str">
        <f>AdventurePins!C80</f>
        <v>Pray/meditate for one month</v>
      </c>
      <c r="L20" s="42" t="str">
        <f>IF(AdventurePins!K80&lt;&gt;"", AdventurePins!K80, " ")</f>
        <v xml:space="preserve"> </v>
      </c>
      <c r="N20" s="416"/>
      <c r="O20" s="107">
        <f>Electives!B24</f>
        <v>5</v>
      </c>
      <c r="P20" s="125" t="str">
        <f>Electives!C24</f>
        <v>Front surface dive</v>
      </c>
      <c r="Q20" s="107" t="str">
        <f>IF(Electives!K24&lt;&gt;"", Electives!K24, " ")</f>
        <v xml:space="preserve"> </v>
      </c>
      <c r="S20" s="416"/>
      <c r="T20" s="107">
        <f>Electives!B92</f>
        <v>5</v>
      </c>
      <c r="U20" s="125" t="str">
        <f>Electives!C92</f>
        <v>Identify geological features on map</v>
      </c>
      <c r="V20" s="107" t="str">
        <f>IF(Electives!K92&lt;&gt;"", Electives!K92, " ")</f>
        <v xml:space="preserve"> </v>
      </c>
      <c r="X20" s="410"/>
      <c r="Y20" s="107">
        <f>Electives!B158</f>
        <v>9</v>
      </c>
      <c r="Z20" s="125" t="str">
        <f>Electives!C158</f>
        <v>Do one of following:</v>
      </c>
      <c r="AA20" s="107" t="str">
        <f>IF(Electives!K158&lt;&gt;"", Electives!K158, " ")</f>
        <v xml:space="preserve"> </v>
      </c>
      <c r="AC20" s="164" t="str">
        <f>'Cub Awards'!B23</f>
        <v>g</v>
      </c>
      <c r="AD20" s="314" t="str">
        <f>'Cub Awards'!C23</f>
        <v>Earn the Summertime Pack Award</v>
      </c>
      <c r="AE20" s="314"/>
      <c r="AF20" s="164" t="str">
        <f>IF('Cub Awards'!K23&lt;&gt;"", 'Cub Awards'!K23, "")</f>
        <v/>
      </c>
      <c r="AG20" s="216"/>
      <c r="AH20" s="162" t="str">
        <f>NOVA!B6</f>
        <v>1a</v>
      </c>
      <c r="AI20" s="386" t="str">
        <f>NOVA!C6</f>
        <v>Read or watch 1 hour of science content</v>
      </c>
      <c r="AJ20" s="387"/>
      <c r="AK20" s="162" t="str">
        <f>IF(NOVA!K6&lt;&gt;"", NOVA!K6, "")</f>
        <v/>
      </c>
      <c r="AL20" s="216"/>
      <c r="AM20" s="162" t="str">
        <f>NOVA!B67</f>
        <v>4c2</v>
      </c>
      <c r="AN20" s="386" t="str">
        <f>NOVA!C67</f>
        <v>Draw food web of plants / animals</v>
      </c>
      <c r="AO20" s="387"/>
      <c r="AP20" s="162" t="str">
        <f>IF(NOVA!K67&lt;&gt;"", NOVA!K67,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IF(AdventurePins!K25&lt;&gt;"", AdventurePins!K25, " ")</f>
        <v xml:space="preserve"> </v>
      </c>
      <c r="I21" s="399" t="str">
        <f>AdventurePins!C82</f>
        <v>Outdoorsman</v>
      </c>
      <c r="J21" s="399"/>
      <c r="K21" s="399"/>
      <c r="L21" s="399"/>
      <c r="N21" s="416"/>
      <c r="O21" s="107">
        <f>Electives!B25</f>
        <v>6</v>
      </c>
      <c r="P21" s="125" t="str">
        <f>Electives!C25</f>
        <v>Demonstrate 2 strokes</v>
      </c>
      <c r="Q21" s="107" t="str">
        <f>IF(Electives!K25&lt;&gt;"", Electives!K25, " ")</f>
        <v xml:space="preserve"> </v>
      </c>
      <c r="S21" s="416"/>
      <c r="T21" s="107" t="str">
        <f>Electives!B93</f>
        <v>6a</v>
      </c>
      <c r="U21" s="125" t="str">
        <f>Electives!C93</f>
        <v>Identify geological building materials (home)</v>
      </c>
      <c r="V21" s="107" t="str">
        <f>IF(Electives!K93&lt;&gt;"", Electives!K93, " ")</f>
        <v xml:space="preserve"> </v>
      </c>
      <c r="X21" s="410"/>
      <c r="Y21" s="107" t="str">
        <f>Electives!B159</f>
        <v>9a</v>
      </c>
      <c r="Z21" s="125" t="str">
        <f>Electives!C159</f>
        <v>Visit museum and discuss with den</v>
      </c>
      <c r="AA21" s="107" t="str">
        <f>IF(Electives!K159&lt;&gt;"", Electives!K159, " ")</f>
        <v xml:space="preserve"> </v>
      </c>
      <c r="AC21" s="164" t="str">
        <f>'Cub Awards'!B24</f>
        <v>h</v>
      </c>
      <c r="AD21" s="314" t="str">
        <f>'Cub Awards'!C24</f>
        <v>Participate in nature observation</v>
      </c>
      <c r="AE21" s="314"/>
      <c r="AF21" s="164" t="str">
        <f>IF('Cub Awards'!K24&lt;&gt;"", 'Cub Awards'!K24, "")</f>
        <v/>
      </c>
      <c r="AG21" s="216"/>
      <c r="AH21" s="162" t="str">
        <f>NOVA!B7</f>
        <v>1b</v>
      </c>
      <c r="AI21" s="386" t="str">
        <f>NOVA!C7</f>
        <v>List at least two questions or ideas</v>
      </c>
      <c r="AJ21" s="387"/>
      <c r="AK21" s="162" t="str">
        <f>IF(NOVA!K7&lt;&gt;"", NOVA!K7, "")</f>
        <v/>
      </c>
      <c r="AL21" s="216"/>
      <c r="AM21" s="162" t="str">
        <f>NOVA!B68</f>
        <v>4c3</v>
      </c>
      <c r="AN21" s="386" t="str">
        <f>NOVA!C68</f>
        <v>Discuss food web with counselor</v>
      </c>
      <c r="AO21" s="387"/>
      <c r="AP21" s="162" t="str">
        <f>IF(NOVA!K68&lt;&gt;"", NOVA!K68, "")</f>
        <v/>
      </c>
      <c r="AQ21" s="216"/>
      <c r="AR21" s="162" t="str">
        <f>NOVA!B133</f>
        <v>1a</v>
      </c>
      <c r="AS21" s="389" t="str">
        <f>NOVA!C133</f>
        <v>Read or watch 1 hour of mechanical content</v>
      </c>
      <c r="AT21" s="390"/>
      <c r="AU21" s="162" t="str">
        <f>IF(NOVA!K133&lt;&gt;"", NOVA!K133, "")</f>
        <v/>
      </c>
    </row>
    <row r="22" spans="1:47">
      <c r="A22" s="109" t="s">
        <v>440</v>
      </c>
      <c r="B22" s="117" t="str">
        <f>IF(ISTEXT(ArrowOfLight!K5),"C"," ")</f>
        <v xml:space="preserve"> </v>
      </c>
      <c r="D22" s="402"/>
      <c r="E22" s="42">
        <f>AdventurePins!B26</f>
        <v>5</v>
      </c>
      <c r="F22" s="159" t="str">
        <f>AdventurePins!C26</f>
        <v>Demonstrate treatment for five:</v>
      </c>
      <c r="G22" s="42" t="str">
        <f>IF(AdventurePins!K26&lt;&gt;"", AdventurePins!K26, " ")</f>
        <v xml:space="preserve"> </v>
      </c>
      <c r="I22" s="402" t="str">
        <f>IF(AdventurePins!$E82&lt;&gt;"", AdventurePins!$E82, " ")</f>
        <v>(Do all of A or B)</v>
      </c>
      <c r="J22" s="424" t="str">
        <f>AdventurePins!C83</f>
        <v>Option A</v>
      </c>
      <c r="K22" s="425"/>
      <c r="L22" s="42" t="str">
        <f>IF(AdventurePins!K83&lt;&gt;"", AdventurePins!K83, " ")</f>
        <v xml:space="preserve"> </v>
      </c>
      <c r="N22" s="416"/>
      <c r="O22" s="107">
        <f>Electives!B26</f>
        <v>7</v>
      </c>
      <c r="P22" s="125" t="str">
        <f>Electives!C26</f>
        <v>Talk swimming expert</v>
      </c>
      <c r="Q22" s="107" t="str">
        <f>IF(Electives!K26&lt;&gt;"", Electives!K26, " ")</f>
        <v xml:space="preserve"> </v>
      </c>
      <c r="S22" s="417"/>
      <c r="T22" s="107" t="str">
        <f>Electives!B94</f>
        <v>6b</v>
      </c>
      <c r="U22" s="125" t="str">
        <f>Electives!C94</f>
        <v>Identify geological materials (community)</v>
      </c>
      <c r="V22" s="107" t="str">
        <f>IF(Electives!K94&lt;&gt;"", Electives!K94, " ")</f>
        <v xml:space="preserve"> </v>
      </c>
      <c r="X22" s="410"/>
      <c r="Y22" s="107" t="str">
        <f>Electives!B160</f>
        <v>9b</v>
      </c>
      <c r="Z22" s="127" t="str">
        <f>Electives!C160</f>
        <v>Create vid of wild creature &amp; share w/den</v>
      </c>
      <c r="AA22" s="107" t="str">
        <f>IF(Electives!K160&lt;&gt;"", Electives!K160, " ")</f>
        <v xml:space="preserve"> </v>
      </c>
      <c r="AC22" s="164" t="str">
        <f>'Cub Awards'!B25</f>
        <v>i</v>
      </c>
      <c r="AD22" s="314" t="str">
        <f>'Cub Awards'!C25</f>
        <v>Participate in outdoor aquatics</v>
      </c>
      <c r="AE22" s="314"/>
      <c r="AF22" s="164" t="str">
        <f>IF('Cub Awards'!K25&lt;&gt;"", 'Cub Awards'!K25, "")</f>
        <v/>
      </c>
      <c r="AG22" s="216"/>
      <c r="AH22" s="162" t="str">
        <f>NOVA!B8</f>
        <v>1c</v>
      </c>
      <c r="AI22" s="386" t="str">
        <f>NOVA!C8</f>
        <v>Discuss two with your counselor</v>
      </c>
      <c r="AJ22" s="387"/>
      <c r="AK22" s="162" t="str">
        <f>IF(NOVA!K8&lt;&gt;"", NOVA!K8, "")</f>
        <v/>
      </c>
      <c r="AL22" s="216"/>
      <c r="AM22" s="162" t="str">
        <f>NOVA!B69</f>
        <v>4d1</v>
      </c>
      <c r="AN22" s="386" t="str">
        <f>NOVA!C69</f>
        <v>Crate diorama of local animal's habitat</v>
      </c>
      <c r="AO22" s="387"/>
      <c r="AP22" s="162" t="str">
        <f>IF(NOVA!K69&lt;&gt;"", NOVA!K69, "")</f>
        <v/>
      </c>
      <c r="AQ22" s="216"/>
      <c r="AR22" s="162" t="str">
        <f>NOVA!B134</f>
        <v>1b</v>
      </c>
      <c r="AS22" s="386" t="str">
        <f>NOVA!C134</f>
        <v>List at least two questions or ideas</v>
      </c>
      <c r="AT22" s="387"/>
      <c r="AU22" s="162" t="str">
        <f>IF(NOVA!K134&lt;&gt;"", NOVA!K134, "")</f>
        <v/>
      </c>
    </row>
    <row r="23" spans="1:47">
      <c r="A23" s="109" t="s">
        <v>441</v>
      </c>
      <c r="B23" s="117" t="str">
        <f>ArrowOfLight!K6</f>
        <v/>
      </c>
      <c r="D23" s="402"/>
      <c r="E23" s="42" t="str">
        <f>AdventurePins!B27</f>
        <v>5a</v>
      </c>
      <c r="F23" s="159" t="str">
        <f>AdventurePins!C27</f>
        <v>Cuts &amp; scratches</v>
      </c>
      <c r="G23" s="42" t="str">
        <f>IF(AdventurePins!K27&lt;&gt;"", AdventurePins!K27, " ")</f>
        <v xml:space="preserve"> </v>
      </c>
      <c r="I23" s="402"/>
      <c r="J23" s="42">
        <f>AdventurePins!B84</f>
        <v>1</v>
      </c>
      <c r="K23" s="159" t="str">
        <f>AdventurePins!C84</f>
        <v>Plan / conduct campout</v>
      </c>
      <c r="L23" s="42" t="str">
        <f>IF(AdventurePins!K84&lt;&gt;"", AdventurePins!K84, " ")</f>
        <v xml:space="preserve"> </v>
      </c>
      <c r="N23" s="416"/>
      <c r="O23" s="107">
        <f>Electives!B27</f>
        <v>8</v>
      </c>
      <c r="P23" s="125" t="str">
        <f>Electives!C27</f>
        <v>PFD exercise</v>
      </c>
      <c r="Q23" s="107" t="str">
        <f>IF(Electives!K27&lt;&gt;"", Electives!K27,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Awards'!K26&lt;&gt;"", 'Cub Awards'!K26, "")</f>
        <v/>
      </c>
      <c r="AG23" s="216"/>
      <c r="AH23" s="162">
        <f>NOVA!B9</f>
        <v>2</v>
      </c>
      <c r="AI23" s="386" t="str">
        <f>NOVA!C9</f>
        <v>Complete an elective listed in comment</v>
      </c>
      <c r="AJ23" s="387"/>
      <c r="AK23" s="162" t="str">
        <f>IF(NOVA!K9&lt;&gt;"", NOVA!K9, "")</f>
        <v/>
      </c>
      <c r="AL23" s="216"/>
      <c r="AM23" s="162" t="str">
        <f>NOVA!B70</f>
        <v>4d2</v>
      </c>
      <c r="AN23" s="386" t="str">
        <f>NOVA!C70</f>
        <v>Explain what animal must have</v>
      </c>
      <c r="AO23" s="387"/>
      <c r="AP23" s="162" t="str">
        <f>IF(NOVA!K70&lt;&gt;"", NOVA!K70, "")</f>
        <v/>
      </c>
      <c r="AQ23" s="216"/>
      <c r="AR23" s="162" t="str">
        <f>NOVA!B135</f>
        <v>1c</v>
      </c>
      <c r="AS23" s="386" t="str">
        <f>NOVA!C135</f>
        <v>Discuss two with your counselor</v>
      </c>
      <c r="AT23" s="387"/>
      <c r="AU23" s="162" t="str">
        <f>IF(NOVA!K135&lt;&gt;"", NOVA!K135, "")</f>
        <v/>
      </c>
    </row>
    <row r="24" spans="1:47">
      <c r="A24" s="109" t="s">
        <v>442</v>
      </c>
      <c r="B24" s="117" t="str">
        <f>ArrowOfLight!K8</f>
        <v/>
      </c>
      <c r="D24" s="402"/>
      <c r="E24" s="42" t="str">
        <f>AdventurePins!B28</f>
        <v>5b</v>
      </c>
      <c r="F24" s="159" t="str">
        <f>AdventurePins!C28</f>
        <v>Burns &amp; scalds</v>
      </c>
      <c r="G24" s="42" t="str">
        <f>IF(AdventurePins!K28&lt;&gt;"", AdventurePins!K28, " ")</f>
        <v xml:space="preserve"> </v>
      </c>
      <c r="I24" s="402"/>
      <c r="J24" s="42">
        <f>AdventurePins!B85</f>
        <v>2</v>
      </c>
      <c r="K24" s="159" t="str">
        <f>AdventurePins!C85</f>
        <v>Setup tent without adult help</v>
      </c>
      <c r="L24" s="42" t="str">
        <f>IF(AdventurePins!K85&lt;&gt;"", AdventurePins!K85, " ")</f>
        <v xml:space="preserve"> </v>
      </c>
      <c r="N24" s="417"/>
      <c r="O24" s="107">
        <f>Electives!B28</f>
        <v>9</v>
      </c>
      <c r="P24" s="125" t="str">
        <f>Electives!C28</f>
        <v>Paddle canoe</v>
      </c>
      <c r="Q24" s="107" t="str">
        <f>IF(Electives!K28&lt;&gt;"", Electives!K28, " ")</f>
        <v xml:space="preserve"> </v>
      </c>
      <c r="S24" s="410" t="str">
        <f>IF(Electives!$E97&lt;&gt;"", Electives!$E97, " ")</f>
        <v>(Do 1-2)</v>
      </c>
      <c r="T24" s="107">
        <f>Electives!B98</f>
        <v>1</v>
      </c>
      <c r="U24" s="126" t="str">
        <f>Electives!C98</f>
        <v>3 things describing a type of engineer</v>
      </c>
      <c r="V24" s="107" t="str">
        <f>IF(Electives!K98&lt;&gt;"", Electives!K98, " ")</f>
        <v xml:space="preserve"> </v>
      </c>
      <c r="X24" s="410" t="str">
        <f>IF(Electives!$E163&lt;&gt;"", Electives!$E163, " ")</f>
        <v>(Do 1-4 and one other)</v>
      </c>
      <c r="Y24" s="107">
        <f>Electives!B164</f>
        <v>1</v>
      </c>
      <c r="Z24" s="125" t="str">
        <f>Electives!C164</f>
        <v>Identify 2 groups / parts of tree</v>
      </c>
      <c r="AA24" s="107" t="str">
        <f>IF(Electives!K164&lt;&gt;"", Electives!K164, " ")</f>
        <v xml:space="preserve"> </v>
      </c>
      <c r="AC24" s="164" t="str">
        <f>'Cub Awards'!B27</f>
        <v>k</v>
      </c>
      <c r="AD24" s="314" t="str">
        <f>'Cub Awards'!C27</f>
        <v>Participate in outdoor sporting event</v>
      </c>
      <c r="AE24" s="314"/>
      <c r="AF24" s="164" t="str">
        <f>IF('Cub Awards'!K27&lt;&gt;"", 'Cub Awards'!K27, "")</f>
        <v/>
      </c>
      <c r="AG24" s="216"/>
      <c r="AH24" s="162" t="str">
        <f>NOVA!B10</f>
        <v>3a</v>
      </c>
      <c r="AI24" s="386" t="str">
        <f>NOVA!C10</f>
        <v>Choose a question to investigate</v>
      </c>
      <c r="AJ24" s="387"/>
      <c r="AK24" s="162" t="str">
        <f>IF(NOVA!K10&lt;&gt;"", NOVA!K10, "")</f>
        <v/>
      </c>
      <c r="AL24" s="216"/>
      <c r="AM24" s="162" t="str">
        <f>NOVA!B71</f>
        <v>4e1</v>
      </c>
      <c r="AN24" s="386" t="str">
        <f>NOVA!C71</f>
        <v>Make and place a bird feeder</v>
      </c>
      <c r="AO24" s="387"/>
      <c r="AP24" s="162" t="str">
        <f>IF(NOVA!K71&lt;&gt;"", NOVA!K71, "")</f>
        <v/>
      </c>
      <c r="AQ24" s="216"/>
      <c r="AR24" s="162">
        <f>NOVA!B136</f>
        <v>2</v>
      </c>
      <c r="AS24" s="386" t="str">
        <f>NOVA!C136</f>
        <v>Complete an elective listed in comment</v>
      </c>
      <c r="AT24" s="387"/>
      <c r="AU24" s="162" t="str">
        <f>IF(NOVA!K136&lt;&gt;"", NOVA!K136, "")</f>
        <v/>
      </c>
    </row>
    <row r="25" spans="1:47" ht="12.75" customHeight="1">
      <c r="A25" s="109" t="s">
        <v>443</v>
      </c>
      <c r="B25" s="117" t="str">
        <f>ArrowOfLight!K7</f>
        <v/>
      </c>
      <c r="D25" s="402"/>
      <c r="E25" s="42" t="str">
        <f>AdventurePins!B29</f>
        <v>5c</v>
      </c>
      <c r="F25" s="159" t="str">
        <f>AdventurePins!C29</f>
        <v>Sunburn</v>
      </c>
      <c r="G25" s="42" t="str">
        <f>IF(AdventurePins!K29&lt;&gt;"", AdventurePins!K29, " ")</f>
        <v xml:space="preserve"> </v>
      </c>
      <c r="I25" s="402"/>
      <c r="J25" s="42">
        <f>AdventurePins!B86</f>
        <v>3</v>
      </c>
      <c r="K25" s="159" t="str">
        <f>AdventurePins!C86</f>
        <v>Discuss emergency actions for:</v>
      </c>
      <c r="L25" s="42" t="str">
        <f>IF(AdventurePins!K86&lt;&gt;"", AdventurePins!K86, " ")</f>
        <v xml:space="preserve"> </v>
      </c>
      <c r="N25" s="399" t="str">
        <f>Electives!C31</f>
        <v>Art Explosion</v>
      </c>
      <c r="O25" s="399"/>
      <c r="P25" s="399"/>
      <c r="Q25" s="399"/>
      <c r="S25" s="410"/>
      <c r="T25" s="107" t="str">
        <f>Electives!B99</f>
        <v>2a</v>
      </c>
      <c r="U25" s="125" t="str">
        <f>Electives!C99</f>
        <v>Construct blueprint plans for a design</v>
      </c>
      <c r="V25" s="107" t="str">
        <f>IF(Electives!K99&lt;&gt;"", Electives!K99, " ")</f>
        <v xml:space="preserve"> </v>
      </c>
      <c r="X25" s="410"/>
      <c r="Y25" s="107">
        <f>Electives!B165</f>
        <v>2</v>
      </c>
      <c r="Z25" s="125" t="str">
        <f>Electives!C165</f>
        <v>Identify 4 local trees &amp; how used</v>
      </c>
      <c r="AA25" s="107" t="str">
        <f>IF(Electives!K165&lt;&gt;"", Electives!K165, " ")</f>
        <v xml:space="preserve"> </v>
      </c>
      <c r="AC25" s="164" t="str">
        <f>'Cub Awards'!B28</f>
        <v>l</v>
      </c>
      <c r="AD25" s="314" t="str">
        <f>'Cub Awards'!C28</f>
        <v>Participate in outdoor worship service</v>
      </c>
      <c r="AE25" s="314"/>
      <c r="AF25" s="164" t="str">
        <f>IF('Cub Awards'!K28&lt;&gt;"", 'Cub Awards'!K28, "")</f>
        <v/>
      </c>
      <c r="AG25" s="216"/>
      <c r="AH25" s="162" t="str">
        <f>NOVA!B11</f>
        <v>3b</v>
      </c>
      <c r="AI25" s="386" t="str">
        <f>NOVA!C11</f>
        <v>Use scientific method to investigate</v>
      </c>
      <c r="AJ25" s="387"/>
      <c r="AK25" s="162" t="str">
        <f>IF(NOVA!K11&lt;&gt;"", NOVA!K11, "")</f>
        <v/>
      </c>
      <c r="AL25" s="216"/>
      <c r="AM25" s="162" t="str">
        <f>NOVA!B72</f>
        <v>4e2</v>
      </c>
      <c r="AN25" s="386" t="str">
        <f>NOVA!C72</f>
        <v>Fill feeder with birdseed</v>
      </c>
      <c r="AO25" s="387"/>
      <c r="AP25" s="162" t="str">
        <f>IF(NOVA!K72&lt;&gt;"", NOVA!K72, "")</f>
        <v/>
      </c>
      <c r="AQ25" s="216"/>
      <c r="AR25" s="162" t="str">
        <f>NOVA!B137</f>
        <v>3a1</v>
      </c>
      <c r="AS25" s="386" t="str">
        <f>NOVA!C137</f>
        <v>Make a list of the three kinds of levers</v>
      </c>
      <c r="AT25" s="387"/>
      <c r="AU25" s="162" t="str">
        <f>IF(NOVA!K137&lt;&gt;"", NOVA!K137, "")</f>
        <v/>
      </c>
    </row>
    <row r="26" spans="1:47" ht="12.75" customHeight="1">
      <c r="A26" s="114" t="s">
        <v>444</v>
      </c>
      <c r="B26" s="117" t="str">
        <f>ArrowOfLight!K9</f>
        <v/>
      </c>
      <c r="D26" s="402"/>
      <c r="E26" s="42" t="str">
        <f>AdventurePins!B30</f>
        <v>5d</v>
      </c>
      <c r="F26" s="159" t="str">
        <f>AdventurePins!C30</f>
        <v>Blisters on hand / foot</v>
      </c>
      <c r="G26" s="42" t="str">
        <f>IF(AdventurePins!K30&lt;&gt;"", AdventurePins!K30, " ")</f>
        <v xml:space="preserve"> </v>
      </c>
      <c r="I26" s="402"/>
      <c r="J26" s="42" t="str">
        <f>AdventurePins!B87</f>
        <v>3a</v>
      </c>
      <c r="K26" s="159" t="str">
        <f>AdventurePins!C87</f>
        <v>Severe rainstorm causing flooding</v>
      </c>
      <c r="L26" s="42" t="str">
        <f>IF(AdventurePins!K87&lt;&gt;"", AdventurePins!K87, " ")</f>
        <v xml:space="preserve"> </v>
      </c>
      <c r="N26" s="415" t="str">
        <f>IF(Electives!$E31&lt;&gt;"", Electives!$E31, " ")</f>
        <v>(Do 1-2 and two of 3)</v>
      </c>
      <c r="O26" s="107">
        <f>Electives!B32</f>
        <v>1</v>
      </c>
      <c r="P26" s="125" t="str">
        <f>Electives!C32</f>
        <v>Visit museum</v>
      </c>
      <c r="Q26" s="107" t="str">
        <f>IF(Electives!K32&lt;&gt;"", Electives!K32, " ")</f>
        <v xml:space="preserve"> </v>
      </c>
      <c r="S26" s="410"/>
      <c r="T26" s="107" t="str">
        <f>Electives!B100</f>
        <v>2b</v>
      </c>
      <c r="U26" s="125" t="str">
        <f>Electives!C100</f>
        <v>Using plans, construct the project</v>
      </c>
      <c r="V26" s="107" t="str">
        <f>IF(Electives!K100&lt;&gt;"", Electives!K100, " ")</f>
        <v xml:space="preserve"> </v>
      </c>
      <c r="X26" s="410"/>
      <c r="Y26" s="107">
        <f>Electives!B166</f>
        <v>3</v>
      </c>
      <c r="Z26" s="125" t="str">
        <f>Electives!C166</f>
        <v>Identify 4 plants &amp; how used</v>
      </c>
      <c r="AA26" s="107" t="str">
        <f>IF(Electives!K166&lt;&gt;"", Electives!K166, " ")</f>
        <v xml:space="preserve"> </v>
      </c>
      <c r="AC26" s="164" t="str">
        <f>'Cub Awards'!B29</f>
        <v>m</v>
      </c>
      <c r="AD26" s="314" t="str">
        <f>'Cub Awards'!C29</f>
        <v>Explore park</v>
      </c>
      <c r="AE26" s="314"/>
      <c r="AF26" s="164" t="str">
        <f>IF('Cub Awards'!K29&lt;&gt;"", 'Cub Awards'!K29, "")</f>
        <v/>
      </c>
      <c r="AG26" s="217"/>
      <c r="AH26" s="162" t="str">
        <f>NOVA!B12</f>
        <v>3c</v>
      </c>
      <c r="AI26" s="386" t="str">
        <f>NOVA!C12</f>
        <v>Discuss findings with counselor</v>
      </c>
      <c r="AJ26" s="387"/>
      <c r="AK26" s="162" t="str">
        <f>IF(NOVA!K12&lt;&gt;"", NOVA!K12, "")</f>
        <v/>
      </c>
      <c r="AL26" s="217"/>
      <c r="AM26" s="162" t="str">
        <f>NOVA!B73</f>
        <v>4e3</v>
      </c>
      <c r="AN26" s="386" t="str">
        <f>NOVA!C73</f>
        <v>Provide a water source</v>
      </c>
      <c r="AO26" s="387"/>
      <c r="AP26" s="162" t="str">
        <f>IF(NOVA!K73&lt;&gt;"", NOVA!K73, "")</f>
        <v/>
      </c>
      <c r="AQ26" s="217"/>
      <c r="AR26" s="162" t="str">
        <f>NOVA!B138</f>
        <v>3a2</v>
      </c>
      <c r="AS26" s="386" t="str">
        <f>NOVA!C138</f>
        <v>Show how each lever work</v>
      </c>
      <c r="AT26" s="387"/>
      <c r="AU26" s="162" t="str">
        <f>IF(NOVA!K138&lt;&gt;"", NOVA!K138, "")</f>
        <v/>
      </c>
    </row>
    <row r="27" spans="1:47" ht="12.75" customHeight="1">
      <c r="A27" s="120" t="s">
        <v>445</v>
      </c>
      <c r="B27" s="117" t="str">
        <f>ArrowOfLight!K10</f>
        <v/>
      </c>
      <c r="D27" s="402"/>
      <c r="E27" s="42" t="str">
        <f>AdventurePins!B31</f>
        <v>5e</v>
      </c>
      <c r="F27" s="159" t="str">
        <f>AdventurePins!C31</f>
        <v>Tick bites</v>
      </c>
      <c r="G27" s="42" t="str">
        <f>IF(AdventurePins!K31&lt;&gt;"", AdventurePins!K31, " ")</f>
        <v xml:space="preserve"> </v>
      </c>
      <c r="I27" s="402"/>
      <c r="J27" s="42" t="str">
        <f>AdventurePins!B88</f>
        <v>3b</v>
      </c>
      <c r="K27" s="127" t="str">
        <f>AdventurePins!C88</f>
        <v>Severe thunderstorm w/lightning or tornados</v>
      </c>
      <c r="L27" s="42" t="str">
        <f>IF(AdventurePins!K88&lt;&gt;"", AdventurePins!K88, " ")</f>
        <v xml:space="preserve"> </v>
      </c>
      <c r="N27" s="416"/>
      <c r="O27" s="107">
        <f>Electives!B33</f>
        <v>2</v>
      </c>
      <c r="P27" s="125" t="str">
        <f>Electives!C33</f>
        <v>Create 2 self-portrits, different tech</v>
      </c>
      <c r="Q27" s="107" t="str">
        <f>IF(Electives!K33&lt;&gt;"", Electives!K33, " ")</f>
        <v xml:space="preserve"> </v>
      </c>
      <c r="S27" s="410"/>
      <c r="T27" s="107" t="str">
        <f>Electives!B101</f>
        <v>2c</v>
      </c>
      <c r="U27" s="125" t="str">
        <f>Electives!C101</f>
        <v>Share project with Den</v>
      </c>
      <c r="V27" s="107" t="str">
        <f>IF(Electives!K101&lt;&gt;"", Electives!K101, " ")</f>
        <v xml:space="preserve"> </v>
      </c>
      <c r="X27" s="410"/>
      <c r="Y27" s="107">
        <f>Electives!B167</f>
        <v>4</v>
      </c>
      <c r="Z27" s="125" t="str">
        <f>Electives!C167</f>
        <v>Care plan and plant a plant/tree</v>
      </c>
      <c r="AA27" s="107" t="str">
        <f>IF(Electives!K167&lt;&gt;"", Electives!K167, " ")</f>
        <v xml:space="preserve"> </v>
      </c>
      <c r="AC27" s="164" t="str">
        <f>'Cub Awards'!B30</f>
        <v>n</v>
      </c>
      <c r="AD27" s="314" t="str">
        <f>'Cub Awards'!C30</f>
        <v>Invent and play outside game</v>
      </c>
      <c r="AE27" s="314"/>
      <c r="AF27" s="164" t="str">
        <f>IF('Cub Awards'!K30&lt;&gt;"", 'Cub Awards'!K30, "")</f>
        <v/>
      </c>
      <c r="AG27" s="215"/>
      <c r="AH27" s="162">
        <f>NOVA!B13</f>
        <v>4</v>
      </c>
      <c r="AI27" s="386" t="str">
        <f>NOVA!C13</f>
        <v>Visit a place where science is done</v>
      </c>
      <c r="AJ27" s="387"/>
      <c r="AK27" s="162" t="str">
        <f>IF(NOVA!K13&lt;&gt;"", NOVA!K13, "")</f>
        <v/>
      </c>
      <c r="AL27" s="215"/>
      <c r="AM27" s="162" t="str">
        <f>NOVA!B74</f>
        <v>4e4</v>
      </c>
      <c r="AN27" s="386" t="str">
        <f>NOVA!C74</f>
        <v>Watch and record feeder for 2 weeks</v>
      </c>
      <c r="AO27" s="387"/>
      <c r="AP27" s="162" t="str">
        <f>IF(NOVA!K74&lt;&gt;"", NOVA!K74, "")</f>
        <v/>
      </c>
      <c r="AQ27" s="215"/>
      <c r="AR27" s="162" t="str">
        <f>NOVA!B139</f>
        <v>3a3</v>
      </c>
      <c r="AS27" s="386" t="str">
        <f>NOVA!C139</f>
        <v>Show how the lever moves something</v>
      </c>
      <c r="AT27" s="387"/>
      <c r="AU27" s="162" t="str">
        <f>IF(NOVA!K139&lt;&gt;"", NOVA!K139, "")</f>
        <v/>
      </c>
    </row>
    <row r="28" spans="1:47" ht="12.75" customHeight="1">
      <c r="A28" s="109" t="s">
        <v>855</v>
      </c>
      <c r="B28" s="117" t="str">
        <f>IF(ISTEXT(ArrowOfLight!K11),"C"," ")</f>
        <v xml:space="preserve"> </v>
      </c>
      <c r="D28" s="402"/>
      <c r="E28" s="42" t="str">
        <f>AdventurePins!B32</f>
        <v>5f</v>
      </c>
      <c r="F28" s="159" t="str">
        <f>AdventurePins!C32</f>
        <v>Bites &amp; stings</v>
      </c>
      <c r="G28" s="42" t="str">
        <f>IF(AdventurePins!K32&lt;&gt;"", AdventurePins!K32, " ")</f>
        <v xml:space="preserve"> </v>
      </c>
      <c r="I28" s="402"/>
      <c r="J28" s="42" t="str">
        <f>AdventurePins!B89</f>
        <v>3c</v>
      </c>
      <c r="K28" s="159" t="str">
        <f>AdventurePins!C89</f>
        <v>Fire/Earthquake/other evacuation</v>
      </c>
      <c r="L28" s="42" t="str">
        <f>IF(AdventurePins!K89&lt;&gt;"", AdventurePins!K89, " ")</f>
        <v xml:space="preserve"> </v>
      </c>
      <c r="N28" s="416"/>
      <c r="O28" s="107" t="str">
        <f>Electives!B34</f>
        <v>3a</v>
      </c>
      <c r="P28" s="125" t="str">
        <f>Electives!C34</f>
        <v>Draw original picture outdoors</v>
      </c>
      <c r="Q28" s="107" t="str">
        <f>IF(Electives!K34&lt;&gt;"", Electives!K34, " ")</f>
        <v xml:space="preserve"> </v>
      </c>
      <c r="S28" s="410"/>
      <c r="T28" s="107">
        <f>Electives!B102</f>
        <v>3</v>
      </c>
      <c r="U28" s="125" t="str">
        <f>Electives!C102</f>
        <v>Explore fields of engineering</v>
      </c>
      <c r="V28" s="107" t="str">
        <f>IF(Electives!K102&lt;&gt;"", Electives!K102, " ")</f>
        <v xml:space="preserve"> </v>
      </c>
      <c r="X28" s="410"/>
      <c r="Y28" s="107">
        <f>Electives!B168</f>
        <v>5</v>
      </c>
      <c r="Z28" s="126" t="str">
        <f>Electives!C168</f>
        <v>List of household things made of wood</v>
      </c>
      <c r="AA28" s="107" t="str">
        <f>IF(Electives!K168&lt;&gt;"", Electives!K168,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IF(NOVA!K14&lt;&gt;"", NOVA!K14, "")</f>
        <v/>
      </c>
      <c r="AL28" s="216"/>
      <c r="AM28" s="162" t="str">
        <f>NOVA!B75</f>
        <v>4e5</v>
      </c>
      <c r="AN28" s="386" t="str">
        <f>NOVA!C75</f>
        <v>Identify visitors</v>
      </c>
      <c r="AO28" s="387"/>
      <c r="AP28" s="162" t="str">
        <f>IF(NOVA!K75&lt;&gt;"", NOVA!K75, "")</f>
        <v/>
      </c>
      <c r="AQ28" s="216"/>
      <c r="AR28" s="162" t="str">
        <f>NOVA!B140</f>
        <v>3a4</v>
      </c>
      <c r="AS28" s="386" t="str">
        <f>NOVA!C140</f>
        <v>Show the class of each lever</v>
      </c>
      <c r="AT28" s="387"/>
      <c r="AU28" s="162" t="str">
        <f>IF(NOVA!K140&lt;&gt;"", NOVA!K140, "")</f>
        <v/>
      </c>
    </row>
    <row r="29" spans="1:47" ht="12.75" customHeight="1">
      <c r="A29" s="209" t="s">
        <v>856</v>
      </c>
      <c r="B29" s="117" t="str">
        <f>IF(ISTEXT(ArrowOfLight!K12),"C"," ")</f>
        <v xml:space="preserve"> </v>
      </c>
      <c r="D29" s="402"/>
      <c r="E29" s="42" t="str">
        <f>AdventurePins!B33</f>
        <v>5g</v>
      </c>
      <c r="F29" s="159" t="str">
        <f>AdventurePins!C33</f>
        <v>Poisonous snakebite</v>
      </c>
      <c r="G29" s="42" t="str">
        <f>IF(AdventurePins!K33&lt;&gt;"", AdventurePins!K33, " ")</f>
        <v xml:space="preserve"> </v>
      </c>
      <c r="I29" s="402"/>
      <c r="J29" s="42">
        <f>AdventurePins!B90</f>
        <v>4</v>
      </c>
      <c r="K29" s="127" t="str">
        <f>AdventurePins!C90</f>
        <v>Tie,teach and say when to use a Bowline.</v>
      </c>
      <c r="L29" s="42" t="str">
        <f>IF(AdventurePins!K90&lt;&gt;"", AdventurePins!K90, " ")</f>
        <v xml:space="preserve"> </v>
      </c>
      <c r="N29" s="416"/>
      <c r="O29" s="107" t="str">
        <f>Electives!B35</f>
        <v>3b</v>
      </c>
      <c r="P29" s="125" t="str">
        <f>Electives!C35</f>
        <v>Clay sculpture</v>
      </c>
      <c r="Q29" s="107" t="str">
        <f>IF(Electives!K35&lt;&gt;"", Electives!K35, " ")</f>
        <v xml:space="preserve"> </v>
      </c>
      <c r="S29" s="410"/>
      <c r="T29" s="107">
        <f>Electives!B103</f>
        <v>4</v>
      </c>
      <c r="U29" s="125" t="str">
        <f>Electives!C103</f>
        <v>Do 2 projects using engieering skills</v>
      </c>
      <c r="V29" s="107" t="str">
        <f>IF(Electives!K103&lt;&gt;"", Electives!K103, " ")</f>
        <v xml:space="preserve"> </v>
      </c>
      <c r="X29" s="410"/>
      <c r="Y29" s="107">
        <f>Electives!B169</f>
        <v>6</v>
      </c>
      <c r="Z29" s="126" t="str">
        <f>Electives!C169</f>
        <v>Explain growth rings &amp; types of tree bark</v>
      </c>
      <c r="AA29" s="107" t="str">
        <f>IF(Electives!K169&lt;&gt;"", Electives!K169, " ")</f>
        <v xml:space="preserve"> </v>
      </c>
      <c r="AC29" s="164">
        <f>'Cub Awards'!B33</f>
        <v>1</v>
      </c>
      <c r="AD29" s="314" t="str">
        <f>'Cub Awards'!C33</f>
        <v>Complete Building a Better World</v>
      </c>
      <c r="AE29" s="314"/>
      <c r="AF29" s="164" t="str">
        <f>IF('Cub Awards'!K33&lt;&gt;"", 'Cub Awards'!K33, "")</f>
        <v/>
      </c>
      <c r="AG29" s="142"/>
      <c r="AH29" s="162" t="str">
        <f>NOVA!B15</f>
        <v>4b</v>
      </c>
      <c r="AI29" s="386" t="str">
        <f>NOVA!C15</f>
        <v>Discuss science done/used/explained</v>
      </c>
      <c r="AJ29" s="387"/>
      <c r="AK29" s="162" t="str">
        <f>IF(NOVA!K15&lt;&gt;"", NOVA!K15, "")</f>
        <v/>
      </c>
      <c r="AL29" s="142"/>
      <c r="AM29" s="162" t="str">
        <f>NOVA!B76</f>
        <v>4e6</v>
      </c>
      <c r="AN29" s="386" t="str">
        <f>NOVA!C76</f>
        <v>Discuss what you learned</v>
      </c>
      <c r="AO29" s="387"/>
      <c r="AP29" s="162" t="str">
        <f>IF(NOVA!K76&lt;&gt;"", NOVA!K76, "")</f>
        <v/>
      </c>
      <c r="AQ29" s="142"/>
      <c r="AR29" s="162" t="str">
        <f>NOVA!B141</f>
        <v>3a5</v>
      </c>
      <c r="AS29" s="386" t="str">
        <f>NOVA!C141</f>
        <v>Show why we use levers</v>
      </c>
      <c r="AT29" s="387"/>
      <c r="AU29" s="162" t="str">
        <f>IF(NOVA!K141&lt;&gt;"", NOVA!K141, "")</f>
        <v/>
      </c>
    </row>
    <row r="30" spans="1:47" ht="12.75" customHeight="1">
      <c r="A30" s="414" t="s">
        <v>463</v>
      </c>
      <c r="B30" s="414"/>
      <c r="D30" s="402"/>
      <c r="E30" s="42" t="str">
        <f>AdventurePins!B34</f>
        <v>5h</v>
      </c>
      <c r="F30" s="159" t="str">
        <f>AdventurePins!C34</f>
        <v>Nosebleed</v>
      </c>
      <c r="G30" s="42" t="str">
        <f>IF(AdventurePins!K34&lt;&gt;"", AdventurePins!K34, " ")</f>
        <v xml:space="preserve"> </v>
      </c>
      <c r="I30" s="402"/>
      <c r="J30" s="42">
        <f>AdventurePins!B91</f>
        <v>5</v>
      </c>
      <c r="K30" s="159" t="str">
        <f>AdventurePins!C91</f>
        <v>Outdoor Code / Leave No Trace</v>
      </c>
      <c r="L30" s="42" t="str">
        <f>IF(AdventurePins!K91&lt;&gt;"", AdventurePins!K91, " ")</f>
        <v xml:space="preserve"> </v>
      </c>
      <c r="N30" s="416"/>
      <c r="O30" s="107" t="str">
        <f>Electives!B36</f>
        <v>3c</v>
      </c>
      <c r="P30" s="125" t="str">
        <f>Electives!C36</f>
        <v>Clay object, fired / baked / dried</v>
      </c>
      <c r="Q30" s="107" t="str">
        <f>IF(Electives!K36&lt;&gt;"", Electives!K36, " ")</f>
        <v xml:space="preserve"> </v>
      </c>
      <c r="S30" s="399" t="str">
        <f>Electives!C106</f>
        <v>Fix It</v>
      </c>
      <c r="T30" s="399"/>
      <c r="U30" s="399"/>
      <c r="V30" s="399"/>
      <c r="X30" s="410"/>
      <c r="Y30" s="107">
        <f>Electives!B170</f>
        <v>7</v>
      </c>
      <c r="Z30" s="125" t="str">
        <f>Electives!C170</f>
        <v>Visit nature center</v>
      </c>
      <c r="AA30" s="107" t="str">
        <f>IF(Electives!K170&lt;&gt;"", Electives!K170, " ")</f>
        <v xml:space="preserve"> </v>
      </c>
      <c r="AC30" s="164">
        <f>'Cub Awards'!B34</f>
        <v>2</v>
      </c>
      <c r="AD30" s="314" t="str">
        <f>'Cub Awards'!C34</f>
        <v>Complete Into the Woods</v>
      </c>
      <c r="AE30" s="314"/>
      <c r="AF30" s="164" t="str">
        <f>IF('Cub Awards'!K34&lt;&gt;"", 'Cub Awards'!K34, "")</f>
        <v/>
      </c>
      <c r="AG30" s="142"/>
      <c r="AH30" s="162">
        <f>NOVA!B16</f>
        <v>5</v>
      </c>
      <c r="AI30" s="323" t="str">
        <f>NOVA!C16</f>
        <v>Discuss how science affects daily life</v>
      </c>
      <c r="AJ30" s="323"/>
      <c r="AK30" s="162" t="str">
        <f>IF(NOVA!K16&lt;&gt;"", NOVA!K16, "")</f>
        <v/>
      </c>
      <c r="AL30" s="142"/>
      <c r="AM30" s="162" t="str">
        <f>NOVA!B77</f>
        <v>4f</v>
      </c>
      <c r="AN30" s="386" t="str">
        <f>NOVA!C77</f>
        <v>Earn Outdoor Ethics or Conservation awards</v>
      </c>
      <c r="AO30" s="387"/>
      <c r="AP30" s="162" t="str">
        <f>IF(NOVA!K77&lt;&gt;"", NOVA!K77, "")</f>
        <v/>
      </c>
      <c r="AQ30" s="142"/>
      <c r="AR30" s="162" t="str">
        <f>NOVA!B142</f>
        <v>3b</v>
      </c>
      <c r="AS30" s="386" t="str">
        <f>NOVA!C142</f>
        <v>Design ONE of the following</v>
      </c>
      <c r="AT30" s="387"/>
      <c r="AU30" s="162" t="str">
        <f>IF(NOVA!K142&lt;&gt;"", NOVA!K142, "")</f>
        <v/>
      </c>
    </row>
    <row r="31" spans="1:47">
      <c r="A31" s="412"/>
      <c r="B31" s="412"/>
      <c r="D31" s="402"/>
      <c r="E31" s="42" t="str">
        <f>AdventurePins!B35</f>
        <v>5i</v>
      </c>
      <c r="F31" s="159" t="str">
        <f>AdventurePins!C35</f>
        <v>Frostbite</v>
      </c>
      <c r="G31" s="42" t="str">
        <f>IF(AdventurePins!K35&lt;&gt;"", AdventurePins!K35, " ")</f>
        <v xml:space="preserve"> </v>
      </c>
      <c r="I31" s="402"/>
      <c r="J31" s="424" t="str">
        <f>AdventurePins!C92</f>
        <v>Option B</v>
      </c>
      <c r="K31" s="425"/>
      <c r="L31" s="42" t="str">
        <f>IF(AdventurePins!K92&lt;&gt;"", AdventurePins!K92, " ")</f>
        <v xml:space="preserve"> </v>
      </c>
      <c r="N31" s="416"/>
      <c r="O31" s="107" t="str">
        <f>Electives!B37</f>
        <v>3d</v>
      </c>
      <c r="P31" s="125" t="str">
        <f>Electives!C37</f>
        <v>Freestanding sculpture</v>
      </c>
      <c r="Q31" s="107" t="str">
        <f>IF(Electives!K37&lt;&gt;"", Electives!K37, " ")</f>
        <v xml:space="preserve"> </v>
      </c>
      <c r="S31" s="415" t="str">
        <f>IF(Electives!$E106&lt;&gt;"", Electives!$E106, " ")</f>
        <v>(Do 1-3, eight of 4)</v>
      </c>
      <c r="T31" s="107">
        <f>Electives!B107</f>
        <v>1</v>
      </c>
      <c r="U31" s="127" t="str">
        <f>Electives!C107</f>
        <v>Put toolbox together; Show safety of 3 tools</v>
      </c>
      <c r="V31" s="107" t="str">
        <f>IF(Electives!K107&lt;&gt;"", Electives!K107, " ")</f>
        <v xml:space="preserve"> </v>
      </c>
      <c r="X31" s="399" t="str">
        <f>Electives!C173</f>
        <v>Looking Back, Looking Forward</v>
      </c>
      <c r="Y31" s="399"/>
      <c r="Z31" s="399"/>
      <c r="AA31" s="119"/>
      <c r="AC31" s="164">
        <f>'Cub Awards'!B35</f>
        <v>3</v>
      </c>
      <c r="AD31" s="314" t="str">
        <f>'Cub Awards'!C35</f>
        <v>Complete Into the Wild</v>
      </c>
      <c r="AE31" s="314"/>
      <c r="AF31" s="164" t="str">
        <f>IF('Cub Awards'!K35&lt;&gt;"", 'Cub Awards'!K35, "")</f>
        <v/>
      </c>
      <c r="AG31" s="216"/>
      <c r="AH31"/>
      <c r="AI31" s="388" t="str">
        <f>NOVA!C18</f>
        <v>NOVA Science: Down and Dirty</v>
      </c>
      <c r="AJ31" s="388"/>
      <c r="AK31"/>
      <c r="AL31" s="216"/>
      <c r="AM31" s="162">
        <f>NOVA!B78</f>
        <v>5</v>
      </c>
      <c r="AN31" s="386" t="str">
        <f>NOVA!C78</f>
        <v>Visit a place to observe wildlife</v>
      </c>
      <c r="AO31" s="387"/>
      <c r="AP31" s="162" t="str">
        <f>IF(NOVA!K78&lt;&gt;"", NOVA!K78, "")</f>
        <v/>
      </c>
      <c r="AQ31" s="216"/>
      <c r="AR31" s="162" t="str">
        <f>NOVA!B143</f>
        <v>3b1</v>
      </c>
      <c r="AS31" s="386" t="str">
        <f>NOVA!C143</f>
        <v>A playground fixture using a lever</v>
      </c>
      <c r="AT31" s="387"/>
      <c r="AU31" s="162" t="str">
        <f>IF(NOVA!K143&lt;&gt;"", NOVA!K143, "")</f>
        <v/>
      </c>
    </row>
    <row r="32" spans="1:47">
      <c r="A32" s="159" t="str">
        <f>D3</f>
        <v>Cast Iron Chef</v>
      </c>
      <c r="B32" s="151" t="str">
        <f>AdventurePins!K9</f>
        <v/>
      </c>
      <c r="D32" s="402"/>
      <c r="E32" s="42">
        <f>AdventurePins!B36</f>
        <v>6</v>
      </c>
      <c r="F32" s="159" t="str">
        <f>AdventurePins!C36</f>
        <v>Assemble home first aid kit</v>
      </c>
      <c r="G32" s="42" t="str">
        <f>IF(AdventurePins!K36&lt;&gt;"", AdventurePins!K36, " ")</f>
        <v xml:space="preserve"> </v>
      </c>
      <c r="I32" s="402"/>
      <c r="J32" s="42">
        <f>AdventurePins!B93</f>
        <v>1</v>
      </c>
      <c r="K32" s="159" t="str">
        <f>AdventurePins!C93</f>
        <v>Plan / conduct outdoor activity</v>
      </c>
      <c r="L32" s="42" t="str">
        <f>IF(AdventurePins!K93&lt;&gt;"", AdventurePins!K93, " ")</f>
        <v xml:space="preserve"> </v>
      </c>
      <c r="N32" s="416"/>
      <c r="O32" s="107" t="str">
        <f>Electives!B38</f>
        <v>3e</v>
      </c>
      <c r="P32" s="125" t="str">
        <f>Electives!C38</f>
        <v>Origami / Kirigami</v>
      </c>
      <c r="Q32" s="107" t="str">
        <f>IF(Electives!K38&lt;&gt;"", Electives!K38, " ")</f>
        <v xml:space="preserve"> </v>
      </c>
      <c r="S32" s="416"/>
      <c r="T32" s="107">
        <f>Electives!B108</f>
        <v>2</v>
      </c>
      <c r="U32" s="125" t="str">
        <f>Electives!C108</f>
        <v>Help adult with following:</v>
      </c>
      <c r="V32" s="107" t="str">
        <f>IF(Electives!K108&lt;&gt;"", Electives!K108, " ")</f>
        <v xml:space="preserve"> </v>
      </c>
      <c r="X32" s="410" t="str">
        <f>IF(Electives!$E173&lt;&gt;"", Electives!$E173, " ")</f>
        <v>(Do All)</v>
      </c>
      <c r="Y32" s="107">
        <f>Electives!B174</f>
        <v>1</v>
      </c>
      <c r="Z32" s="125" t="str">
        <f>Electives!C174</f>
        <v>Create history record of scouting</v>
      </c>
      <c r="AA32" s="107" t="str">
        <f>IF(Electives!K174&lt;&gt;"", Electives!K174, " ")</f>
        <v xml:space="preserve"> </v>
      </c>
      <c r="AC32" s="164">
        <f>'Cub Awards'!B36</f>
        <v>4</v>
      </c>
      <c r="AD32" s="314" t="str">
        <f>'Cub Awards'!C36</f>
        <v>Complete Earth Rocks!</v>
      </c>
      <c r="AE32" s="314"/>
      <c r="AF32" s="164" t="str">
        <f>IF('Cub Awards'!K36&lt;&gt;"", 'Cub Awards'!K36, "")</f>
        <v/>
      </c>
      <c r="AG32" s="216"/>
      <c r="AH32" s="162" t="str">
        <f>NOVA!B19</f>
        <v>1a</v>
      </c>
      <c r="AI32" s="323" t="str">
        <f>NOVA!C19</f>
        <v>Read or watch 1 hour of Earth science content</v>
      </c>
      <c r="AJ32" s="323"/>
      <c r="AK32" s="162" t="str">
        <f>IF(NOVA!K19&lt;&gt;"", NOVA!K19, "")</f>
        <v/>
      </c>
      <c r="AL32" s="216"/>
      <c r="AM32" s="162" t="str">
        <f>NOVA!B79</f>
        <v>5a1</v>
      </c>
      <c r="AN32" s="386" t="str">
        <f>NOVA!C79</f>
        <v>Talk about different species living there</v>
      </c>
      <c r="AO32" s="387"/>
      <c r="AP32" s="162" t="str">
        <f>IF(NOVA!K79&lt;&gt;"", NOVA!K79, "")</f>
        <v/>
      </c>
      <c r="AQ32" s="216"/>
      <c r="AR32" s="162" t="str">
        <f>NOVA!B144</f>
        <v>3b2</v>
      </c>
      <c r="AS32" s="386" t="str">
        <f>NOVA!C144</f>
        <v>A game / sport using a lever</v>
      </c>
      <c r="AT32" s="387"/>
      <c r="AU32" s="162" t="str">
        <f>IF(NOVA!K144&lt;&gt;"", NOVA!K144, "")</f>
        <v/>
      </c>
    </row>
    <row r="33" spans="1:47">
      <c r="A33" s="159" t="str">
        <f>D7</f>
        <v>Duty to God and You</v>
      </c>
      <c r="B33" s="151" t="str">
        <f>AdventurePins!K15</f>
        <v/>
      </c>
      <c r="D33" s="402"/>
      <c r="E33" s="42">
        <f>AdventurePins!B37</f>
        <v>7</v>
      </c>
      <c r="F33" s="159" t="str">
        <f>AdventurePins!C37</f>
        <v>Create / Practice emergency plan</v>
      </c>
      <c r="G33" s="42" t="str">
        <f>IF(AdventurePins!K37&lt;&gt;"", AdventurePins!K37, " ")</f>
        <v xml:space="preserve"> </v>
      </c>
      <c r="I33" s="402"/>
      <c r="J33" s="42">
        <f>AdventurePins!B94</f>
        <v>2</v>
      </c>
      <c r="K33" s="159" t="str">
        <f>AdventurePins!C94</f>
        <v>Discuss emergency actions for:</v>
      </c>
      <c r="L33" s="42" t="str">
        <f>IF(AdventurePins!K94&lt;&gt;"", AdventurePins!K94, " ")</f>
        <v xml:space="preserve"> </v>
      </c>
      <c r="N33" s="416"/>
      <c r="O33" s="107" t="str">
        <f>Electives!B39</f>
        <v>3f</v>
      </c>
      <c r="P33" s="125" t="str">
        <f>Electives!C39</f>
        <v>Computer illustration</v>
      </c>
      <c r="Q33" s="107" t="str">
        <f>IF(Electives!K39&lt;&gt;"", Electives!K39, " ")</f>
        <v xml:space="preserve"> </v>
      </c>
      <c r="S33" s="416"/>
      <c r="T33" s="107" t="str">
        <f>Electives!B109</f>
        <v>2a</v>
      </c>
      <c r="U33" s="127" t="str">
        <f>Electives!C109</f>
        <v>Locate electrical panel, fuses or breakers</v>
      </c>
      <c r="V33" s="107" t="str">
        <f>IF(Electives!K109&lt;&gt;"", Electives!K109, " ")</f>
        <v xml:space="preserve"> </v>
      </c>
      <c r="X33" s="410"/>
      <c r="Y33" s="107">
        <f>Electives!B175</f>
        <v>2</v>
      </c>
      <c r="Z33" s="127" t="str">
        <f>Electives!C175</f>
        <v>Virtual journey to the past &amp; make timeline</v>
      </c>
      <c r="AA33" s="107" t="str">
        <f>IF(Electives!K175&lt;&gt;"", Electives!K175, " ")</f>
        <v xml:space="preserve"> </v>
      </c>
      <c r="AC33" s="164">
        <f>'Cub Awards'!B37</f>
        <v>5</v>
      </c>
      <c r="AD33" s="314" t="str">
        <f>'Cub Awards'!C37</f>
        <v>Complete 1, 3a and 3b of Adv. In Science</v>
      </c>
      <c r="AE33" s="314"/>
      <c r="AF33" s="164" t="str">
        <f>IF('Cub Awards'!K37&lt;&gt;"", 'Cub Awards'!K37, "")</f>
        <v/>
      </c>
      <c r="AG33" s="216"/>
      <c r="AH33" s="162" t="str">
        <f>NOVA!B20</f>
        <v>1b</v>
      </c>
      <c r="AI33" s="386" t="str">
        <f>NOVA!C20</f>
        <v>List at least two questions or ideas</v>
      </c>
      <c r="AJ33" s="387"/>
      <c r="AK33" s="162" t="str">
        <f>IF(NOVA!K20&lt;&gt;"", NOVA!K20, "")</f>
        <v/>
      </c>
      <c r="AL33" s="216"/>
      <c r="AM33" s="162" t="str">
        <f>NOVA!B80</f>
        <v>5a2</v>
      </c>
      <c r="AN33" s="386" t="str">
        <f>NOVA!C80</f>
        <v>Ask expert about what they studied</v>
      </c>
      <c r="AO33" s="387"/>
      <c r="AP33" s="162" t="str">
        <f>IF(NOVA!K80&lt;&gt;"", NOVA!K80, "")</f>
        <v/>
      </c>
      <c r="AQ33" s="216"/>
      <c r="AR33" s="162" t="str">
        <f>NOVA!B145</f>
        <v>3b3</v>
      </c>
      <c r="AS33" s="386" t="str">
        <f>NOVA!C145</f>
        <v>An invention using a lever</v>
      </c>
      <c r="AT33" s="387"/>
      <c r="AU33" s="162" t="str">
        <f>IF(NOVA!K145&lt;&gt;"", NOVA!K145, "")</f>
        <v/>
      </c>
    </row>
    <row r="34" spans="1:47" ht="12.75" customHeight="1">
      <c r="A34" s="159" t="str">
        <f>D12</f>
        <v>First Responder</v>
      </c>
      <c r="B34" s="151" t="str">
        <f>AdventurePins!K39</f>
        <v/>
      </c>
      <c r="D34" s="402"/>
      <c r="E34" s="42">
        <f>AdventurePins!B38</f>
        <v>8</v>
      </c>
      <c r="F34" s="159" t="str">
        <f>AdventurePins!C38</f>
        <v>Visit first responder</v>
      </c>
      <c r="G34" s="42" t="str">
        <f>IF(AdventurePins!K38&lt;&gt;"", AdventurePins!K38, " ")</f>
        <v xml:space="preserve"> </v>
      </c>
      <c r="I34" s="402"/>
      <c r="J34" s="42" t="str">
        <f>AdventurePins!B95</f>
        <v>2a</v>
      </c>
      <c r="K34" s="159" t="str">
        <f>AdventurePins!C95</f>
        <v>Severe rainstorm causing flooding</v>
      </c>
      <c r="L34" s="42" t="str">
        <f>IF(AdventurePins!K95&lt;&gt;"", AdventurePins!K95, " ")</f>
        <v xml:space="preserve"> </v>
      </c>
      <c r="N34" s="417"/>
      <c r="O34" s="107" t="str">
        <f>Electives!B40</f>
        <v>3g</v>
      </c>
      <c r="P34" s="125" t="str">
        <f>Electives!C40</f>
        <v>Original logo / design on object</v>
      </c>
      <c r="Q34" s="107" t="str">
        <f>IF(Electives!K40&lt;&gt;"", Electives!K40, " ")</f>
        <v xml:space="preserve"> </v>
      </c>
      <c r="S34" s="416"/>
      <c r="T34" s="107" t="str">
        <f>Electives!B110</f>
        <v>2b</v>
      </c>
      <c r="U34" s="125" t="str">
        <f>Electives!C110</f>
        <v>Type of heat used in home</v>
      </c>
      <c r="V34" s="107" t="str">
        <f>IF(Electives!K110&lt;&gt;"", Electives!K110, " ")</f>
        <v xml:space="preserve"> </v>
      </c>
      <c r="X34" s="410"/>
      <c r="Y34" s="107">
        <f>Electives!B176</f>
        <v>3</v>
      </c>
      <c r="Z34" s="125" t="str">
        <f>Electives!C176</f>
        <v>Create a time capsule</v>
      </c>
      <c r="AA34" s="107" t="str">
        <f>IF(Electives!K176&lt;&gt;"", Electives!K176, " ")</f>
        <v xml:space="preserve"> </v>
      </c>
      <c r="AC34" s="164">
        <f>'Cub Awards'!B38</f>
        <v>6</v>
      </c>
      <c r="AD34" s="314" t="str">
        <f>'Cub Awards'!C38</f>
        <v>Participate in conservation project</v>
      </c>
      <c r="AE34" s="314"/>
      <c r="AF34" s="164" t="str">
        <f>IF('Cub Awards'!K38&lt;&gt;"", 'Cub Awards'!K38, "")</f>
        <v/>
      </c>
      <c r="AG34" s="142"/>
      <c r="AH34" s="162" t="str">
        <f>NOVA!B21</f>
        <v>1c</v>
      </c>
      <c r="AI34" s="386" t="str">
        <f>NOVA!C21</f>
        <v>Discuss two with your counselor</v>
      </c>
      <c r="AJ34" s="387"/>
      <c r="AK34" s="162" t="str">
        <f>IF(NOVA!K21&lt;&gt;"", NOVA!K21, "")</f>
        <v/>
      </c>
      <c r="AL34" s="142"/>
      <c r="AM34" s="162" t="str">
        <f>NOVA!B81</f>
        <v>5b</v>
      </c>
      <c r="AN34" s="386" t="str">
        <f>NOVA!C81</f>
        <v>Discuss with counselor your visit</v>
      </c>
      <c r="AO34" s="387"/>
      <c r="AP34" s="162" t="str">
        <f>IF(NOVA!K81&lt;&gt;"", NOVA!K81, "")</f>
        <v/>
      </c>
      <c r="AQ34" s="142"/>
      <c r="AR34" s="162" t="str">
        <f>NOVA!B146</f>
        <v>3c</v>
      </c>
      <c r="AS34" s="386" t="str">
        <f>NOVA!C146</f>
        <v>Discuss findings with counselor</v>
      </c>
      <c r="AT34" s="387"/>
      <c r="AU34" s="162" t="str">
        <f>IF(NOVA!K146&lt;&gt;"", NOVA!K146, "")</f>
        <v/>
      </c>
    </row>
    <row r="35" spans="1:47">
      <c r="A35" s="159" t="str">
        <f>D35</f>
        <v>Stronger, Faster, Higher</v>
      </c>
      <c r="B35" s="151" t="str">
        <f>AdventurePins!K52</f>
        <v/>
      </c>
      <c r="D35" s="399" t="str">
        <f>AdventurePins!C40</f>
        <v>Stronger, Faster, Higher</v>
      </c>
      <c r="E35" s="399"/>
      <c r="F35" s="399"/>
      <c r="G35" s="399"/>
      <c r="I35" s="402"/>
      <c r="J35" s="42" t="str">
        <f>AdventurePins!B96</f>
        <v>2b</v>
      </c>
      <c r="K35" s="127" t="str">
        <f>AdventurePins!C96</f>
        <v>Severe thunderstorm w/lightning or tornados</v>
      </c>
      <c r="L35" s="42" t="str">
        <f>IF(AdventurePins!K96&lt;&gt;"", AdventurePins!K96, " ")</f>
        <v xml:space="preserve"> </v>
      </c>
      <c r="N35" s="399" t="str">
        <f>Electives!C43</f>
        <v>Aware and Care</v>
      </c>
      <c r="O35" s="399"/>
      <c r="P35" s="399"/>
      <c r="Q35" s="399"/>
      <c r="S35" s="416"/>
      <c r="T35" s="107" t="str">
        <f>Electives!B111</f>
        <v>3c</v>
      </c>
      <c r="U35" s="127" t="str">
        <f>Electives!C111</f>
        <v>Learn how to shut off water sink, toilet, etc.</v>
      </c>
      <c r="V35" s="107" t="str">
        <f>IF(Electives!K111&lt;&gt;"", Electives!K111,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IF(NOVA!K22&lt;&gt;"", NOVA!K22, "")</f>
        <v/>
      </c>
      <c r="AL35" s="142"/>
      <c r="AM35" s="162" t="str">
        <f>NOVA!B82</f>
        <v>6a</v>
      </c>
      <c r="AN35" s="386" t="str">
        <f>NOVA!C82</f>
        <v>Discuss why wildlife is important</v>
      </c>
      <c r="AO35" s="387"/>
      <c r="AP35" s="162" t="str">
        <f>IF(NOVA!K82&lt;&gt;"", NOVA!K82, "")</f>
        <v/>
      </c>
      <c r="AQ35" s="142"/>
      <c r="AR35" s="162" t="str">
        <f>NOVA!B147</f>
        <v>4a</v>
      </c>
      <c r="AS35" s="386" t="str">
        <f>NOVA!C147</f>
        <v>Visit a place that uses levers</v>
      </c>
      <c r="AT35" s="387"/>
      <c r="AU35" s="162" t="str">
        <f>IF(NOVA!K147&lt;&gt;"", NOVA!K147, "")</f>
        <v/>
      </c>
    </row>
    <row r="36" spans="1:47" ht="12.75" customHeight="1">
      <c r="A36" s="159" t="str">
        <f>D47</f>
        <v>Webelos Walkabout</v>
      </c>
      <c r="B36" s="151" t="str">
        <f>AdventurePins!K60</f>
        <v/>
      </c>
      <c r="D36" s="402" t="str">
        <f>IF(AdventurePins!$E40&lt;&gt;"", AdventurePins!$E40, " ")</f>
        <v>(Do 1-3 and one other)</v>
      </c>
      <c r="E36" s="42">
        <f>AdventurePins!B41</f>
        <v>1</v>
      </c>
      <c r="F36" s="159" t="str">
        <f>AdventurePins!C41</f>
        <v>Warm up &amp; Cool Down</v>
      </c>
      <c r="G36" s="42" t="str">
        <f>IF(AdventurePins!K41&lt;&gt;"", AdventurePins!K41, " ")</f>
        <v xml:space="preserve"> </v>
      </c>
      <c r="I36" s="402"/>
      <c r="J36" s="42" t="str">
        <f>AdventurePins!B97</f>
        <v>2c</v>
      </c>
      <c r="K36" s="159" t="str">
        <f>AdventurePins!C97</f>
        <v>Fire/Earthquake/other evacuation</v>
      </c>
      <c r="L36" s="42" t="str">
        <f>IF(AdventurePins!K97&lt;&gt;"", AdventurePins!K97, " ")</f>
        <v xml:space="preserve"> </v>
      </c>
      <c r="N36" s="415" t="str">
        <f>IF(Electives!$E43&lt;&gt;"", Electives!$E43, " ")</f>
        <v>(Do 1-3, two of 4)</v>
      </c>
      <c r="O36" s="107">
        <f>Electives!B44</f>
        <v>1</v>
      </c>
      <c r="P36" s="125" t="str">
        <f>Electives!C44</f>
        <v>Participate in blindness activity</v>
      </c>
      <c r="Q36" s="107" t="str">
        <f>IF(Electives!K44&lt;&gt;"", Electives!K44, " ")</f>
        <v xml:space="preserve"> </v>
      </c>
      <c r="S36" s="416"/>
      <c r="T36" s="107">
        <f>Electives!B112</f>
        <v>3</v>
      </c>
      <c r="U36" s="125" t="str">
        <f>Electives!C112</f>
        <v>Describe fixing:</v>
      </c>
      <c r="V36" s="107" t="str">
        <f>IF(Electives!K112&lt;&gt;"", Electives!K112, " ")</f>
        <v xml:space="preserve"> </v>
      </c>
      <c r="X36" s="427" t="str">
        <f>IF(Electives!$E179&lt;&gt;"", Electives!$E179, " ")</f>
        <v>(Do One of 1, and two of 2)</v>
      </c>
      <c r="Y36" s="107" t="str">
        <f>Electives!B180</f>
        <v>1a</v>
      </c>
      <c r="Z36" s="125" t="str">
        <f>Electives!C180</f>
        <v>Attend live musical performance</v>
      </c>
      <c r="AA36" s="107" t="str">
        <f>IF(Electives!K180&lt;&gt;"", Electives!K180, " ")</f>
        <v xml:space="preserve"> </v>
      </c>
      <c r="AC36" s="224"/>
      <c r="AD36" s="225"/>
      <c r="AE36" s="225"/>
      <c r="AF36" s="224"/>
      <c r="AG36" s="216"/>
      <c r="AH36" s="162">
        <f>NOVA!B23</f>
        <v>3</v>
      </c>
      <c r="AI36" s="386" t="str">
        <f>NOVA!C23</f>
        <v>Investigate All of A, B, C, OR D</v>
      </c>
      <c r="AJ36" s="387"/>
      <c r="AK36" s="162" t="str">
        <f>IF(NOVA!K23&lt;&gt;"", NOVA!K23, "")</f>
        <v/>
      </c>
      <c r="AL36" s="216"/>
      <c r="AM36" s="162" t="str">
        <f>NOVA!B83</f>
        <v>6b</v>
      </c>
      <c r="AN36" s="386" t="str">
        <f>NOVA!C83</f>
        <v>Discuss why biodiversity is important</v>
      </c>
      <c r="AO36" s="387"/>
      <c r="AP36" s="162" t="str">
        <f>IF(NOVA!K83&lt;&gt;"", NOVA!K83, "")</f>
        <v/>
      </c>
      <c r="AQ36" s="216"/>
      <c r="AR36" s="162" t="str">
        <f>NOVA!B148</f>
        <v>4b</v>
      </c>
      <c r="AS36" s="386" t="str">
        <f>NOVA!C148</f>
        <v>Discuss the equipment using levers</v>
      </c>
      <c r="AT36" s="387"/>
      <c r="AU36" s="162" t="str">
        <f>IF(NOVA!K148&lt;&gt;"", NOVA!K148, "")</f>
        <v/>
      </c>
    </row>
    <row r="37" spans="1:47" ht="12.75" customHeight="1">
      <c r="A37" s="159" t="str">
        <f>I3</f>
        <v>Building a Better World</v>
      </c>
      <c r="B37" s="151" t="str">
        <f>AdventurePins!K73</f>
        <v/>
      </c>
      <c r="D37" s="402"/>
      <c r="E37" s="42" t="str">
        <f>AdventurePins!B42</f>
        <v>2a</v>
      </c>
      <c r="F37" s="159" t="str">
        <f>AdventurePins!C42</f>
        <v>20-yard dash</v>
      </c>
      <c r="G37" s="42" t="str">
        <f>IF(AdventurePins!K42&lt;&gt;"", AdventurePins!K42, " ")</f>
        <v xml:space="preserve"> </v>
      </c>
      <c r="I37" s="402"/>
      <c r="J37" s="42">
        <f>AdventurePins!B98</f>
        <v>3</v>
      </c>
      <c r="K37" s="127" t="str">
        <f>AdventurePins!C98</f>
        <v>Tie,teach and say when to use a Bowline.</v>
      </c>
      <c r="L37" s="42" t="str">
        <f>IF(AdventurePins!K98&lt;&gt;"", AdventurePins!K98, " ")</f>
        <v xml:space="preserve"> </v>
      </c>
      <c r="N37" s="416"/>
      <c r="O37" s="107">
        <f>Electives!B45</f>
        <v>2</v>
      </c>
      <c r="P37" s="125" t="str">
        <f>Electives!C45</f>
        <v>Simulates mobility impairment</v>
      </c>
      <c r="Q37" s="107" t="str">
        <f>IF(Electives!K45&lt;&gt;"", Electives!K45, " ")</f>
        <v xml:space="preserve"> </v>
      </c>
      <c r="S37" s="416"/>
      <c r="T37" s="107" t="str">
        <f>Electives!B113</f>
        <v>3a</v>
      </c>
      <c r="U37" s="125" t="str">
        <f>Electives!C113</f>
        <v>toilet overflowing</v>
      </c>
      <c r="V37" s="107" t="str">
        <f>IF(Electives!K113&lt;&gt;"", Electives!K113, " ")</f>
        <v xml:space="preserve"> </v>
      </c>
      <c r="X37" s="427"/>
      <c r="Y37" s="107" t="str">
        <f>Electives!B181</f>
        <v>1b</v>
      </c>
      <c r="Z37" s="126" t="str">
        <f>Electives!C181</f>
        <v>Visit facility with sound mixer, &amp; Learn it</v>
      </c>
      <c r="AA37" s="107" t="str">
        <f>IF(Electives!K181&lt;&gt;"", Electives!K181, " ")</f>
        <v xml:space="preserve"> </v>
      </c>
      <c r="AG37" s="216"/>
      <c r="AH37" s="162" t="str">
        <f>NOVA!B24</f>
        <v>3a1</v>
      </c>
      <c r="AI37" s="386" t="str">
        <f>NOVA!C24</f>
        <v>How are volcanoes are formed</v>
      </c>
      <c r="AJ37" s="387"/>
      <c r="AK37" s="162" t="str">
        <f>IF(NOVA!K24&lt;&gt;"", NOVA!K24, "")</f>
        <v/>
      </c>
      <c r="AL37" s="216"/>
      <c r="AM37" s="162" t="str">
        <f>NOVA!B84</f>
        <v>6c</v>
      </c>
      <c r="AN37" s="323" t="str">
        <f>NOVA!C84</f>
        <v>Discuss problems with invasive species</v>
      </c>
      <c r="AO37" s="323"/>
      <c r="AP37" s="162" t="str">
        <f>IF(NOVA!K84&lt;&gt;"", NOVA!K84, "")</f>
        <v/>
      </c>
      <c r="AQ37" s="216"/>
      <c r="AR37" s="162">
        <f>NOVA!B149</f>
        <v>5</v>
      </c>
      <c r="AS37" s="323" t="str">
        <f>NOVA!C149</f>
        <v>Discuss how simple machines affect life</v>
      </c>
      <c r="AT37" s="323"/>
      <c r="AU37" s="162" t="str">
        <f>IF(NOVA!K149&lt;&gt;"", NOVA!K149, "")</f>
        <v/>
      </c>
    </row>
    <row r="38" spans="1:47" ht="12.75" customHeight="1">
      <c r="A38" s="159" t="str">
        <f>I14</f>
        <v>Duty to God in Action</v>
      </c>
      <c r="B38" s="151" t="str">
        <f>AdventurePins!K81</f>
        <v/>
      </c>
      <c r="D38" s="402"/>
      <c r="E38" s="42" t="str">
        <f>AdventurePins!B43</f>
        <v>2b</v>
      </c>
      <c r="F38" s="159" t="str">
        <f>AdventurePins!C43</f>
        <v>Vertical jump</v>
      </c>
      <c r="G38" s="42" t="str">
        <f>IF(AdventurePins!K43&lt;&gt;"", AdventurePins!K43, " ")</f>
        <v xml:space="preserve"> </v>
      </c>
      <c r="I38" s="402"/>
      <c r="J38" s="42">
        <f>AdventurePins!B99</f>
        <v>4</v>
      </c>
      <c r="K38" s="159" t="str">
        <f>AdventurePins!C99</f>
        <v>Outdoor Code / Leave No Trace</v>
      </c>
      <c r="L38" s="42" t="str">
        <f>IF(AdventurePins!K99&lt;&gt;"", AdventurePins!K99, " ")</f>
        <v xml:space="preserve"> </v>
      </c>
      <c r="N38" s="416"/>
      <c r="O38" s="107">
        <f>Electives!B46</f>
        <v>3</v>
      </c>
      <c r="P38" s="125" t="str">
        <f>Electives!C46</f>
        <v>Activity to accept differences</v>
      </c>
      <c r="Q38" s="107" t="str">
        <f>IF(Electives!K46&lt;&gt;"", Electives!K46, " ")</f>
        <v xml:space="preserve"> </v>
      </c>
      <c r="S38" s="416"/>
      <c r="T38" s="107" t="str">
        <f>Electives!B114</f>
        <v>3b</v>
      </c>
      <c r="U38" s="125" t="str">
        <f>Electives!C114</f>
        <v>kitchen sink is clogged</v>
      </c>
      <c r="V38" s="107" t="str">
        <f>IF(Electives!K114&lt;&gt;"", Electives!K114, " ")</f>
        <v xml:space="preserve"> </v>
      </c>
      <c r="X38" s="427"/>
      <c r="Y38" s="107" t="str">
        <f>Electives!B182</f>
        <v>2a</v>
      </c>
      <c r="Z38" s="125" t="str">
        <f>Electives!C182</f>
        <v>Make musical instrument &amp; play it.</v>
      </c>
      <c r="AA38" s="107" t="str">
        <f>IF(Electives!K182&lt;&gt;"", Electives!K182, " ")</f>
        <v xml:space="preserve"> </v>
      </c>
      <c r="AC38" s="396" t="s">
        <v>861</v>
      </c>
      <c r="AD38" s="396"/>
      <c r="AE38" s="396"/>
      <c r="AF38" s="396"/>
      <c r="AG38" s="216"/>
      <c r="AH38" s="162" t="str">
        <f>NOVA!B25</f>
        <v>3a2</v>
      </c>
      <c r="AI38" s="386" t="str">
        <f>NOVA!C25</f>
        <v>Difference between lava and magma</v>
      </c>
      <c r="AJ38" s="387"/>
      <c r="AK38" s="162" t="str">
        <f>IF(NOVA!K25&lt;&gt;"", NOVA!K25,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AdventurePins!K100</f>
        <v/>
      </c>
      <c r="D39" s="402"/>
      <c r="E39" s="42" t="str">
        <f>AdventurePins!B44</f>
        <v>2c</v>
      </c>
      <c r="F39" s="159" t="str">
        <f>AdventurePins!C44</f>
        <v>Lift 5-lb weight</v>
      </c>
      <c r="G39" s="42" t="str">
        <f>IF(AdventurePins!K44&lt;&gt;"", AdventurePins!K44,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IF(Electives!K47&lt;&gt;"", Electives!K47, " ")</f>
        <v xml:space="preserve"> </v>
      </c>
      <c r="S39" s="416"/>
      <c r="T39" s="107" t="str">
        <f>Electives!B115</f>
        <v>3c</v>
      </c>
      <c r="U39" s="125" t="str">
        <f>Electives!C115</f>
        <v>some lights go out</v>
      </c>
      <c r="V39" s="107" t="str">
        <f>IF(Electives!K115&lt;&gt;"", Electives!K115, " ")</f>
        <v xml:space="preserve"> </v>
      </c>
      <c r="X39" s="427"/>
      <c r="Y39" s="107" t="str">
        <f>Electives!B183</f>
        <v>2b</v>
      </c>
      <c r="Z39" s="127" t="str">
        <f>Electives!C183</f>
        <v>Form a "band" with each home-instrument</v>
      </c>
      <c r="AA39" s="107" t="str">
        <f>IF(Electives!K183&lt;&gt;"", Electives!K183, " ")</f>
        <v xml:space="preserve"> </v>
      </c>
      <c r="AC39" s="396"/>
      <c r="AD39" s="396"/>
      <c r="AE39" s="396"/>
      <c r="AF39" s="396"/>
      <c r="AG39" s="216"/>
      <c r="AH39" s="162" t="str">
        <f>NOVA!B26</f>
        <v>3a3</v>
      </c>
      <c r="AI39" s="386" t="str">
        <f>NOVA!C26</f>
        <v>How a volcano builds and destroys land</v>
      </c>
      <c r="AJ39" s="387"/>
      <c r="AK39" s="162" t="str">
        <f>IF(NOVA!K26&lt;&gt;"", NOVA!K26, "")</f>
        <v/>
      </c>
      <c r="AL39" s="216"/>
      <c r="AM39" s="162" t="str">
        <f>NOVA!B87</f>
        <v>1a</v>
      </c>
      <c r="AN39" s="389" t="str">
        <f>NOVA!C87</f>
        <v>Read or watch 1 hour of space content</v>
      </c>
      <c r="AO39" s="390"/>
      <c r="AP39" s="162" t="str">
        <f>IF(NOVA!K87&lt;&gt;"", NOVA!K87, "")</f>
        <v/>
      </c>
      <c r="AQ39" s="216"/>
      <c r="AR39" s="162" t="str">
        <f>NOVA!B152</f>
        <v>1a</v>
      </c>
      <c r="AS39" s="323" t="str">
        <f>NOVA!C152</f>
        <v>Read or watch 1 hour of Math content</v>
      </c>
      <c r="AT39" s="323"/>
      <c r="AU39" s="162" t="str">
        <f>IF(NOVA!K152&lt;&gt;"", NOVA!K152, "")</f>
        <v/>
      </c>
    </row>
    <row r="40" spans="1:47" ht="12.75" customHeight="1">
      <c r="A40" s="159" t="str">
        <f>I39</f>
        <v>Scouting Adventure</v>
      </c>
      <c r="B40" s="151" t="str">
        <f>AdventurePins!K119</f>
        <v/>
      </c>
      <c r="D40" s="402"/>
      <c r="E40" s="42" t="str">
        <f>AdventurePins!B45</f>
        <v>2d</v>
      </c>
      <c r="F40" s="159" t="str">
        <f>AdventurePins!C45</f>
        <v>Push-ups</v>
      </c>
      <c r="G40" s="42" t="str">
        <f>IF(AdventurePins!K45&lt;&gt;"", AdventurePins!K45, " ")</f>
        <v xml:space="preserve"> </v>
      </c>
      <c r="I40" s="402" t="str">
        <f>IF(AdventurePins!$E101&lt;&gt;"", AdventurePins!$E101, " ")</f>
        <v>(Do 1A-C and 2-6)</v>
      </c>
      <c r="J40" s="42" t="str">
        <f>AdventurePins!B102</f>
        <v>1a</v>
      </c>
      <c r="K40" s="159" t="str">
        <f>AdventurePins!C102</f>
        <v>Repeat Oath, Law, Motto, &amp; Slogan</v>
      </c>
      <c r="L40" s="42" t="str">
        <f>IF(AdventurePins!K102&lt;&gt;"", AdventurePins!K102, " ")</f>
        <v xml:space="preserve"> </v>
      </c>
      <c r="N40" s="416"/>
      <c r="O40" s="107" t="str">
        <f>Electives!B48</f>
        <v>4b</v>
      </c>
      <c r="P40" s="125" t="str">
        <f>Electives!C48</f>
        <v>Disabled visitor &amp; discuss</v>
      </c>
      <c r="Q40" s="107" t="str">
        <f>IF(Electives!K48&lt;&gt;"", Electives!K48, " ")</f>
        <v xml:space="preserve"> </v>
      </c>
      <c r="S40" s="416"/>
      <c r="T40" s="107" t="str">
        <f>Electives!B116</f>
        <v>4a</v>
      </c>
      <c r="U40" s="125" t="str">
        <f>Electives!C116</f>
        <v>Change light &amp; dispose bulb</v>
      </c>
      <c r="V40" s="107" t="str">
        <f>IF(Electives!K116&lt;&gt;"", Electives!K116, " ")</f>
        <v xml:space="preserve"> </v>
      </c>
      <c r="X40" s="427"/>
      <c r="Y40" s="107" t="str">
        <f>Electives!B184</f>
        <v>2c</v>
      </c>
      <c r="Z40" s="126" t="str">
        <f>Electives!C184</f>
        <v>Play 2 tunes on any band instrument</v>
      </c>
      <c r="AA40" s="107" t="str">
        <f>IF(Electives!K184&lt;&gt;"", Electives!K184, " ")</f>
        <v xml:space="preserve"> </v>
      </c>
      <c r="AC40" s="17"/>
      <c r="AD40" s="218" t="str">
        <f>'Shooting Sports'!C5</f>
        <v>BB Gun: Level 1</v>
      </c>
      <c r="AE40" s="17"/>
      <c r="AF40" s="17"/>
      <c r="AG40" s="216"/>
      <c r="AH40" s="162" t="str">
        <f>NOVA!B27</f>
        <v>3a4</v>
      </c>
      <c r="AI40" s="386" t="str">
        <f>NOVA!C27</f>
        <v>Build or draw a volcano model</v>
      </c>
      <c r="AJ40" s="387"/>
      <c r="AK40" s="162" t="str">
        <f>IF(NOVA!K27&lt;&gt;"", NOVA!K27, "")</f>
        <v/>
      </c>
      <c r="AL40" s="216"/>
      <c r="AM40" s="162" t="str">
        <f>NOVA!B88</f>
        <v>1b</v>
      </c>
      <c r="AN40" s="386" t="str">
        <f>NOVA!C88</f>
        <v>List at least two questions or ideas</v>
      </c>
      <c r="AO40" s="387"/>
      <c r="AP40" s="162" t="str">
        <f>IF(NOVA!K88&lt;&gt;"", NOVA!K88, "")</f>
        <v/>
      </c>
      <c r="AQ40" s="216"/>
      <c r="AR40" s="162" t="str">
        <f>NOVA!B153</f>
        <v>1b</v>
      </c>
      <c r="AS40" s="386" t="str">
        <f>NOVA!C153</f>
        <v>List at least two questions or ideas</v>
      </c>
      <c r="AT40" s="387"/>
      <c r="AU40" s="162" t="str">
        <f>IF(NOVA!K153&lt;&gt;"", NOVA!K153, "")</f>
        <v/>
      </c>
    </row>
    <row r="41" spans="1:47" ht="12.75" customHeight="1">
      <c r="A41" s="414" t="s">
        <v>464</v>
      </c>
      <c r="B41" s="414"/>
      <c r="D41" s="402"/>
      <c r="E41" s="42" t="str">
        <f>AdventurePins!B46</f>
        <v>2e</v>
      </c>
      <c r="F41" s="159" t="str">
        <f>AdventurePins!C46</f>
        <v>Curls</v>
      </c>
      <c r="G41" s="42" t="str">
        <f>IF(AdventurePins!K46&lt;&gt;"", AdventurePins!K46, " ")</f>
        <v xml:space="preserve"> </v>
      </c>
      <c r="I41" s="402"/>
      <c r="J41" s="42" t="str">
        <f>AdventurePins!B103</f>
        <v>1b</v>
      </c>
      <c r="K41" s="159" t="str">
        <f>AdventurePins!C103</f>
        <v>Explain Scout Spirit</v>
      </c>
      <c r="L41" s="42" t="str">
        <f>IF(AdventurePins!K103&lt;&gt;"", AdventurePins!K103, " ")</f>
        <v xml:space="preserve"> </v>
      </c>
      <c r="N41" s="416"/>
      <c r="O41" s="107" t="str">
        <f>Electives!B49</f>
        <v>4c</v>
      </c>
      <c r="P41" s="125" t="str">
        <f>Electives!C49</f>
        <v>Special Olympics or similar</v>
      </c>
      <c r="Q41" s="107" t="str">
        <f>IF(Electives!K49&lt;&gt;"", Electives!K49, " ")</f>
        <v xml:space="preserve"> </v>
      </c>
      <c r="S41" s="416"/>
      <c r="T41" s="107" t="str">
        <f>Electives!B117</f>
        <v>4b</v>
      </c>
      <c r="U41" s="125" t="str">
        <f>Electives!C117</f>
        <v>Fix squeaky door or cabinet hinge</v>
      </c>
      <c r="V41" s="107" t="str">
        <f>IF(Electives!K117&lt;&gt;"", Electives!K117, " ")</f>
        <v xml:space="preserve"> </v>
      </c>
      <c r="X41" s="427"/>
      <c r="Y41" s="107" t="str">
        <f>Electives!B185</f>
        <v>2d</v>
      </c>
      <c r="Z41" s="127" t="str">
        <f>Electives!C185</f>
        <v>Teach den words to song &amp; perform w/den</v>
      </c>
      <c r="AA41" s="107" t="str">
        <f>IF(Electives!K185&lt;&gt;"", Electives!K185, " ")</f>
        <v xml:space="preserve"> </v>
      </c>
      <c r="AC41" s="219">
        <f>'Shooting Sports'!B6</f>
        <v>1</v>
      </c>
      <c r="AD41" s="392" t="str">
        <f>'Shooting Sports'!C6</f>
        <v>Explain what to do if you find gun</v>
      </c>
      <c r="AE41" s="393"/>
      <c r="AF41" s="219" t="str">
        <f>IF('Shooting Sports'!K6&lt;&gt;"", 'Shooting Sports'!K6, "")</f>
        <v/>
      </c>
      <c r="AG41" s="142"/>
      <c r="AH41" s="162" t="str">
        <f>NOVA!B28</f>
        <v>3a5</v>
      </c>
      <c r="AI41" s="386" t="str">
        <f>NOVA!C28</f>
        <v>Share model and what you learned</v>
      </c>
      <c r="AJ41" s="387"/>
      <c r="AK41" s="162" t="str">
        <f>IF(NOVA!K28&lt;&gt;"", NOVA!K28, "")</f>
        <v/>
      </c>
      <c r="AL41" s="142"/>
      <c r="AM41" s="162" t="str">
        <f>NOVA!B89</f>
        <v>1c</v>
      </c>
      <c r="AN41" s="386" t="str">
        <f>NOVA!C89</f>
        <v>Discuss two with your counselor</v>
      </c>
      <c r="AO41" s="387"/>
      <c r="AP41" s="162" t="str">
        <f>IF(NOVA!K89&lt;&gt;"", NOVA!K89, "")</f>
        <v/>
      </c>
      <c r="AQ41" s="142"/>
      <c r="AR41" s="162" t="str">
        <f>NOVA!B154</f>
        <v>1c</v>
      </c>
      <c r="AS41" s="386" t="str">
        <f>NOVA!C154</f>
        <v>Discuss two with your counselor</v>
      </c>
      <c r="AT41" s="387"/>
      <c r="AU41" s="162" t="str">
        <f>IF(NOVA!K154&lt;&gt;"", NOVA!K154, "")</f>
        <v/>
      </c>
    </row>
    <row r="42" spans="1:47" ht="12.75" customHeight="1">
      <c r="A42" s="412"/>
      <c r="B42" s="412"/>
      <c r="D42" s="402"/>
      <c r="E42" s="42" t="str">
        <f>AdventurePins!B47</f>
        <v>2f</v>
      </c>
      <c r="F42" s="159" t="str">
        <f>AdventurePins!C47</f>
        <v>Jump Rope</v>
      </c>
      <c r="G42" s="42" t="str">
        <f>IF(AdventurePins!K47&lt;&gt;"", AdventurePins!K47, " ")</f>
        <v xml:space="preserve"> </v>
      </c>
      <c r="I42" s="402"/>
      <c r="J42" s="42" t="str">
        <f>AdventurePins!B104</f>
        <v>1c</v>
      </c>
      <c r="K42" s="159" t="str">
        <f>AdventurePins!C104</f>
        <v>Demonstrate sign, salue, handshake</v>
      </c>
      <c r="L42" s="42" t="str">
        <f>IF(AdventurePins!K104&lt;&gt;"", AdventurePins!K104, " ")</f>
        <v xml:space="preserve"> </v>
      </c>
      <c r="N42" s="416"/>
      <c r="O42" s="107" t="str">
        <f>Electives!B50</f>
        <v>4d</v>
      </c>
      <c r="P42" s="125" t="str">
        <f>Electives!C50</f>
        <v>Talk with disabilities worker</v>
      </c>
      <c r="Q42" s="107" t="str">
        <f>IF(Electives!K50&lt;&gt;"", Electives!K50, " ")</f>
        <v xml:space="preserve"> </v>
      </c>
      <c r="S42" s="416"/>
      <c r="T42" s="107" t="str">
        <f>Electives!B118</f>
        <v>4c</v>
      </c>
      <c r="U42" s="125" t="str">
        <f>Electives!C118</f>
        <v>Tighten loose handle/knob</v>
      </c>
      <c r="V42" s="107" t="str">
        <f>IF(Electives!K118&lt;&gt;"", Electives!K118, " ")</f>
        <v xml:space="preserve"> </v>
      </c>
      <c r="X42" s="427"/>
      <c r="Y42" s="107" t="str">
        <f>Electives!B186</f>
        <v>2e</v>
      </c>
      <c r="Z42" s="127" t="str">
        <f>Electives!C186</f>
        <v>Create original words for song &amp; perform</v>
      </c>
      <c r="AA42" s="107" t="str">
        <f>IF(Electives!K186&lt;&gt;"", Electives!K186, " ")</f>
        <v xml:space="preserve"> </v>
      </c>
      <c r="AC42" s="219">
        <f>'Shooting Sports'!B7</f>
        <v>2</v>
      </c>
      <c r="AD42" s="392" t="str">
        <f>'Shooting Sports'!C7</f>
        <v>Load, fire, secure gun and safety mech.</v>
      </c>
      <c r="AE42" s="393"/>
      <c r="AF42" s="219" t="str">
        <f>IF('Shooting Sports'!K7&lt;&gt;"", 'Shooting Sports'!K7, "")</f>
        <v/>
      </c>
      <c r="AG42" s="72"/>
      <c r="AH42" s="162" t="str">
        <f>NOVA!B29</f>
        <v>3b1</v>
      </c>
      <c r="AI42" s="386" t="str">
        <f>NOVA!C29</f>
        <v>Collect 3 to 5 common minerals</v>
      </c>
      <c r="AJ42" s="387"/>
      <c r="AK42" s="162" t="str">
        <f>IF(NOVA!K29&lt;&gt;"", NOVA!K29, "")</f>
        <v/>
      </c>
      <c r="AL42" s="72"/>
      <c r="AM42" s="162">
        <f>NOVA!B90</f>
        <v>2</v>
      </c>
      <c r="AN42" s="386" t="str">
        <f>NOVA!C90</f>
        <v>Complete an elective listed in comment</v>
      </c>
      <c r="AO42" s="387"/>
      <c r="AP42" s="162" t="str">
        <f>IF(NOVA!K90&lt;&gt;"", NOVA!K90, "")</f>
        <v/>
      </c>
      <c r="AQ42" s="72"/>
      <c r="AR42" s="162">
        <f>NOVA!B155</f>
        <v>2</v>
      </c>
      <c r="AS42" s="386" t="str">
        <f>NOVA!C155</f>
        <v>Complete the Game Design adventure</v>
      </c>
      <c r="AT42" s="387"/>
      <c r="AU42" s="162" t="str">
        <f>IF(NOVA!K155&lt;&gt;"", NOVA!K155, "")</f>
        <v/>
      </c>
    </row>
    <row r="43" spans="1:47" ht="12.75" customHeight="1">
      <c r="A43" s="159" t="str">
        <f>N3</f>
        <v>Adventures in Science</v>
      </c>
      <c r="B43" s="151" t="str">
        <f>Electives!K17</f>
        <v/>
      </c>
      <c r="D43" s="402"/>
      <c r="E43" s="42">
        <f>AdventurePins!B48</f>
        <v>3</v>
      </c>
      <c r="F43" s="159" t="str">
        <f>AdventurePins!C48</f>
        <v>Exercise plan (3 activities; 30 days)</v>
      </c>
      <c r="G43" s="42" t="str">
        <f>IF(AdventurePins!K48&lt;&gt;"", AdventurePins!K48, " ")</f>
        <v xml:space="preserve"> </v>
      </c>
      <c r="I43" s="402"/>
      <c r="J43" s="42" t="str">
        <f>AdventurePins!B105</f>
        <v>1d</v>
      </c>
      <c r="K43" s="127" t="str">
        <f>AdventurePins!C105</f>
        <v>Describe 1st Class badge &amp; significance</v>
      </c>
      <c r="L43" s="42" t="str">
        <f>IF(AdventurePins!K105&lt;&gt;"", AdventurePins!K105, " ")</f>
        <v xml:space="preserve"> </v>
      </c>
      <c r="N43" s="416"/>
      <c r="O43" s="107" t="str">
        <f>Electives!B51</f>
        <v>4e</v>
      </c>
      <c r="P43" s="125" t="str">
        <f>Electives!C51</f>
        <v>Scout Oath in Sign Language</v>
      </c>
      <c r="Q43" s="107" t="str">
        <f>IF(Electives!K51&lt;&gt;"", Electives!K51, " ")</f>
        <v xml:space="preserve"> </v>
      </c>
      <c r="S43" s="416"/>
      <c r="T43" s="107" t="str">
        <f>Electives!B119</f>
        <v>4d</v>
      </c>
      <c r="U43" s="126" t="str">
        <f>Electives!C119</f>
        <v>Demonstrate stopping a running toilet</v>
      </c>
      <c r="V43" s="107" t="str">
        <f>IF(Electives!K119&lt;&gt;"", Electives!K119, " ")</f>
        <v xml:space="preserve"> </v>
      </c>
      <c r="X43" s="427"/>
      <c r="Y43" s="107" t="str">
        <f>Electives!B187</f>
        <v>2f</v>
      </c>
      <c r="Z43" s="126" t="str">
        <f>Electives!C187</f>
        <v>Compose den theme song &amp; perform</v>
      </c>
      <c r="AA43" s="107" t="str">
        <f>IF(Electives!K187&lt;&gt;"", Electives!K187, " ")</f>
        <v xml:space="preserve"> </v>
      </c>
      <c r="AC43" s="219">
        <f>'Shooting Sports'!B8</f>
        <v>3</v>
      </c>
      <c r="AD43" s="392" t="str">
        <f>'Shooting Sports'!C8</f>
        <v>Demonstrate good shooting techniques</v>
      </c>
      <c r="AE43" s="393"/>
      <c r="AF43" s="219" t="str">
        <f>IF('Shooting Sports'!K8&lt;&gt;"", 'Shooting Sports'!K8, "")</f>
        <v/>
      </c>
      <c r="AG43" s="215"/>
      <c r="AH43" s="162" t="str">
        <f>NOVA!B30</f>
        <v>3b2</v>
      </c>
      <c r="AI43" s="386" t="str">
        <f>NOVA!C30</f>
        <v>Types of rock these minerals found in</v>
      </c>
      <c r="AJ43" s="387"/>
      <c r="AK43" s="162" t="str">
        <f>IF(NOVA!K30&lt;&gt;"", NOVA!K30, "")</f>
        <v/>
      </c>
      <c r="AL43" s="215"/>
      <c r="AM43" s="162">
        <f>NOVA!B91</f>
        <v>3</v>
      </c>
      <c r="AN43" s="386" t="str">
        <f>NOVA!C91</f>
        <v>Do TWO from A-F</v>
      </c>
      <c r="AO43" s="387"/>
      <c r="AP43" s="162" t="str">
        <f>IF(NOVA!K91&lt;&gt;"", NOVA!K91, "")</f>
        <v/>
      </c>
      <c r="AQ43" s="215"/>
      <c r="AR43" s="162">
        <f>NOVA!B156</f>
        <v>3</v>
      </c>
      <c r="AS43" s="386" t="str">
        <f>NOVA!C156</f>
        <v>Do TWO of A, B or C</v>
      </c>
      <c r="AT43" s="387"/>
      <c r="AU43" s="162" t="str">
        <f>IF(NOVA!K156&lt;&gt;"", NOVA!K156, "")</f>
        <v/>
      </c>
    </row>
    <row r="44" spans="1:47" ht="12.75" customHeight="1">
      <c r="A44" s="159" t="str">
        <f>N15</f>
        <v>Aquanaut</v>
      </c>
      <c r="B44" s="151" t="str">
        <f>Electives!K29</f>
        <v/>
      </c>
      <c r="D44" s="402"/>
      <c r="E44" s="42">
        <f>AdventurePins!B49</f>
        <v>4</v>
      </c>
      <c r="F44" s="159" t="str">
        <f>AdventurePins!C49</f>
        <v>Try new sport</v>
      </c>
      <c r="G44" s="42" t="str">
        <f>IF(AdventurePins!K49&lt;&gt;"", AdventurePins!K49, " ")</f>
        <v xml:space="preserve"> </v>
      </c>
      <c r="I44" s="402"/>
      <c r="J44" s="42" t="str">
        <f>AdventurePins!B106</f>
        <v>1e</v>
      </c>
      <c r="K44" s="126" t="str">
        <f>AdventurePins!C106</f>
        <v>Repeat Pledge of Allegance &amp; explain</v>
      </c>
      <c r="L44" s="42" t="str">
        <f>IF(AdventurePins!K106&lt;&gt;"", AdventurePins!K106, " ")</f>
        <v xml:space="preserve"> </v>
      </c>
      <c r="N44" s="416"/>
      <c r="O44" s="107" t="str">
        <f>Electives!B52</f>
        <v>4f</v>
      </c>
      <c r="P44" s="125" t="str">
        <f>Electives!C52</f>
        <v>Learn service dog process</v>
      </c>
      <c r="Q44" s="107" t="str">
        <f>IF(Electives!K52&lt;&gt;"", Electives!K52, " ")</f>
        <v xml:space="preserve"> </v>
      </c>
      <c r="S44" s="416"/>
      <c r="T44" s="107" t="str">
        <f>Electives!B120</f>
        <v>4e</v>
      </c>
      <c r="U44" s="125" t="str">
        <f>Electives!C120</f>
        <v>Replace furnace filter</v>
      </c>
      <c r="V44" s="107" t="str">
        <f>IF(Electives!K120&lt;&gt;"", Electives!K120, " ")</f>
        <v xml:space="preserve"> </v>
      </c>
      <c r="X44" s="427"/>
      <c r="Y44" s="107" t="str">
        <f>Electives!B188</f>
        <v>2g</v>
      </c>
      <c r="Z44" s="127" t="str">
        <f>Electives!C188</f>
        <v>Write/Compose song about issue &amp; perform</v>
      </c>
      <c r="AA44" s="107" t="str">
        <f>IF(Electives!K188&lt;&gt;"", Electives!K188, " ")</f>
        <v xml:space="preserve"> </v>
      </c>
      <c r="AC44" s="219">
        <f>'Shooting Sports'!B9</f>
        <v>4</v>
      </c>
      <c r="AD44" s="392" t="str">
        <f>'Shooting Sports'!C9</f>
        <v>Show how to put away and store gun</v>
      </c>
      <c r="AE44" s="393"/>
      <c r="AF44" s="219" t="str">
        <f>IF('Shooting Sports'!K9&lt;&gt;"", 'Shooting Sports'!K9, "")</f>
        <v/>
      </c>
      <c r="AG44" s="215"/>
      <c r="AH44" s="162" t="str">
        <f>NOVA!B31</f>
        <v>3b3</v>
      </c>
      <c r="AI44" s="386" t="str">
        <f>NOVA!C31</f>
        <v>Explain difference of rock types</v>
      </c>
      <c r="AJ44" s="387"/>
      <c r="AK44" s="162" t="str">
        <f>IF(NOVA!K31&lt;&gt;"", NOVA!K31, "")</f>
        <v/>
      </c>
      <c r="AL44" s="215"/>
      <c r="AM44" s="162" t="str">
        <f>NOVA!B92</f>
        <v>3a1</v>
      </c>
      <c r="AN44" s="386" t="str">
        <f>NOVA!C92</f>
        <v>Watch the stars</v>
      </c>
      <c r="AO44" s="387"/>
      <c r="AP44" s="162" t="str">
        <f>IF(NOVA!K92&lt;&gt;"", NOVA!K92, "")</f>
        <v/>
      </c>
      <c r="AQ44" s="215"/>
      <c r="AR44" s="162" t="str">
        <f>NOVA!B157</f>
        <v>3a</v>
      </c>
      <c r="AS44" s="386" t="str">
        <f>NOVA!C157</f>
        <v>Choose 2 and calculate your weight there</v>
      </c>
      <c r="AT44" s="387"/>
      <c r="AU44" s="162" t="str">
        <f>IF(NOVA!K157&lt;&gt;"", NOVA!K157, "")</f>
        <v/>
      </c>
    </row>
    <row r="45" spans="1:47">
      <c r="A45" s="159" t="str">
        <f>N25</f>
        <v>Art Explosion</v>
      </c>
      <c r="B45" s="151" t="str">
        <f>Electives!K41</f>
        <v/>
      </c>
      <c r="D45" s="402"/>
      <c r="E45" s="42">
        <f>AdventurePins!B50</f>
        <v>5</v>
      </c>
      <c r="F45" s="159" t="str">
        <f>AdventurePins!C50</f>
        <v>Time obstacle course, 2 weeks</v>
      </c>
      <c r="G45" s="42" t="str">
        <f>IF(AdventurePins!K50&lt;&gt;"", AdventurePins!K50, " ")</f>
        <v xml:space="preserve"> </v>
      </c>
      <c r="I45" s="402"/>
      <c r="J45" s="42" t="str">
        <f>AdventurePins!B107</f>
        <v>2a</v>
      </c>
      <c r="K45" s="159" t="str">
        <f>AdventurePins!C107</f>
        <v>Describe troop leadership</v>
      </c>
      <c r="L45" s="42" t="str">
        <f>IF(AdventurePins!K107&lt;&gt;"", AdventurePins!K107, " ")</f>
        <v xml:space="preserve"> </v>
      </c>
      <c r="N45" s="416"/>
      <c r="O45" s="107" t="str">
        <f>Electives!B53</f>
        <v>4g</v>
      </c>
      <c r="P45" s="125" t="str">
        <f>Electives!C53</f>
        <v>Service project for a disability</v>
      </c>
      <c r="Q45" s="107" t="str">
        <f>IF(Electives!K53&lt;&gt;"", Electives!K53, " ")</f>
        <v xml:space="preserve"> </v>
      </c>
      <c r="S45" s="416"/>
      <c r="T45" s="107" t="str">
        <f>Electives!B121</f>
        <v>4f</v>
      </c>
      <c r="U45" s="125" t="str">
        <f>Electives!C121</f>
        <v>Wash a car</v>
      </c>
      <c r="V45" s="107" t="str">
        <f>IF(Electives!K121&lt;&gt;"", Electives!K121, " ")</f>
        <v xml:space="preserve"> </v>
      </c>
      <c r="X45" s="427"/>
      <c r="Y45" s="107" t="str">
        <f>Electives!B189</f>
        <v>2h</v>
      </c>
      <c r="Z45" s="125" t="str">
        <f>Electives!C189</f>
        <v>Perform a musical number.</v>
      </c>
      <c r="AA45" s="107" t="str">
        <f>IF(Electives!K189&lt;&gt;"", Electives!K189, " ")</f>
        <v xml:space="preserve"> </v>
      </c>
      <c r="AC45"/>
      <c r="AD45" s="218" t="str">
        <f>'Shooting Sports'!C11</f>
        <v>BB Gun: Level 2</v>
      </c>
      <c r="AE45" s="218"/>
      <c r="AF45"/>
      <c r="AG45" s="215"/>
      <c r="AH45" s="162" t="str">
        <f>NOVA!B32</f>
        <v>3b4</v>
      </c>
      <c r="AI45" s="386" t="str">
        <f>NOVA!C32</f>
        <v>Share collection and what you learned</v>
      </c>
      <c r="AJ45" s="387"/>
      <c r="AK45" s="162" t="str">
        <f>IF(NOVA!K32&lt;&gt;"", NOVA!K32, "")</f>
        <v/>
      </c>
      <c r="AL45" s="215"/>
      <c r="AM45" s="162" t="str">
        <f>NOVA!B93</f>
        <v>3a2</v>
      </c>
      <c r="AN45" s="386" t="str">
        <f>NOVA!C93</f>
        <v>Find and draw 5 constellations</v>
      </c>
      <c r="AO45" s="387"/>
      <c r="AP45" s="162" t="str">
        <f>IF(NOVA!K93&lt;&gt;"", NOVA!K93, "")</f>
        <v/>
      </c>
      <c r="AQ45" s="215"/>
      <c r="AR45" s="162" t="str">
        <f>NOVA!B158</f>
        <v>3a1</v>
      </c>
      <c r="AS45" s="386" t="str">
        <f>NOVA!C158</f>
        <v>On the sun or moon</v>
      </c>
      <c r="AT45" s="387"/>
      <c r="AU45" s="162" t="str">
        <f>IF(NOVA!K158&lt;&gt;"", NOVA!K158, "")</f>
        <v/>
      </c>
    </row>
    <row r="46" spans="1:47">
      <c r="A46" s="159" t="str">
        <f>N35</f>
        <v>Aware and Care</v>
      </c>
      <c r="B46" s="151" t="str">
        <f>Electives!K55</f>
        <v/>
      </c>
      <c r="D46" s="402"/>
      <c r="E46" s="42">
        <f>AdventurePins!B51</f>
        <v>6</v>
      </c>
      <c r="F46" s="159" t="str">
        <f>AdventurePins!C51</f>
        <v>Lead fitness game</v>
      </c>
      <c r="G46" s="42" t="str">
        <f>IF(AdventurePins!K51&lt;&gt;"", AdventurePins!K51, " ")</f>
        <v xml:space="preserve"> </v>
      </c>
      <c r="I46" s="402"/>
      <c r="J46" s="42" t="str">
        <f>AdventurePins!B108</f>
        <v>2b</v>
      </c>
      <c r="K46" s="159" t="str">
        <f>AdventurePins!C108</f>
        <v>Describe 4 steps of advancement</v>
      </c>
      <c r="L46" s="42" t="str">
        <f>IF(AdventurePins!K108&lt;&gt;"", AdventurePins!K108, " ")</f>
        <v xml:space="preserve"> </v>
      </c>
      <c r="N46" s="417"/>
      <c r="O46" s="107" t="str">
        <f>Electives!B54</f>
        <v>4h</v>
      </c>
      <c r="P46" s="127" t="str">
        <f>Electives!C54</f>
        <v>Activity w/disabled members organization</v>
      </c>
      <c r="Q46" s="107" t="str">
        <f>IF(Electives!K54&lt;&gt;"", Electives!K54, " ")</f>
        <v xml:space="preserve"> </v>
      </c>
      <c r="S46" s="416"/>
      <c r="T46" s="107" t="str">
        <f>Electives!B122</f>
        <v>4g</v>
      </c>
      <c r="U46" s="125" t="str">
        <f>Electives!C122</f>
        <v>Check oil level &amp; tire pressure in car</v>
      </c>
      <c r="V46" s="107" t="str">
        <f>IF(Electives!K122&lt;&gt;"", Electives!K122,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Sports'!K12&lt;&gt;"", 'Shooting Sports'!K12, "")</f>
        <v/>
      </c>
      <c r="AG46" s="215"/>
      <c r="AH46" s="162" t="str">
        <f>NOVA!B33</f>
        <v>3c1</v>
      </c>
      <c r="AI46" s="386" t="str">
        <f>NOVA!C33</f>
        <v>Use 4 ways to monitor / predict weather</v>
      </c>
      <c r="AJ46" s="387"/>
      <c r="AK46" s="162" t="str">
        <f>IF(NOVA!K33&lt;&gt;"", NOVA!K33, "")</f>
        <v/>
      </c>
      <c r="AL46" s="215"/>
      <c r="AM46" s="162" t="str">
        <f>NOVA!B94</f>
        <v>3a3</v>
      </c>
      <c r="AN46" s="386" t="str">
        <f>NOVA!C94</f>
        <v>Discuss with counselor</v>
      </c>
      <c r="AO46" s="387"/>
      <c r="AP46" s="162" t="str">
        <f>IF(NOVA!K94&lt;&gt;"", NOVA!K94, "")</f>
        <v/>
      </c>
      <c r="AQ46" s="215"/>
      <c r="AR46" s="162" t="str">
        <f>NOVA!B159</f>
        <v>3a2</v>
      </c>
      <c r="AS46" s="386" t="str">
        <f>NOVA!C159</f>
        <v>On Jupiter or Pluto</v>
      </c>
      <c r="AT46" s="387"/>
      <c r="AU46" s="162" t="str">
        <f>IF(NOVA!K159&lt;&gt;"", NOVA!K159, "")</f>
        <v/>
      </c>
    </row>
    <row r="47" spans="1:47">
      <c r="A47" s="159" t="str">
        <f>N47</f>
        <v>Build It</v>
      </c>
      <c r="B47" s="151" t="str">
        <f>Electives!K62</f>
        <v/>
      </c>
      <c r="D47" s="399" t="str">
        <f>AdventurePins!C53</f>
        <v>Webelos Walkabout</v>
      </c>
      <c r="E47" s="399"/>
      <c r="F47" s="399"/>
      <c r="G47" s="399"/>
      <c r="I47" s="402"/>
      <c r="J47" s="42" t="str">
        <f>AdventurePins!B109</f>
        <v>2c</v>
      </c>
      <c r="K47" s="159" t="str">
        <f>AdventurePins!C109</f>
        <v>Describe ranks in Boy Scouts</v>
      </c>
      <c r="L47" s="42" t="str">
        <f>IF(AdventurePins!K109&lt;&gt;"", AdventurePins!K109, " ")</f>
        <v xml:space="preserve"> </v>
      </c>
      <c r="N47" s="399" t="str">
        <f>Electives!C57</f>
        <v>Build It</v>
      </c>
      <c r="O47" s="399"/>
      <c r="P47" s="399"/>
      <c r="Q47" s="399"/>
      <c r="S47" s="416"/>
      <c r="T47" s="107" t="str">
        <f>Electives!B123</f>
        <v>4h</v>
      </c>
      <c r="U47" s="125" t="str">
        <f>Electives!C123</f>
        <v>Replace a bulb in a car</v>
      </c>
      <c r="V47" s="107" t="str">
        <f>IF(Electives!K123&lt;&gt;"", Electives!K123, " ")</f>
        <v xml:space="preserve"> </v>
      </c>
      <c r="X47" s="410" t="str">
        <f>IF(Electives!$E192&lt;&gt;"", Electives!$E192, " ")</f>
        <v>(Do All)</v>
      </c>
      <c r="Y47" s="107">
        <f>Electives!B193</f>
        <v>1</v>
      </c>
      <c r="Z47" s="126" t="str">
        <f>Electives!C193</f>
        <v>Write story outline. Create storyboard.</v>
      </c>
      <c r="AA47" s="107" t="str">
        <f>IF(Electives!K193&lt;&gt;"", Electives!K193, " ")</f>
        <v xml:space="preserve"> </v>
      </c>
      <c r="AC47" s="219" t="str">
        <f>'Shooting Sports'!B13</f>
        <v>S1</v>
      </c>
      <c r="AD47" s="392" t="str">
        <f>'Shooting Sports'!C13</f>
        <v>Demonstrate one shooting position</v>
      </c>
      <c r="AE47" s="393"/>
      <c r="AF47" s="219" t="str">
        <f>IF('Shooting Sports'!K13&lt;&gt;"", 'Shooting Sports'!K13, "")</f>
        <v/>
      </c>
      <c r="AG47" s="215"/>
      <c r="AH47" s="162" t="str">
        <f>NOVA!B34</f>
        <v>3c2</v>
      </c>
      <c r="AI47" s="386" t="str">
        <f>NOVA!C34</f>
        <v>Analyze predictions for a week</v>
      </c>
      <c r="AJ47" s="387"/>
      <c r="AK47" s="162" t="str">
        <f>IF(NOVA!K34&lt;&gt;"", NOVA!K34, "")</f>
        <v/>
      </c>
      <c r="AL47" s="215"/>
      <c r="AM47" s="162" t="str">
        <f>NOVA!B95</f>
        <v>3b1</v>
      </c>
      <c r="AN47" s="386" t="str">
        <f>NOVA!C95</f>
        <v>Explain revolution, orbit and rotation</v>
      </c>
      <c r="AO47" s="387"/>
      <c r="AP47" s="162" t="str">
        <f>IF(NOVA!K95&lt;&gt;"", NOVA!K95, "")</f>
        <v/>
      </c>
      <c r="AQ47" s="215"/>
      <c r="AR47" s="162" t="str">
        <f>NOVA!B160</f>
        <v>3a3</v>
      </c>
      <c r="AS47" s="386" t="str">
        <f>NOVA!C160</f>
        <v>On a planet of your choice</v>
      </c>
      <c r="AT47" s="387"/>
      <c r="AU47" s="162" t="str">
        <f>IF(NOVA!K160&lt;&gt;"", NOVA!K160, "")</f>
        <v/>
      </c>
    </row>
    <row r="48" spans="1:47" ht="12.75" customHeight="1">
      <c r="A48" s="159" t="str">
        <f>N52</f>
        <v>Build My Own Hero</v>
      </c>
      <c r="B48" s="151" t="str">
        <f>Electives!K71</f>
        <v/>
      </c>
      <c r="D48" s="403" t="str">
        <f>IF(AdventurePins!$E53&lt;&gt;"", AdventurePins!$E53, " ")</f>
        <v>(Do 1-4 and one other)</v>
      </c>
      <c r="E48" s="42">
        <f>AdventurePins!B54</f>
        <v>1</v>
      </c>
      <c r="F48" s="159" t="str">
        <f>AdventurePins!C54</f>
        <v>Create a hike plan</v>
      </c>
      <c r="G48" s="42" t="str">
        <f>IF(AdventurePins!K54&lt;&gt;"", AdventurePins!K54, " ")</f>
        <v xml:space="preserve"> </v>
      </c>
      <c r="I48" s="402"/>
      <c r="J48" s="42" t="str">
        <f>AdventurePins!B110</f>
        <v>2d</v>
      </c>
      <c r="K48" s="159" t="str">
        <f>AdventurePins!C110</f>
        <v>Describe merit badge program</v>
      </c>
      <c r="L48" s="42" t="str">
        <f>IF(AdventurePins!K110&lt;&gt;"", AdventurePins!K110, " ")</f>
        <v xml:space="preserve"> </v>
      </c>
      <c r="N48" s="410" t="str">
        <f>IF(Electives!$E57&lt;&gt;"", Electives!$E57, " ")</f>
        <v>(Do All)</v>
      </c>
      <c r="O48" s="107">
        <f>Electives!B58</f>
        <v>1</v>
      </c>
      <c r="P48" s="125" t="str">
        <f>Electives!C58</f>
        <v>Learn basic tools &amp; safety</v>
      </c>
      <c r="Q48" s="107" t="str">
        <f>IF(Electives!K58&lt;&gt;"", Electives!K58, " ")</f>
        <v xml:space="preserve"> </v>
      </c>
      <c r="S48" s="416"/>
      <c r="T48" s="107" t="str">
        <f>Electives!B124</f>
        <v>4i</v>
      </c>
      <c r="U48" s="125" t="str">
        <f>Electives!C124</f>
        <v>Change a car tire</v>
      </c>
      <c r="V48" s="107" t="str">
        <f>IF(Electives!K124&lt;&gt;"", Electives!K124, " ")</f>
        <v xml:space="preserve"> </v>
      </c>
      <c r="X48" s="410"/>
      <c r="Y48" s="107">
        <f>Electives!B194</f>
        <v>2</v>
      </c>
      <c r="Z48" s="125" t="str">
        <f>Electives!C194</f>
        <v>Create movie w/Oath &amp; Law</v>
      </c>
      <c r="AA48" s="107" t="str">
        <f>IF(Electives!K194&lt;&gt;"", Electives!K194, " ")</f>
        <v xml:space="preserve"> </v>
      </c>
      <c r="AC48" s="219" t="str">
        <f>'Shooting Sports'!B14</f>
        <v>S2</v>
      </c>
      <c r="AD48" s="392" t="str">
        <f>'Shooting Sports'!C14</f>
        <v>Fire 5 BBs in 3 volleys at the Cub target</v>
      </c>
      <c r="AE48" s="393"/>
      <c r="AF48" s="219" t="str">
        <f>IF('Shooting Sports'!K14&lt;&gt;"", 'Shooting Sports'!K14, "")</f>
        <v/>
      </c>
      <c r="AG48" s="215"/>
      <c r="AH48" s="162" t="str">
        <f>NOVA!B35</f>
        <v>3c3</v>
      </c>
      <c r="AI48" s="386" t="str">
        <f>NOVA!C35</f>
        <v>Discuss work with counselor</v>
      </c>
      <c r="AJ48" s="387"/>
      <c r="AK48" s="162" t="str">
        <f>IF(NOVA!K35&lt;&gt;"", NOVA!K35, "")</f>
        <v/>
      </c>
      <c r="AL48" s="215"/>
      <c r="AM48" s="162" t="str">
        <f>NOVA!B96</f>
        <v>3b2</v>
      </c>
      <c r="AN48" s="386" t="str">
        <f>NOVA!C96</f>
        <v>Compare 3 planets to the Earth</v>
      </c>
      <c r="AO48" s="387"/>
      <c r="AP48" s="162" t="str">
        <f>IF(NOVA!K96&lt;&gt;"", NOVA!K96, "")</f>
        <v/>
      </c>
      <c r="AQ48" s="215"/>
      <c r="AR48" s="162" t="str">
        <f>NOVA!B161</f>
        <v>3b</v>
      </c>
      <c r="AS48" s="386" t="str">
        <f>NOVA!C161</f>
        <v>Choose one and calculate its height</v>
      </c>
      <c r="AT48" s="387"/>
      <c r="AU48" s="162" t="str">
        <f>IF(NOVA!K161&lt;&gt;"", NOVA!K161, "")</f>
        <v/>
      </c>
    </row>
    <row r="49" spans="1:47" ht="12.75" customHeight="1">
      <c r="A49" s="159" t="str">
        <f>S3</f>
        <v>Castaway</v>
      </c>
      <c r="B49" s="151" t="str">
        <f>Electives!K81</f>
        <v/>
      </c>
      <c r="D49" s="404"/>
      <c r="E49" s="42">
        <f>AdventurePins!B55</f>
        <v>2</v>
      </c>
      <c r="F49" s="159" t="str">
        <f>AdventurePins!C55</f>
        <v>Assemble a hiking first-aid kit</v>
      </c>
      <c r="G49" s="42" t="str">
        <f>IF(AdventurePins!K55&lt;&gt;"", AdventurePins!K55, " ")</f>
        <v xml:space="preserve"> </v>
      </c>
      <c r="I49" s="402"/>
      <c r="J49" s="42" t="str">
        <f>AdventurePins!B111</f>
        <v>3a</v>
      </c>
      <c r="K49" s="159" t="str">
        <f>AdventurePins!C111</f>
        <v>Explain patrol method &amp; types</v>
      </c>
      <c r="L49" s="42" t="str">
        <f>IF(AdventurePins!K111&lt;&gt;"", AdventurePins!K111, " ")</f>
        <v xml:space="preserve"> </v>
      </c>
      <c r="N49" s="410"/>
      <c r="O49" s="107">
        <f>Electives!B59</f>
        <v>2</v>
      </c>
      <c r="P49" s="125" t="str">
        <f>Electives!C59</f>
        <v>Build carpentry project</v>
      </c>
      <c r="Q49" s="107" t="str">
        <f>IF(Electives!K59&lt;&gt;"", Electives!K59, " ")</f>
        <v xml:space="preserve"> </v>
      </c>
      <c r="S49" s="416"/>
      <c r="T49" s="107" t="str">
        <f>Electives!B125</f>
        <v>4j</v>
      </c>
      <c r="U49" s="125" t="str">
        <f>Electives!C125</f>
        <v>Repair bicycle, chain, tires, flat, etc</v>
      </c>
      <c r="V49" s="107" t="str">
        <f>IF(Electives!K125&lt;&gt;"", Electives!K125, " ")</f>
        <v xml:space="preserve"> </v>
      </c>
      <c r="X49" s="410"/>
      <c r="Y49" s="107">
        <f>Electives!B195</f>
        <v>3</v>
      </c>
      <c r="Z49" s="125" t="str">
        <f>Electives!C195</f>
        <v>Share movie with family/pack/den.</v>
      </c>
      <c r="AA49" s="107" t="str">
        <f>IF(Electives!K195&lt;&gt;"", Electives!K195, " ")</f>
        <v xml:space="preserve"> </v>
      </c>
      <c r="AC49" s="219" t="str">
        <f>'Shooting Sports'!B15</f>
        <v>S3</v>
      </c>
      <c r="AD49" s="392" t="str">
        <f>'Shooting Sports'!C15</f>
        <v>Demonstrate/Explain range commands</v>
      </c>
      <c r="AE49" s="393"/>
      <c r="AF49" s="219" t="str">
        <f>IF('Shooting Sports'!K15&lt;&gt;"", 'Shooting Sports'!K15, "")</f>
        <v/>
      </c>
      <c r="AG49" s="215"/>
      <c r="AH49" s="162" t="str">
        <f>NOVA!B36</f>
        <v>3d</v>
      </c>
      <c r="AI49" s="386" t="str">
        <f>NOVA!C36</f>
        <v>Choose 2 habitats and complete activity</v>
      </c>
      <c r="AJ49" s="387"/>
      <c r="AK49" s="162" t="str">
        <f>IF(NOVA!K36&lt;&gt;"", NOVA!K36, "")</f>
        <v/>
      </c>
      <c r="AL49" s="215"/>
      <c r="AM49" s="162" t="str">
        <f>NOVA!B97</f>
        <v>3b3</v>
      </c>
      <c r="AN49" s="386" t="str">
        <f>NOVA!C97</f>
        <v>Discuss with counselor</v>
      </c>
      <c r="AO49" s="387"/>
      <c r="AP49" s="162" t="str">
        <f>IF(NOVA!K97&lt;&gt;"", NOVA!K97, "")</f>
        <v/>
      </c>
      <c r="AQ49" s="215"/>
      <c r="AR49" s="162" t="str">
        <f>NOVA!B162</f>
        <v>3b1</v>
      </c>
      <c r="AS49" s="386" t="str">
        <f>NOVA!C162</f>
        <v>A tree</v>
      </c>
      <c r="AT49" s="387"/>
      <c r="AU49" s="162" t="str">
        <f>IF(NOVA!K162&lt;&gt;"", NOVA!K162, "")</f>
        <v/>
      </c>
    </row>
    <row r="50" spans="1:47">
      <c r="A50" s="159" t="str">
        <f>S11</f>
        <v>Earth Rocks!</v>
      </c>
      <c r="B50" s="151" t="str">
        <f>Electives!K95</f>
        <v/>
      </c>
      <c r="D50" s="404"/>
      <c r="E50" s="42">
        <f>AdventurePins!B56</f>
        <v>3</v>
      </c>
      <c r="F50" s="159" t="str">
        <f>AdventurePins!C56</f>
        <v>Outdoor Code / Leave No Trace</v>
      </c>
      <c r="G50" s="42" t="str">
        <f>IF(AdventurePins!K56&lt;&gt;"", AdventurePins!K56, " ")</f>
        <v xml:space="preserve"> </v>
      </c>
      <c r="I50" s="402"/>
      <c r="J50" s="42" t="str">
        <f>AdventurePins!B112</f>
        <v>3b</v>
      </c>
      <c r="K50" s="127" t="str">
        <f>AdventurePins!C112</f>
        <v>Hold an election to choose patrol leader</v>
      </c>
      <c r="L50" s="42" t="str">
        <f>IF(AdventurePins!K112&lt;&gt;"", AdventurePins!K112, " ")</f>
        <v xml:space="preserve"> </v>
      </c>
      <c r="N50" s="410"/>
      <c r="O50" s="107">
        <f>Electives!B60</f>
        <v>3</v>
      </c>
      <c r="P50" s="125" t="str">
        <f>Electives!C60</f>
        <v>List tools / materials for #2</v>
      </c>
      <c r="Q50" s="107" t="str">
        <f>IF(Electives!K60&lt;&gt;"", Electives!K60, " ")</f>
        <v xml:space="preserve"> </v>
      </c>
      <c r="S50" s="416"/>
      <c r="T50" s="107" t="str">
        <f>Electives!B126</f>
        <v>4k</v>
      </c>
      <c r="U50" s="127" t="str">
        <f>Electives!C126</f>
        <v>Replace wheels on skateboard, scooter, or skates</v>
      </c>
      <c r="V50" s="107" t="str">
        <f>IF(Electives!K126&lt;&gt;"", Electives!K126,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Sports'!K16&lt;&gt;"", 'Shooting Sports'!K16, "")</f>
        <v/>
      </c>
      <c r="AG50" s="142"/>
      <c r="AH50" s="162" t="str">
        <f>NOVA!B37</f>
        <v>3d1</v>
      </c>
      <c r="AI50" s="386" t="str">
        <f>NOVA!C37</f>
        <v>Prairie</v>
      </c>
      <c r="AJ50" s="387"/>
      <c r="AK50" s="162" t="str">
        <f>IF(NOVA!K37&lt;&gt;"", NOVA!K37, "")</f>
        <v/>
      </c>
      <c r="AL50" s="142"/>
      <c r="AM50" s="162" t="str">
        <f>NOVA!B98</f>
        <v>3c1</v>
      </c>
      <c r="AN50" s="386" t="str">
        <f>NOVA!C98</f>
        <v>Design a rover and tell what it collects</v>
      </c>
      <c r="AO50" s="387"/>
      <c r="AP50" s="162" t="str">
        <f>IF(NOVA!K98&lt;&gt;"", NOVA!K98, "")</f>
        <v/>
      </c>
      <c r="AQ50" s="142"/>
      <c r="AR50" s="162" t="str">
        <f>NOVA!B163</f>
        <v>3b2</v>
      </c>
      <c r="AS50" s="386" t="str">
        <f>NOVA!C163</f>
        <v>Your house</v>
      </c>
      <c r="AT50" s="387"/>
      <c r="AU50" s="162" t="str">
        <f>IF(NOVA!K163&lt;&gt;"", NOVA!K163, "")</f>
        <v/>
      </c>
    </row>
    <row r="51" spans="1:47" ht="12.75" customHeight="1">
      <c r="A51" s="159" t="str">
        <f>S23</f>
        <v>Engineer</v>
      </c>
      <c r="B51" s="151" t="str">
        <f>Electives!K104</f>
        <v/>
      </c>
      <c r="D51" s="404"/>
      <c r="E51" s="42">
        <f>AdventurePins!B57</f>
        <v>4</v>
      </c>
      <c r="F51" s="159" t="str">
        <f>AdventurePins!C57</f>
        <v>Hike 3 miles and plan lunch</v>
      </c>
      <c r="G51" s="42" t="str">
        <f>IF(AdventurePins!K57&lt;&gt;"", AdventurePins!K57, " ")</f>
        <v xml:space="preserve"> </v>
      </c>
      <c r="I51" s="402"/>
      <c r="J51" s="42" t="str">
        <f>AdventurePins!B113</f>
        <v>3c</v>
      </c>
      <c r="K51" s="127" t="str">
        <f>AdventurePins!C113</f>
        <v>Develop patrol name, emblem, flag, &amp; yell</v>
      </c>
      <c r="L51" s="42" t="str">
        <f>IF(AdventurePins!K113&lt;&gt;"", AdventurePins!K113, " ")</f>
        <v xml:space="preserve"> </v>
      </c>
      <c r="N51" s="410"/>
      <c r="O51" s="107">
        <f>Electives!B61</f>
        <v>4</v>
      </c>
      <c r="P51" s="127" t="str">
        <f>Electives!C61</f>
        <v>Visit / interview construction worker @ site</v>
      </c>
      <c r="Q51" s="107" t="str">
        <f>IF(Electives!K61&lt;&gt;"", Electives!K61, " ")</f>
        <v xml:space="preserve"> </v>
      </c>
      <c r="S51" s="416"/>
      <c r="T51" s="107" t="str">
        <f>Electives!B127</f>
        <v>4l</v>
      </c>
      <c r="U51" s="125" t="str">
        <f>Electives!C127</f>
        <v>Help prepare and paint a room</v>
      </c>
      <c r="V51" s="107" t="str">
        <f>IF(Electives!K127&lt;&gt;"", Electives!K127, " ")</f>
        <v xml:space="preserve"> </v>
      </c>
      <c r="X51" s="410" t="str">
        <f>IF(Electives!$E198&lt;&gt;"", Electives!$E198, " ")</f>
        <v>(Do 1, one of 2, all 3 thru 5, and one of 6)</v>
      </c>
      <c r="Y51" s="107">
        <f>Electives!B199</f>
        <v>1</v>
      </c>
      <c r="Z51" s="127" t="str">
        <f>Electives!C199</f>
        <v>Interview grandparent about childhood life</v>
      </c>
      <c r="AA51" s="107" t="str">
        <f>IF(Electives!K199&lt;&gt;"", Electives!K199, " ")</f>
        <v xml:space="preserve"> </v>
      </c>
      <c r="AC51"/>
      <c r="AD51" s="218" t="str">
        <f>'Shooting Sports'!C18</f>
        <v>Archery: Level 1</v>
      </c>
      <c r="AE51" s="218"/>
      <c r="AF51"/>
      <c r="AG51" s="72"/>
      <c r="AH51" s="162" t="str">
        <f>NOVA!B38</f>
        <v>3d2</v>
      </c>
      <c r="AI51" s="386" t="str">
        <f>NOVA!C38</f>
        <v>Temperate forest</v>
      </c>
      <c r="AJ51" s="387"/>
      <c r="AK51" s="162" t="str">
        <f>IF(NOVA!K38&lt;&gt;"", NOVA!K38, "")</f>
        <v/>
      </c>
      <c r="AL51" s="72"/>
      <c r="AM51" s="162" t="str">
        <f>NOVA!B99</f>
        <v>3c2</v>
      </c>
      <c r="AN51" s="386" t="str">
        <f>NOVA!C99</f>
        <v>How would rover work</v>
      </c>
      <c r="AO51" s="387"/>
      <c r="AP51" s="162" t="str">
        <f>IF(NOVA!K99&lt;&gt;"", NOVA!K99, "")</f>
        <v/>
      </c>
      <c r="AQ51" s="72"/>
      <c r="AR51" s="162" t="str">
        <f>NOVA!B164</f>
        <v>3b3</v>
      </c>
      <c r="AS51" s="386" t="str">
        <f>NOVA!C164</f>
        <v>A building of your choice</v>
      </c>
      <c r="AT51" s="387"/>
      <c r="AU51" s="162" t="str">
        <f>IF(NOVA!K164&lt;&gt;"", NOVA!K164, "")</f>
        <v/>
      </c>
    </row>
    <row r="52" spans="1:47">
      <c r="A52" s="159" t="str">
        <f>S30</f>
        <v>Fix It</v>
      </c>
      <c r="B52" s="151" t="str">
        <f>Electives!K137</f>
        <v/>
      </c>
      <c r="D52" s="404"/>
      <c r="E52" s="42">
        <f>AdventurePins!B58</f>
        <v>5</v>
      </c>
      <c r="F52" s="127" t="str">
        <f>AdventurePins!C58</f>
        <v>Identify poisonous plants/animals/insects</v>
      </c>
      <c r="G52" s="42" t="str">
        <f>IF(AdventurePins!K58&lt;&gt;"", AdventurePins!K58, " ")</f>
        <v xml:space="preserve"> </v>
      </c>
      <c r="I52" s="402"/>
      <c r="J52" s="42" t="str">
        <f>AdventurePins!B114</f>
        <v>3d</v>
      </c>
      <c r="K52" s="127" t="str">
        <f>AdventurePins!C114</f>
        <v>Participate in Boy Scout campout/activity</v>
      </c>
      <c r="L52" s="42" t="str">
        <f>IF(AdventurePins!K114&lt;&gt;"", AdventurePins!K114, " ")</f>
        <v xml:space="preserve"> </v>
      </c>
      <c r="N52" s="399" t="str">
        <f>Electives!C64</f>
        <v>Build My Own Hero</v>
      </c>
      <c r="O52" s="399"/>
      <c r="P52" s="399"/>
      <c r="Q52" s="399"/>
      <c r="S52" s="416"/>
      <c r="T52" s="107" t="str">
        <f>Electives!B128</f>
        <v>4m</v>
      </c>
      <c r="U52" s="125" t="str">
        <f>Electives!C128</f>
        <v>Help replace wall or floor tile</v>
      </c>
      <c r="V52" s="107" t="str">
        <f>IF(Electives!K128&lt;&gt;"", Electives!K128, " ")</f>
        <v xml:space="preserve"> </v>
      </c>
      <c r="X52" s="410"/>
      <c r="Y52" s="107" t="str">
        <f>Electives!B200</f>
        <v>2a</v>
      </c>
      <c r="Z52" s="127" t="str">
        <f>Electives!C200</f>
        <v>Family tree of three generations</v>
      </c>
      <c r="AA52" s="107" t="str">
        <f>IF(Electives!K200&lt;&gt;"", Electives!K200, " ")</f>
        <v xml:space="preserve"> </v>
      </c>
      <c r="AC52" s="219">
        <f>'Shooting Sports'!B19</f>
        <v>1</v>
      </c>
      <c r="AD52" s="428" t="str">
        <f>'Shooting Sports'!C19</f>
        <v>Follow archery range rules and whistles</v>
      </c>
      <c r="AE52" s="429"/>
      <c r="AF52" s="219" t="str">
        <f>IF('Shooting Sports'!K19&lt;&gt;"", 'Shooting Sports'!K19, "")</f>
        <v/>
      </c>
      <c r="AG52" s="220"/>
      <c r="AH52" s="162" t="str">
        <f>NOVA!B39</f>
        <v>3d3</v>
      </c>
      <c r="AI52" s="386" t="str">
        <f>NOVA!C39</f>
        <v>Aquatic ecosystem</v>
      </c>
      <c r="AJ52" s="387"/>
      <c r="AK52" s="162" t="str">
        <f>IF(NOVA!K39&lt;&gt;"", NOVA!K39, "")</f>
        <v/>
      </c>
      <c r="AL52" s="220"/>
      <c r="AM52" s="162" t="str">
        <f>NOVA!B100</f>
        <v>3c3</v>
      </c>
      <c r="AN52" s="386" t="str">
        <f>NOVA!C100</f>
        <v>How would rover transmit data</v>
      </c>
      <c r="AO52" s="387"/>
      <c r="AP52" s="162" t="str">
        <f>IF(NOVA!K100&lt;&gt;"", NOVA!K100, "")</f>
        <v/>
      </c>
      <c r="AQ52" s="220"/>
      <c r="AR52" s="162" t="str">
        <f>NOVA!B165</f>
        <v>3c</v>
      </c>
      <c r="AS52" s="386" t="str">
        <f>NOVA!C165</f>
        <v>Calculate the volume of air in your room</v>
      </c>
      <c r="AT52" s="387"/>
      <c r="AU52" s="162" t="str">
        <f>IF(NOVA!K165&lt;&gt;"", NOVA!K165, "")</f>
        <v/>
      </c>
    </row>
    <row r="53" spans="1:47" ht="12.75" customHeight="1">
      <c r="A53" s="159" t="str">
        <f>X3</f>
        <v>Game Design</v>
      </c>
      <c r="B53" s="151" t="str">
        <f>Electives!K144</f>
        <v/>
      </c>
      <c r="D53" s="405"/>
      <c r="E53" s="42">
        <f>AdventurePins!B59</f>
        <v>6</v>
      </c>
      <c r="F53" s="127" t="str">
        <f>AdventurePins!C59</f>
        <v>Leader role: Trail/First-aid/Lunch/Service</v>
      </c>
      <c r="G53" s="42" t="str">
        <f>IF(AdventurePins!K59&lt;&gt;"", AdventurePins!K59, " ")</f>
        <v xml:space="preserve"> </v>
      </c>
      <c r="I53" s="402"/>
      <c r="J53" s="42">
        <f>AdventurePins!B115</f>
        <v>4</v>
      </c>
      <c r="K53" s="126" t="str">
        <f>AdventurePins!C115</f>
        <v>Use patrol method on Boy Scout activity</v>
      </c>
      <c r="L53" s="42" t="str">
        <f>IF(AdventurePins!K115&lt;&gt;"", AdventurePins!K115, " ")</f>
        <v xml:space="preserve"> </v>
      </c>
      <c r="N53" s="410" t="str">
        <f>IF(Electives!$E64&lt;&gt;"", Electives!$E64, " ")</f>
        <v>(Do 1-3 and one other)</v>
      </c>
      <c r="O53" s="107">
        <f>Electives!B65</f>
        <v>1</v>
      </c>
      <c r="P53" s="125" t="str">
        <f>Electives!C65</f>
        <v>What is Hero; Invite local hero.</v>
      </c>
      <c r="Q53" s="107" t="str">
        <f>IF(Electives!K65&lt;&gt;"", Electives!K65, " ")</f>
        <v xml:space="preserve"> </v>
      </c>
      <c r="S53" s="416"/>
      <c r="T53" s="107" t="str">
        <f>Electives!B129</f>
        <v>4n</v>
      </c>
      <c r="U53" s="125" t="str">
        <f>Electives!C129</f>
        <v>Help repair window/door lock</v>
      </c>
      <c r="V53" s="107" t="str">
        <f>IF(Electives!K129&lt;&gt;"", Electives!K129, " ")</f>
        <v xml:space="preserve"> </v>
      </c>
      <c r="X53" s="410"/>
      <c r="Y53" s="107" t="str">
        <f>Electives!B201</f>
        <v>2b</v>
      </c>
      <c r="Z53" s="127" t="str">
        <f>Electives!C201</f>
        <v>Make a display showing family orign</v>
      </c>
      <c r="AA53" s="107" t="str">
        <f>IF(Electives!K201&lt;&gt;"", Electives!K201, " ")</f>
        <v xml:space="preserve"> </v>
      </c>
      <c r="AC53" s="219">
        <f>'Shooting Sports'!B20</f>
        <v>2</v>
      </c>
      <c r="AD53" s="392" t="str">
        <f>'Shooting Sports'!C20</f>
        <v>Identify recurve and compound bow</v>
      </c>
      <c r="AE53" s="393"/>
      <c r="AF53" s="219" t="str">
        <f>IF('Shooting Sports'!K20&lt;&gt;"", 'Shooting Sports'!K20, "")</f>
        <v/>
      </c>
      <c r="AG53" s="221"/>
      <c r="AH53" s="162" t="str">
        <f>NOVA!B40</f>
        <v>3d4</v>
      </c>
      <c r="AI53" s="386" t="str">
        <f>NOVA!C40</f>
        <v>Temperate / Subtropical rain forest</v>
      </c>
      <c r="AJ53" s="387"/>
      <c r="AK53" s="162" t="str">
        <f>IF(NOVA!K40&lt;&gt;"", NOVA!K40, "")</f>
        <v/>
      </c>
      <c r="AL53" s="221"/>
      <c r="AM53" s="162" t="str">
        <f>NOVA!B101</f>
        <v>3c4</v>
      </c>
      <c r="AN53" s="386" t="str">
        <f>NOVA!C101</f>
        <v>Why rovers are needed</v>
      </c>
      <c r="AO53" s="387"/>
      <c r="AP53" s="162" t="str">
        <f>IF(NOVA!K101&lt;&gt;"", NOVA!K101, "")</f>
        <v/>
      </c>
      <c r="AQ53" s="221"/>
      <c r="AR53" s="162" t="str">
        <f>NOVA!B166</f>
        <v>4a1</v>
      </c>
      <c r="AS53" s="386" t="str">
        <f>NOVA!C166</f>
        <v>Look up and discuss cryptography</v>
      </c>
      <c r="AT53" s="387"/>
      <c r="AU53" s="162" t="str">
        <f>IF(NOVA!K166&lt;&gt;"", NOVA!K166, "")</f>
        <v/>
      </c>
    </row>
    <row r="54" spans="1:47" ht="12.75" customHeight="1">
      <c r="A54" s="159" t="str">
        <f>X8</f>
        <v>Into the Wild</v>
      </c>
      <c r="B54" s="151" t="str">
        <f>Electives!K161</f>
        <v/>
      </c>
      <c r="I54" s="402"/>
      <c r="J54" s="42" t="str">
        <f>AdventurePins!B116</f>
        <v>5a</v>
      </c>
      <c r="K54" s="127" t="str">
        <f>AdventurePins!C116</f>
        <v>Tie knots: square, 2-half hitches, taut-line</v>
      </c>
      <c r="L54" s="42" t="str">
        <f>IF(AdventurePins!K116&lt;&gt;"", AdventurePins!K116, " ")</f>
        <v xml:space="preserve"> </v>
      </c>
      <c r="N54" s="410"/>
      <c r="O54" s="107">
        <f>Electives!B66</f>
        <v>2</v>
      </c>
      <c r="P54" s="126" t="str">
        <f>Electives!C66</f>
        <v>Identify how citizens can be local heros.</v>
      </c>
      <c r="Q54" s="107" t="str">
        <f>IF(Electives!K66&lt;&gt;"", Electives!K66, " ")</f>
        <v xml:space="preserve"> </v>
      </c>
      <c r="S54" s="416"/>
      <c r="T54" s="107" t="str">
        <f>Electives!B130</f>
        <v>4o</v>
      </c>
      <c r="U54" s="125" t="str">
        <f>Electives!C130</f>
        <v>Help fix slow or clogged sink</v>
      </c>
      <c r="V54" s="107" t="str">
        <f>IF(Electives!K130&lt;&gt;"", Electives!K130, " ")</f>
        <v xml:space="preserve"> </v>
      </c>
      <c r="X54" s="410"/>
      <c r="Y54" s="107" t="str">
        <f>Electives!B202</f>
        <v>2c</v>
      </c>
      <c r="Z54" s="127" t="str">
        <f>Electives!C202</f>
        <v>Create display of family celebration</v>
      </c>
      <c r="AA54" s="107" t="str">
        <f>IF(Electives!K202&lt;&gt;"", Electives!K202, " ")</f>
        <v xml:space="preserve"> </v>
      </c>
      <c r="AC54" s="219">
        <f>'Shooting Sports'!B21</f>
        <v>3</v>
      </c>
      <c r="AD54" s="392" t="str">
        <f>'Shooting Sports'!C21</f>
        <v>Demonstrate arm/finger guards &amp; quiver</v>
      </c>
      <c r="AE54" s="393"/>
      <c r="AF54" s="219" t="str">
        <f>IF('Shooting Sports'!K21&lt;&gt;"", 'Shooting Sports'!K21, "")</f>
        <v/>
      </c>
      <c r="AG54" s="221"/>
      <c r="AH54" s="162" t="str">
        <f>NOVA!B41</f>
        <v>3d5</v>
      </c>
      <c r="AI54" s="386" t="str">
        <f>NOVA!C41</f>
        <v>Desert</v>
      </c>
      <c r="AJ54" s="387"/>
      <c r="AK54" s="162" t="str">
        <f>IF(NOVA!K41&lt;&gt;"", NOVA!K41, "")</f>
        <v/>
      </c>
      <c r="AL54" s="221"/>
      <c r="AM54" s="162" t="str">
        <f>NOVA!B102</f>
        <v>3d1</v>
      </c>
      <c r="AN54" s="386" t="str">
        <f>NOVA!C102</f>
        <v>Design a space colony</v>
      </c>
      <c r="AO54" s="387"/>
      <c r="AP54" s="162" t="str">
        <f>IF(NOVA!K102&lt;&gt;"", NOVA!K102, "")</f>
        <v/>
      </c>
      <c r="AQ54" s="221"/>
      <c r="AR54" s="162" t="str">
        <f>NOVA!B167</f>
        <v>4a2</v>
      </c>
      <c r="AS54" s="386" t="str">
        <f>NOVA!C167</f>
        <v>Discuss 3 ways codes are made</v>
      </c>
      <c r="AT54" s="387"/>
      <c r="AU54" s="162" t="str">
        <f>IF(NOVA!K167&lt;&gt;"", NOVA!K167, "")</f>
        <v/>
      </c>
    </row>
    <row r="55" spans="1:47">
      <c r="A55" s="159" t="str">
        <f>X23</f>
        <v>Into the Woods</v>
      </c>
      <c r="B55" s="151" t="str">
        <f>Electives!K171</f>
        <v/>
      </c>
      <c r="I55" s="402"/>
      <c r="J55" s="42" t="str">
        <f>AdventurePins!B117</f>
        <v>5b</v>
      </c>
      <c r="K55" s="127" t="str">
        <f>AdventurePins!C117</f>
        <v>Show whip &amp; fuse ends of different ropes</v>
      </c>
      <c r="L55" s="42" t="str">
        <f>IF(AdventurePins!K117&lt;&gt;"", AdventurePins!K117, " ")</f>
        <v xml:space="preserve"> </v>
      </c>
      <c r="N55" s="410"/>
      <c r="O55" s="107">
        <f>Electives!B67</f>
        <v>3</v>
      </c>
      <c r="P55" s="125" t="str">
        <f>Electives!C67</f>
        <v>Recognize community Hero</v>
      </c>
      <c r="Q55" s="107" t="str">
        <f>IF(Electives!K67&lt;&gt;"", Electives!K67, " ")</f>
        <v xml:space="preserve"> </v>
      </c>
      <c r="S55" s="416"/>
      <c r="T55" s="107" t="str">
        <f>Electives!B131</f>
        <v>4p</v>
      </c>
      <c r="U55" s="125" t="str">
        <f>Electives!C131</f>
        <v>Help repair a mailbox</v>
      </c>
      <c r="V55" s="107" t="str">
        <f>IF(Electives!K131&lt;&gt;"", Electives!K131, " ")</f>
        <v xml:space="preserve"> </v>
      </c>
      <c r="X55" s="410"/>
      <c r="Y55" s="107">
        <f>Electives!B203</f>
        <v>3</v>
      </c>
      <c r="Z55" s="127" t="str">
        <f>Electives!C203</f>
        <v>Chart chores for 2 weeks</v>
      </c>
      <c r="AA55" s="107" t="str">
        <f>IF(Electives!K203&lt;&gt;"", Electives!K203, " ")</f>
        <v xml:space="preserve"> </v>
      </c>
      <c r="AC55" s="219">
        <f>'Shooting Sports'!B22</f>
        <v>4</v>
      </c>
      <c r="AD55" s="392" t="str">
        <f>'Shooting Sports'!C22</f>
        <v>Properly shoot a bow</v>
      </c>
      <c r="AE55" s="393"/>
      <c r="AF55" s="219" t="str">
        <f>IF('Shooting Sports'!K22&lt;&gt;"", 'Shooting Sports'!K22, "")</f>
        <v/>
      </c>
      <c r="AG55" s="221"/>
      <c r="AH55" s="162" t="str">
        <f>NOVA!B42</f>
        <v>3d6</v>
      </c>
      <c r="AI55" s="386" t="str">
        <f>NOVA!C42</f>
        <v>Polar ice</v>
      </c>
      <c r="AJ55" s="387"/>
      <c r="AK55" s="162" t="str">
        <f>IF(NOVA!K42&lt;&gt;"", NOVA!K42, "")</f>
        <v/>
      </c>
      <c r="AL55" s="221"/>
      <c r="AM55" s="162" t="str">
        <f>NOVA!B103</f>
        <v>3d2</v>
      </c>
      <c r="AN55" s="386" t="str">
        <f>NOVA!C103</f>
        <v>Discuss survival needs</v>
      </c>
      <c r="AO55" s="387"/>
      <c r="AP55" s="162" t="str">
        <f>IF(NOVA!K103&lt;&gt;"", NOVA!K103, "")</f>
        <v/>
      </c>
      <c r="AQ55" s="221"/>
      <c r="AR55" s="162" t="str">
        <f>NOVA!B168</f>
        <v>4a3</v>
      </c>
      <c r="AS55" s="386" t="str">
        <f>NOVA!C168</f>
        <v>Discuss how codes relate to math</v>
      </c>
      <c r="AT55" s="387"/>
      <c r="AU55" s="162" t="str">
        <f>IF(NOVA!K168&lt;&gt;"", NOVA!K168, "")</f>
        <v/>
      </c>
    </row>
    <row r="56" spans="1:47" ht="12.75" customHeight="1">
      <c r="A56" s="159" t="str">
        <f>X31</f>
        <v>Looking Back, Looking Forward</v>
      </c>
      <c r="B56" s="151" t="str">
        <f>Electives!K177</f>
        <v/>
      </c>
      <c r="I56" s="402"/>
      <c r="J56" s="42">
        <f>AdventurePins!B118</f>
        <v>6</v>
      </c>
      <c r="K56" s="159" t="str">
        <f>AdventurePins!C118</f>
        <v>Demonstrate pocketknife safety</v>
      </c>
      <c r="L56" s="42" t="str">
        <f>IF(AdventurePins!K118&lt;&gt;"", AdventurePins!K118, " ")</f>
        <v xml:space="preserve"> </v>
      </c>
      <c r="N56" s="410"/>
      <c r="O56" s="107">
        <f>Electives!B68</f>
        <v>4</v>
      </c>
      <c r="P56" s="125" t="str">
        <f>Electives!C68</f>
        <v>Learn about a foreign hero</v>
      </c>
      <c r="Q56" s="107" t="str">
        <f>IF(Electives!K68&lt;&gt;"", Electives!K68, " ")</f>
        <v xml:space="preserve"> </v>
      </c>
      <c r="S56" s="416"/>
      <c r="T56" s="107" t="str">
        <f>Electives!B132</f>
        <v>4q</v>
      </c>
      <c r="U56" s="127" t="str">
        <f>Electives!C132</f>
        <v>Change battery in smoke or CO2 detector</v>
      </c>
      <c r="V56" s="107" t="str">
        <f>IF(Electives!K132&lt;&gt;"", Electives!K132, " ")</f>
        <v xml:space="preserve"> </v>
      </c>
      <c r="X56" s="410"/>
      <c r="Y56" s="107">
        <f>Electives!B204</f>
        <v>4</v>
      </c>
      <c r="Z56" s="127" t="str">
        <f>Electives!C204</f>
        <v>Help a family member complete a job</v>
      </c>
      <c r="AA56" s="107" t="str">
        <f>IF(Electives!K204&lt;&gt;"", Electives!K204, " ")</f>
        <v xml:space="preserve"> </v>
      </c>
      <c r="AC56" s="219">
        <f>'Shooting Sports'!B23</f>
        <v>5</v>
      </c>
      <c r="AD56" s="394" t="str">
        <f>'Shooting Sports'!C23</f>
        <v>Safely retrieve arrows</v>
      </c>
      <c r="AE56" s="394"/>
      <c r="AF56" s="219" t="str">
        <f>IF('Shooting Sports'!K23&lt;&gt;"", 'Shooting Sports'!K23, "")</f>
        <v/>
      </c>
      <c r="AG56" s="221"/>
      <c r="AH56" s="162" t="str">
        <f>NOVA!B43</f>
        <v>3d7</v>
      </c>
      <c r="AI56" s="386" t="str">
        <f>NOVA!C43</f>
        <v>Tide pools</v>
      </c>
      <c r="AJ56" s="387"/>
      <c r="AK56" s="162" t="str">
        <f>IF(NOVA!K43&lt;&gt;"", NOVA!K43, "")</f>
        <v/>
      </c>
      <c r="AL56" s="221"/>
      <c r="AM56" s="162" t="str">
        <f>NOVA!B104</f>
        <v>3e</v>
      </c>
      <c r="AN56" s="386" t="str">
        <f>NOVA!C104</f>
        <v>Map an asteroid</v>
      </c>
      <c r="AO56" s="387"/>
      <c r="AP56" s="162" t="str">
        <f>IF(NOVA!K104&lt;&gt;"", NOVA!K104, "")</f>
        <v/>
      </c>
      <c r="AQ56" s="221"/>
      <c r="AR56" s="162" t="str">
        <f>NOVA!B169</f>
        <v>4b1</v>
      </c>
      <c r="AS56" s="386" t="str">
        <f>NOVA!C169</f>
        <v>Design a code and write a message</v>
      </c>
      <c r="AT56" s="387"/>
      <c r="AU56" s="162" t="str">
        <f>IF(NOVA!K169&lt;&gt;"", NOVA!K169, "")</f>
        <v/>
      </c>
    </row>
    <row r="57" spans="1:47" ht="12.75" customHeight="1">
      <c r="A57" s="159" t="str">
        <f>X35</f>
        <v>Maestro!</v>
      </c>
      <c r="B57" s="151" t="str">
        <f>Electives!K190</f>
        <v/>
      </c>
      <c r="N57" s="410"/>
      <c r="O57" s="107">
        <f>Electives!B69</f>
        <v>5</v>
      </c>
      <c r="P57" s="125" t="str">
        <f>Electives!C69</f>
        <v>Learn about a Scout hero</v>
      </c>
      <c r="Q57" s="107" t="str">
        <f>IF(Electives!K69&lt;&gt;"", Electives!K69, " ")</f>
        <v xml:space="preserve"> </v>
      </c>
      <c r="S57" s="416"/>
      <c r="T57" s="107" t="str">
        <f>Electives!B133</f>
        <v>4r</v>
      </c>
      <c r="U57" s="125" t="str">
        <f>Electives!C133</f>
        <v>Help fix leaky faucet</v>
      </c>
      <c r="V57" s="107" t="str">
        <f>IF(Electives!K133&lt;&gt;"", Electives!K133, " ")</f>
        <v xml:space="preserve"> </v>
      </c>
      <c r="X57" s="410"/>
      <c r="Y57" s="107">
        <f>Electives!B205</f>
        <v>5</v>
      </c>
      <c r="Z57" s="127" t="str">
        <f>Electives!C205</f>
        <v>Home Inspection</v>
      </c>
      <c r="AA57" s="107" t="str">
        <f>IF(Electives!K205&lt;&gt;"", Electives!K205, " ")</f>
        <v xml:space="preserve"> </v>
      </c>
      <c r="AC57"/>
      <c r="AD57" s="218" t="str">
        <f>'Shooting Sports'!C25</f>
        <v>Archery: Level 2</v>
      </c>
      <c r="AE57" s="218"/>
      <c r="AF57"/>
      <c r="AG57" s="221"/>
      <c r="AH57" s="162">
        <f>NOVA!B44</f>
        <v>4</v>
      </c>
      <c r="AI57" s="386" t="str">
        <f>NOVA!C44</f>
        <v>Do A or B</v>
      </c>
      <c r="AJ57" s="387"/>
      <c r="AK57" s="162" t="str">
        <f>IF(NOVA!K44&lt;&gt;"", NOVA!K44, "")</f>
        <v/>
      </c>
      <c r="AL57" s="221"/>
      <c r="AM57" s="162" t="str">
        <f>NOVA!B105</f>
        <v>3f1</v>
      </c>
      <c r="AN57" s="386" t="str">
        <f>NOVA!C105</f>
        <v>Model solar and lunar eclipse</v>
      </c>
      <c r="AO57" s="387"/>
      <c r="AP57" s="162" t="str">
        <f>IF(NOVA!K105&lt;&gt;"", NOVA!K105, "")</f>
        <v/>
      </c>
      <c r="AQ57" s="221"/>
      <c r="AR57" s="162" t="str">
        <f>NOVA!B170</f>
        <v>4b2</v>
      </c>
      <c r="AS57" s="386" t="str">
        <f>NOVA!C170</f>
        <v>Share your code with your counselor</v>
      </c>
      <c r="AT57" s="387"/>
      <c r="AU57" s="162" t="str">
        <f>IF(NOVA!K170&lt;&gt;"", NOVA!K170, "")</f>
        <v/>
      </c>
    </row>
    <row r="58" spans="1:47" ht="12.75" customHeight="1">
      <c r="A58" s="159" t="str">
        <f>X46</f>
        <v>Moviemaking</v>
      </c>
      <c r="B58" s="151" t="str">
        <f>Electives!K196</f>
        <v/>
      </c>
      <c r="N58" s="410"/>
      <c r="O58" s="107">
        <f>Electives!B70</f>
        <v>6</v>
      </c>
      <c r="P58" s="125" t="str">
        <f>Electives!C70</f>
        <v>Create your own superhero</v>
      </c>
      <c r="Q58" s="107" t="str">
        <f>IF(Electives!K70&lt;&gt;"", Electives!K70, " ")</f>
        <v xml:space="preserve"> </v>
      </c>
      <c r="S58" s="416"/>
      <c r="T58" s="107" t="str">
        <f>Electives!B134</f>
        <v>4s</v>
      </c>
      <c r="U58" s="125" t="str">
        <f>Electives!C134</f>
        <v>Find wall studs &amp; hang curtain rod</v>
      </c>
      <c r="V58" s="107" t="str">
        <f>IF(Electives!K134&lt;&gt;"", Electives!K134, " ")</f>
        <v xml:space="preserve"> </v>
      </c>
      <c r="X58" s="410"/>
      <c r="Y58" s="107" t="str">
        <f>Electives!B206</f>
        <v>6a</v>
      </c>
      <c r="Z58" s="127" t="str">
        <f>Electives!C206</f>
        <v>Hold a family meeting to plan an activity</v>
      </c>
      <c r="AA58" s="107" t="str">
        <f>IF(Electives!K206&lt;&gt;"", Electives!K206, " ")</f>
        <v xml:space="preserve"> </v>
      </c>
      <c r="AC58" s="219">
        <f>'Shooting Sports'!B26</f>
        <v>1</v>
      </c>
      <c r="AD58" s="391" t="str">
        <f>'Shooting Sports'!C26</f>
        <v>Earn the Level 1 Emblem for Archery</v>
      </c>
      <c r="AE58" s="391"/>
      <c r="AF58" s="219" t="str">
        <f>IF('Shooting Sports'!K26&lt;&gt;"", 'Shooting Sports'!K26, "")</f>
        <v/>
      </c>
      <c r="AG58" s="221"/>
      <c r="AH58" s="162" t="str">
        <f>NOVA!B45</f>
        <v>4a</v>
      </c>
      <c r="AI58" s="386" t="str">
        <f>NOVA!C45</f>
        <v>Visit a place where earth science is done</v>
      </c>
      <c r="AJ58" s="387"/>
      <c r="AK58" s="162" t="str">
        <f>IF(NOVA!K45&lt;&gt;"", NOVA!K45, "")</f>
        <v/>
      </c>
      <c r="AL58" s="221"/>
      <c r="AM58" s="162" t="str">
        <f>NOVA!B106</f>
        <v>3f2</v>
      </c>
      <c r="AN58" s="386" t="str">
        <f>NOVA!C106</f>
        <v>Use your model to discuss</v>
      </c>
      <c r="AO58" s="387"/>
      <c r="AP58" s="162" t="str">
        <f>IF(NOVA!K106&lt;&gt;"", NOVA!K106, "")</f>
        <v/>
      </c>
      <c r="AQ58" s="221"/>
      <c r="AR58" s="162">
        <f>NOVA!B171</f>
        <v>5</v>
      </c>
      <c r="AS58" s="323" t="str">
        <f>NOVA!C171</f>
        <v>Discuss how math affects your life</v>
      </c>
      <c r="AT58" s="323"/>
      <c r="AU58" s="162" t="str">
        <f>IF(NOVA!K171&lt;&gt;"", NOVA!K171, "")</f>
        <v/>
      </c>
    </row>
    <row r="59" spans="1:47">
      <c r="A59" s="159" t="str">
        <f>X50</f>
        <v>Project Family</v>
      </c>
      <c r="B59" s="151" t="str">
        <f>Electives!K208</f>
        <v/>
      </c>
      <c r="S59" s="416"/>
      <c r="T59" s="107" t="str">
        <f>Electives!B135</f>
        <v>4t</v>
      </c>
      <c r="U59" s="125" t="str">
        <f>Electives!C135</f>
        <v>Rebuild/refinish old furniture/toy</v>
      </c>
      <c r="V59" s="107" t="str">
        <f>IF(Electives!K135&lt;&gt;"", Electives!K135, " ")</f>
        <v xml:space="preserve"> </v>
      </c>
      <c r="X59" s="410"/>
      <c r="Y59" s="107" t="str">
        <f>Electives!B207</f>
        <v>6b</v>
      </c>
      <c r="Z59" s="127" t="str">
        <f>Electives!C207</f>
        <v>Community/conservation service project</v>
      </c>
      <c r="AA59" s="107" t="str">
        <f>IF(Electives!K207&lt;&gt;"", Electives!K207, " ")</f>
        <v xml:space="preserve"> </v>
      </c>
      <c r="AC59" s="219" t="str">
        <f>'Shooting Sports'!B27</f>
        <v>S1</v>
      </c>
      <c r="AD59" s="391" t="str">
        <f>'Shooting Sports'!C27</f>
        <v>Identify 5 arrow and 6 bow parts</v>
      </c>
      <c r="AE59" s="391"/>
      <c r="AF59" s="219" t="str">
        <f>IF('Shooting Sports'!K27&lt;&gt;"", 'Shooting Sports'!K27, "")</f>
        <v/>
      </c>
      <c r="AG59" s="222"/>
      <c r="AH59" s="162" t="str">
        <f>NOVA!B46</f>
        <v>4a1</v>
      </c>
      <c r="AI59" s="386" t="str">
        <f>NOVA!C46</f>
        <v>Talk with someone how science is used</v>
      </c>
      <c r="AJ59" s="387"/>
      <c r="AK59" s="162" t="str">
        <f>IF(NOVA!K46&lt;&gt;"", NOVA!K46, "")</f>
        <v/>
      </c>
      <c r="AL59" s="222"/>
      <c r="AM59" s="162">
        <f>NOVA!B107</f>
        <v>4</v>
      </c>
      <c r="AN59" s="386" t="str">
        <f>NOVA!C107</f>
        <v>Do A or B</v>
      </c>
      <c r="AO59" s="387"/>
      <c r="AP59" s="162" t="str">
        <f>IF(NOVA!K107&lt;&gt;"", NOVA!K107, "")</f>
        <v/>
      </c>
      <c r="AQ59" s="222"/>
    </row>
    <row r="60" spans="1:47">
      <c r="A60" s="159" t="str">
        <f>X60</f>
        <v>Sportsman</v>
      </c>
      <c r="B60" s="151" t="str">
        <f>Electives!K216</f>
        <v/>
      </c>
      <c r="S60" s="417"/>
      <c r="T60" s="107" t="str">
        <f>Electives!B136</f>
        <v>4u</v>
      </c>
      <c r="U60" s="125" t="str">
        <f>Electives!C136</f>
        <v>Do project agreed upon with parent</v>
      </c>
      <c r="V60" s="107" t="str">
        <f>IF(Electives!K136&lt;&gt;"", Electives!K136,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Sports'!K28&lt;&gt;"", 'Shooting Sports'!K28, "")</f>
        <v/>
      </c>
      <c r="AG60" s="160"/>
      <c r="AH60" s="162" t="str">
        <f>NOVA!B47</f>
        <v>4a2</v>
      </c>
      <c r="AI60" s="386" t="str">
        <f>NOVA!C47</f>
        <v>Discuss with counselor your visit</v>
      </c>
      <c r="AJ60" s="387"/>
      <c r="AK60" s="162" t="str">
        <f>IF(NOVA!K47&lt;&gt;"", NOVA!K47, "")</f>
        <v/>
      </c>
      <c r="AL60" s="160"/>
      <c r="AM60" s="162" t="str">
        <f>NOVA!B108</f>
        <v>4a</v>
      </c>
      <c r="AN60" s="386" t="str">
        <f>NOVA!C108</f>
        <v>Visit a place with space science</v>
      </c>
      <c r="AO60" s="387"/>
      <c r="AP60" s="162" t="str">
        <f>IF(NOVA!K108&lt;&gt;"", NOVA!K108, "")</f>
        <v/>
      </c>
      <c r="AQ60" s="160"/>
    </row>
    <row r="61" spans="1:47" ht="12.75" customHeight="1">
      <c r="X61" s="415" t="str">
        <f>IF(Electives!$E210&lt;&gt;"", Electives!$E210, " ")</f>
        <v>(Do All)</v>
      </c>
      <c r="Y61" s="107">
        <f>Electives!B211</f>
        <v>1</v>
      </c>
      <c r="Z61" s="125" t="str">
        <f>Electives!C211</f>
        <v>Signals used by officials</v>
      </c>
      <c r="AA61" s="107" t="str">
        <f>IF(Electives!K211&lt;&gt;"", Electives!K211, " ")</f>
        <v xml:space="preserve"> </v>
      </c>
      <c r="AC61" s="219" t="str">
        <f>'Shooting Sports'!B29</f>
        <v>S3</v>
      </c>
      <c r="AD61" s="391" t="str">
        <f>'Shooting Sports'!C29</f>
        <v>Demonstrate/Explain range commands</v>
      </c>
      <c r="AE61" s="391"/>
      <c r="AF61" s="219" t="str">
        <f>IF('Shooting Sports'!K29&lt;&gt;"", 'Shooting Sports'!K29, "")</f>
        <v/>
      </c>
      <c r="AG61" s="221"/>
      <c r="AH61" s="162" t="str">
        <f>NOVA!B48</f>
        <v>4b</v>
      </c>
      <c r="AI61" s="323" t="str">
        <f>NOVA!C48</f>
        <v>Explore a career with earth science</v>
      </c>
      <c r="AJ61" s="323"/>
      <c r="AK61" s="162" t="str">
        <f>IF(NOVA!K48&lt;&gt;"", NOVA!K48, "")</f>
        <v/>
      </c>
      <c r="AL61" s="221"/>
      <c r="AM61" s="162" t="str">
        <f>NOVA!B109</f>
        <v>4a1</v>
      </c>
      <c r="AN61" s="386" t="str">
        <f>NOVA!C109</f>
        <v>Talk to someone in charge about science</v>
      </c>
      <c r="AO61" s="387"/>
      <c r="AP61" s="162" t="str">
        <f>IF(NOVA!K109&lt;&gt;"", NOVA!K109, "")</f>
        <v/>
      </c>
      <c r="AQ61" s="221"/>
    </row>
    <row r="62" spans="1:47">
      <c r="A62" s="118" t="s">
        <v>70</v>
      </c>
      <c r="X62" s="416"/>
      <c r="Y62" s="107">
        <f>Electives!B212</f>
        <v>2</v>
      </c>
      <c r="Z62" s="125" t="str">
        <f>Electives!C212</f>
        <v>Participate 2 sports</v>
      </c>
      <c r="AA62" s="107" t="str">
        <f>IF(Electives!K212&lt;&gt;"", Electives!K212, " ")</f>
        <v xml:space="preserve"> </v>
      </c>
      <c r="AC62" s="219" t="str">
        <f>'Shooting Sports'!B30</f>
        <v>S4</v>
      </c>
      <c r="AD62" s="391" t="str">
        <f>'Shooting Sports'!C30</f>
        <v>5 facts about archery in history/lit</v>
      </c>
      <c r="AE62" s="391"/>
      <c r="AF62" s="219" t="str">
        <f>IF('Shooting Sports'!K30&lt;&gt;"", 'Shooting Sports'!K30, "")</f>
        <v/>
      </c>
      <c r="AG62" s="223"/>
      <c r="AL62" s="223"/>
      <c r="AM62" s="162" t="str">
        <f>NOVA!B110</f>
        <v>4a2</v>
      </c>
      <c r="AN62" s="386" t="str">
        <f>NOVA!C110</f>
        <v>Discuss with counselor</v>
      </c>
      <c r="AO62" s="387"/>
      <c r="AP62" s="162" t="str">
        <f>IF(NOVA!K110&lt;&gt;"", NOVA!K110, "")</f>
        <v/>
      </c>
      <c r="AQ62" s="223"/>
    </row>
    <row r="63" spans="1:47" ht="12.75" customHeight="1">
      <c r="A63" s="408" t="s">
        <v>71</v>
      </c>
      <c r="B63" s="409"/>
      <c r="X63" s="416"/>
      <c r="Y63" s="107" t="str">
        <f>Electives!B213</f>
        <v>3a</v>
      </c>
      <c r="Z63" s="125" t="str">
        <f>Electives!C213</f>
        <v>Explain good sportsmanship</v>
      </c>
      <c r="AA63" s="107" t="str">
        <f>IF(Electives!K213&lt;&gt;"", Electives!K213,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IF(NOVA!K111&lt;&gt;"", NOVA!K111, "")</f>
        <v/>
      </c>
      <c r="AQ63" s="221"/>
    </row>
    <row r="64" spans="1:47" ht="12.75" customHeight="1">
      <c r="A64" s="397" t="s">
        <v>33</v>
      </c>
      <c r="B64" s="398"/>
      <c r="X64" s="416"/>
      <c r="Y64" s="107" t="str">
        <f>Electives!B214</f>
        <v>3b</v>
      </c>
      <c r="Z64" s="125" t="str">
        <f>Electives!C214</f>
        <v>Role-play situation of good sportmanship</v>
      </c>
      <c r="AA64" s="107" t="str">
        <f>IF(Electives!K214&lt;&gt;"", Electives!K214, " ")</f>
        <v xml:space="preserve"> </v>
      </c>
      <c r="AC64" s="219">
        <f>'Shooting Sports'!B33</f>
        <v>1</v>
      </c>
      <c r="AD64" s="391" t="str">
        <f>'Shooting Sports'!C33</f>
        <v>Demonstrate good shooting techniques</v>
      </c>
      <c r="AE64" s="391"/>
      <c r="AF64" s="219" t="str">
        <f>IF('Shooting Sports'!K33&lt;&gt;"", 'Shooting Sports'!K33, "")</f>
        <v/>
      </c>
      <c r="AG64" s="221"/>
      <c r="AL64" s="221"/>
      <c r="AM64" s="162">
        <f>NOVA!B112</f>
        <v>5</v>
      </c>
      <c r="AN64" s="323" t="str">
        <f>NOVA!C112</f>
        <v>Discuss your findings with counselor</v>
      </c>
      <c r="AO64" s="323"/>
      <c r="AP64" s="162" t="str">
        <f>IF(NOVA!K112&lt;&gt;"", NOVA!K112, "")</f>
        <v/>
      </c>
      <c r="AQ64" s="221"/>
    </row>
    <row r="65" spans="1:43">
      <c r="A65" s="400" t="s">
        <v>72</v>
      </c>
      <c r="B65" s="401"/>
      <c r="X65" s="417"/>
      <c r="Y65" s="107" t="str">
        <f>Electives!B215</f>
        <v>3c</v>
      </c>
      <c r="Z65" s="125" t="str">
        <f>Electives!C215</f>
        <v>Give example of good sportsmanship</v>
      </c>
      <c r="AA65" s="107" t="str">
        <f>IF(Electives!K215&lt;&gt;"", Electives!K215, " ")</f>
        <v xml:space="preserve"> </v>
      </c>
      <c r="AC65" s="219">
        <f>'Shooting Sports'!B34</f>
        <v>2</v>
      </c>
      <c r="AD65" s="391" t="str">
        <f>'Shooting Sports'!C34</f>
        <v>Explain parts of slingshot</v>
      </c>
      <c r="AE65" s="391"/>
      <c r="AF65" s="219" t="str">
        <f>IF('Shooting Sports'!K34&lt;&gt;"", 'Shooting Sports'!K34, "")</f>
        <v/>
      </c>
      <c r="AG65" s="221"/>
      <c r="AL65" s="221"/>
      <c r="AQ65" s="221"/>
    </row>
    <row r="66" spans="1:43" ht="12.75" customHeight="1">
      <c r="A66" s="406" t="s">
        <v>462</v>
      </c>
      <c r="B66" s="407"/>
      <c r="AC66" s="219">
        <f>'Shooting Sports'!B35</f>
        <v>3</v>
      </c>
      <c r="AD66" s="391" t="str">
        <f>'Shooting Sports'!C35</f>
        <v>Explain types of ammo</v>
      </c>
      <c r="AE66" s="391"/>
      <c r="AF66" s="219" t="str">
        <f>IF('Shooting Sports'!K35&lt;&gt;"", 'Shooting Sports'!K35, "")</f>
        <v/>
      </c>
      <c r="AG66" s="221"/>
      <c r="AL66" s="221"/>
      <c r="AQ66" s="221"/>
    </row>
    <row r="67" spans="1:43">
      <c r="AC67" s="219">
        <f>'Shooting Sports'!B36</f>
        <v>4</v>
      </c>
      <c r="AD67" s="391" t="str">
        <f>'Shooting Sports'!C36</f>
        <v>Explain types of targets</v>
      </c>
      <c r="AE67" s="391"/>
      <c r="AF67" s="219" t="str">
        <f>IF('Shooting Sports'!K36&lt;&gt;"", 'Shooting Sports'!K36,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Sports'!K39&lt;&gt;"", 'Shooting Sports'!K39, "")</f>
        <v/>
      </c>
      <c r="AG69" s="221"/>
      <c r="AL69" s="221"/>
      <c r="AQ69" s="221"/>
    </row>
    <row r="70" spans="1:43" ht="12.75" customHeight="1">
      <c r="AC70" s="219" t="str">
        <f>'Shooting Sports'!B40</f>
        <v>S1</v>
      </c>
      <c r="AD70" s="391" t="str">
        <f>'Shooting Sports'!C40</f>
        <v>Fire 5 shots in 3 volleys at a target</v>
      </c>
      <c r="AE70" s="391"/>
      <c r="AF70" s="219" t="str">
        <f>IF('Shooting Sports'!K40&lt;&gt;"", 'Shooting Sports'!K40, "")</f>
        <v/>
      </c>
    </row>
    <row r="71" spans="1:43" ht="12.75" customHeight="1">
      <c r="AC71" s="219" t="str">
        <f>'Shooting Sports'!B41</f>
        <v>S2</v>
      </c>
      <c r="AD71" s="391" t="str">
        <f>'Shooting Sports'!C41</f>
        <v>Demonstrate/Explain range commands</v>
      </c>
      <c r="AE71" s="391"/>
      <c r="AF71" s="219" t="str">
        <f>IF('Shooting Sports'!K41&lt;&gt;"", 'Shooting Sports'!K41, "")</f>
        <v/>
      </c>
      <c r="AG71" s="221"/>
      <c r="AL71" s="221"/>
      <c r="AQ71" s="221"/>
    </row>
    <row r="72" spans="1:43" ht="12.75" customHeight="1">
      <c r="AC72" s="219" t="str">
        <f>'Shooting Sports'!B42</f>
        <v>S3</v>
      </c>
      <c r="AD72" s="391" t="str">
        <f>'Shooting Sports'!C42</f>
        <v>Shoot with your off hand</v>
      </c>
      <c r="AE72" s="391"/>
      <c r="AF72" s="219" t="str">
        <f>IF('Shooting Sports'!K42&lt;&gt;"", 'Shooting Sports'!K42,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r4OqbAbpzSHLd8/bEajSAxQ3UCb4pM7LkbEWq0TQMfHZ3QwBa+dW2Pii1hC1SHiq7cYCpmHIcHsxpds8xapP7w==" saltValue="z8gfG/nPzu9rKlR1fYuzew=="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8</v>
      </c>
      <c r="C1" s="105"/>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C2" s="105"/>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IF(AdventurePins!L6&lt;&gt;"", AdventurePins!L6, " ")</f>
        <v xml:space="preserve"> </v>
      </c>
      <c r="I4" s="403" t="str">
        <f>IF(AdventurePins!$E62&lt;&gt;"", AdventurePins!$E62, " ")</f>
        <v>(Do 1-5 and one of 6)</v>
      </c>
      <c r="J4" s="42">
        <f>AdventurePins!B63</f>
        <v>1</v>
      </c>
      <c r="K4" s="159" t="str">
        <f>AdventurePins!C63</f>
        <v>Flag History/Display/Ceremony</v>
      </c>
      <c r="L4" s="42" t="str">
        <f>IF(AdventurePins!L63&lt;&gt;"", AdventurePins!L63, " ")</f>
        <v xml:space="preserve"> </v>
      </c>
      <c r="N4" s="410" t="str">
        <f>Electives!$E5</f>
        <v>(Do All and only four of 3)</v>
      </c>
      <c r="O4" s="107">
        <f>Electives!B6</f>
        <v>1</v>
      </c>
      <c r="P4" s="125" t="str">
        <f>Electives!C6</f>
        <v>Draw picture of "Fair Test" of fertilizer</v>
      </c>
      <c r="Q4" s="107" t="str">
        <f>IF(Electives!L6&lt;&gt;"", Electives!L6, " ")</f>
        <v xml:space="preserve"> </v>
      </c>
      <c r="S4" s="415" t="str">
        <f>IF(Electives!$E73&lt;&gt;"", Electives!$E73, " ")</f>
        <v>(Do 1a and one other and all of 2)</v>
      </c>
      <c r="T4" s="107" t="str">
        <f>Electives!B74</f>
        <v>1a</v>
      </c>
      <c r="U4" s="126" t="str">
        <f>Electives!C74</f>
        <v>Cook 2 different recipes w/o pots &amp; pans</v>
      </c>
      <c r="V4" s="107" t="str">
        <f>IF(Electives!L74&lt;&gt;"", Electives!L74, " ")</f>
        <v xml:space="preserve"> </v>
      </c>
      <c r="X4" s="410" t="str">
        <f>IF(Electives!$E139&lt;&gt;"", Electives!$E139, " ")</f>
        <v>(Do All)</v>
      </c>
      <c r="Y4" s="107">
        <f>Electives!B140</f>
        <v>1</v>
      </c>
      <c r="Z4" s="125" t="str">
        <f>Electives!C140</f>
        <v>Decide on elements of game</v>
      </c>
      <c r="AA4" s="107" t="str">
        <f>IF(Electives!L140&lt;&gt;"", Electives!L140, " ")</f>
        <v xml:space="preserve"> </v>
      </c>
      <c r="AC4" s="164">
        <f>'Cub Awards'!B6</f>
        <v>1</v>
      </c>
      <c r="AD4" s="314" t="str">
        <f>'Cub Awards'!C6</f>
        <v>Learn rescue techniques</v>
      </c>
      <c r="AE4" s="314"/>
      <c r="AF4" s="164" t="str">
        <f>IF('Cub Awards'!L6&lt;&gt;"", 'Cub Awards'!L6, "")</f>
        <v/>
      </c>
      <c r="AG4" s="213"/>
      <c r="AH4" s="162" t="str">
        <f>NOVA!B174</f>
        <v>1a</v>
      </c>
      <c r="AI4" s="323" t="str">
        <f>NOVA!C174</f>
        <v>Complete Adventures in Science</v>
      </c>
      <c r="AJ4" s="323"/>
      <c r="AK4" s="162" t="str">
        <f>IF(NOVA!L174&lt;&gt;"", NOVA!L174, "")</f>
        <v/>
      </c>
      <c r="AL4" s="213"/>
      <c r="AM4" s="162" t="str">
        <f>NOVA!B51</f>
        <v>1a</v>
      </c>
      <c r="AN4" s="323" t="str">
        <f>NOVA!C51</f>
        <v>Read or watch 1 hour of wildlife content</v>
      </c>
      <c r="AO4" s="323"/>
      <c r="AP4" s="162" t="str">
        <f>IF(NOVA!L51&lt;&gt;"", NOVA!L51, "")</f>
        <v/>
      </c>
      <c r="AQ4" s="213"/>
      <c r="AR4" s="162" t="str">
        <f>NOVA!B115</f>
        <v>1a</v>
      </c>
      <c r="AS4" s="323" t="str">
        <f>NOVA!C115</f>
        <v>Read or watch 1 hour of tech content</v>
      </c>
      <c r="AT4" s="323"/>
      <c r="AU4" s="162" t="str">
        <f>IF(NOVA!L115&lt;&gt;"", NOVA!L115, "")</f>
        <v/>
      </c>
    </row>
    <row r="5" spans="1:47" ht="12.75" customHeight="1">
      <c r="A5" s="206" t="s">
        <v>854</v>
      </c>
      <c r="B5" s="42" t="str">
        <f>Bobcat!L13</f>
        <v xml:space="preserve"> </v>
      </c>
      <c r="D5" s="419"/>
      <c r="E5" s="42">
        <f>AdventurePins!B7</f>
        <v>2</v>
      </c>
      <c r="F5" s="108" t="str">
        <f>AdventurePins!C7</f>
        <v>Prepare a balanced meal for family</v>
      </c>
      <c r="G5" s="42" t="str">
        <f>IF(AdventurePins!L7&lt;&gt;"", AdventurePins!L7, " ")</f>
        <v xml:space="preserve"> </v>
      </c>
      <c r="I5" s="404"/>
      <c r="J5" s="42">
        <f>AdventurePins!B64</f>
        <v>2</v>
      </c>
      <c r="K5" s="159" t="str">
        <f>AdventurePins!C64</f>
        <v>Citizen rights and duties</v>
      </c>
      <c r="L5" s="42" t="str">
        <f>IF(AdventurePins!L64&lt;&gt;"", AdventurePins!L64, " ")</f>
        <v xml:space="preserve"> </v>
      </c>
      <c r="N5" s="410"/>
      <c r="O5" s="107">
        <f>Electives!B7</f>
        <v>2</v>
      </c>
      <c r="P5" s="127" t="str">
        <f>Electives!C7</f>
        <v>Visit museum, discuss 3 questions w/scientist</v>
      </c>
      <c r="Q5" s="107" t="str">
        <f>IF(Electives!L7&lt;&gt;"", Electives!L7, " ")</f>
        <v xml:space="preserve"> </v>
      </c>
      <c r="S5" s="416"/>
      <c r="T5" s="107" t="str">
        <f>Electives!B75</f>
        <v>1b</v>
      </c>
      <c r="U5" s="126" t="str">
        <f>Electives!C75</f>
        <v>Show one way to light fire w/o matches</v>
      </c>
      <c r="V5" s="107" t="str">
        <f>IF(Electives!L75&lt;&gt;"", Electives!L75, " ")</f>
        <v xml:space="preserve"> </v>
      </c>
      <c r="X5" s="410"/>
      <c r="Y5" s="107">
        <f>Electives!B141</f>
        <v>2</v>
      </c>
      <c r="Z5" s="125" t="str">
        <f>Electives!C141</f>
        <v>List 5 of onlnie safety rules</v>
      </c>
      <c r="AA5" s="107" t="str">
        <f>IF(Electives!L141&lt;&gt;"", Electives!L141, " ")</f>
        <v xml:space="preserve"> </v>
      </c>
      <c r="AC5" s="164">
        <f>'Cub Awards'!B7</f>
        <v>2</v>
      </c>
      <c r="AD5" s="314" t="str">
        <f>'Cub Awards'!C7</f>
        <v>Build a family emergency kit</v>
      </c>
      <c r="AE5" s="314"/>
      <c r="AF5" s="164" t="str">
        <f>IF('Cub Awards'!L7&lt;&gt;"", 'Cub Awards'!L7, "")</f>
        <v/>
      </c>
      <c r="AG5" s="142"/>
      <c r="AH5" s="162" t="str">
        <f>NOVA!B175</f>
        <v>1b</v>
      </c>
      <c r="AI5" s="386" t="str">
        <f>NOVA!C175</f>
        <v>Complete Engineer</v>
      </c>
      <c r="AJ5" s="387"/>
      <c r="AK5" s="162" t="str">
        <f>IF(NOVA!L175&lt;&gt;"", NOVA!L175, "")</f>
        <v/>
      </c>
      <c r="AL5" s="142"/>
      <c r="AM5" s="162" t="str">
        <f>NOVA!B52</f>
        <v>1b</v>
      </c>
      <c r="AN5" s="386" t="str">
        <f>NOVA!C52</f>
        <v>List at least two questions or ideas</v>
      </c>
      <c r="AO5" s="387"/>
      <c r="AP5" s="162" t="str">
        <f>IF(NOVA!L52&lt;&gt;"", NOVA!L52, "")</f>
        <v/>
      </c>
      <c r="AQ5" s="142"/>
      <c r="AR5" s="162" t="str">
        <f>NOVA!B116</f>
        <v>1b</v>
      </c>
      <c r="AS5" s="386" t="str">
        <f>NOVA!C116</f>
        <v>List at least two questions or ideas</v>
      </c>
      <c r="AT5" s="387"/>
      <c r="AU5" s="162" t="str">
        <f>IF(NOVA!L116&lt;&gt;"", NOVA!L116, "")</f>
        <v/>
      </c>
    </row>
    <row r="6" spans="1:47">
      <c r="A6" s="108" t="s">
        <v>37</v>
      </c>
      <c r="B6" s="42" t="str">
        <f>WebelosBadge!L14</f>
        <v/>
      </c>
      <c r="D6" s="420"/>
      <c r="E6" s="42">
        <f>AdventurePins!B8</f>
        <v>3</v>
      </c>
      <c r="F6" s="108" t="str">
        <f>AdventurePins!C8</f>
        <v>Build / Light / Extinguish fire</v>
      </c>
      <c r="G6" s="42" t="str">
        <f>IF(AdventurePins!L8&lt;&gt;"", AdventurePins!L8, " ")</f>
        <v xml:space="preserve"> </v>
      </c>
      <c r="I6" s="404"/>
      <c r="J6" s="42">
        <f>AdventurePins!B65</f>
        <v>3</v>
      </c>
      <c r="K6" s="159" t="str">
        <f>AdventurePins!C65</f>
        <v>Discuss "rule of law"</v>
      </c>
      <c r="L6" s="42" t="str">
        <f>IF(AdventurePins!L65&lt;&gt;"", AdventurePins!L65, " ")</f>
        <v xml:space="preserve"> </v>
      </c>
      <c r="N6" s="410"/>
      <c r="O6" s="107" t="str">
        <f>Electives!B8</f>
        <v>3a</v>
      </c>
      <c r="P6" s="125" t="str">
        <f>Electives!C8</f>
        <v>Do experiment of #1 &amp; report</v>
      </c>
      <c r="Q6" s="107" t="str">
        <f>IF(Electives!L8&lt;&gt;"", Electives!L8, " ")</f>
        <v xml:space="preserve"> </v>
      </c>
      <c r="S6" s="416"/>
      <c r="T6" s="107" t="str">
        <f>Electives!B76</f>
        <v>1c</v>
      </c>
      <c r="U6" s="126" t="str">
        <f>Electives!C76</f>
        <v>Use tree limbs &amp; build overnight shelter</v>
      </c>
      <c r="V6" s="107" t="str">
        <f>IF(Electives!L76&lt;&gt;"", Electives!L76, " ")</f>
        <v xml:space="preserve"> </v>
      </c>
      <c r="X6" s="410"/>
      <c r="Y6" s="107">
        <f>Electives!B142</f>
        <v>3</v>
      </c>
      <c r="Z6" s="125" t="str">
        <f>Electives!C142</f>
        <v>Create game</v>
      </c>
      <c r="AA6" s="107" t="str">
        <f>IF(Electives!L142&lt;&gt;"", Electives!L142, " ")</f>
        <v xml:space="preserve"> </v>
      </c>
      <c r="AC6" s="164">
        <f>'Cub Awards'!B8</f>
        <v>3</v>
      </c>
      <c r="AD6" s="314" t="str">
        <f>'Cub Awards'!C8</f>
        <v>Take a first-aid course</v>
      </c>
      <c r="AE6" s="314"/>
      <c r="AF6" s="164" t="str">
        <f>IF('Cub Awards'!L8&lt;&gt;"", 'Cub Awards'!L8, "")</f>
        <v/>
      </c>
      <c r="AG6" s="215"/>
      <c r="AH6" s="162" t="str">
        <f>NOVA!B176</f>
        <v>1c</v>
      </c>
      <c r="AI6" s="386" t="str">
        <f>NOVA!C176</f>
        <v>Complete Scouting Adventure</v>
      </c>
      <c r="AJ6" s="387"/>
      <c r="AK6" s="162" t="str">
        <f>IF(NOVA!L176&lt;&gt;"", NOVA!L176, "")</f>
        <v/>
      </c>
      <c r="AL6" s="215"/>
      <c r="AM6" s="162" t="str">
        <f>NOVA!B53</f>
        <v>1c</v>
      </c>
      <c r="AN6" s="386" t="str">
        <f>NOVA!C53</f>
        <v>Discuss two with your counselor</v>
      </c>
      <c r="AO6" s="387"/>
      <c r="AP6" s="162" t="str">
        <f>IF(NOVA!L53&lt;&gt;"", NOVA!L53, "")</f>
        <v/>
      </c>
      <c r="AQ6" s="215"/>
      <c r="AR6" s="162" t="str">
        <f>NOVA!B117</f>
        <v>1c</v>
      </c>
      <c r="AS6" s="386" t="str">
        <f>NOVA!C117</f>
        <v>Discuss two with your counselor</v>
      </c>
      <c r="AT6" s="387"/>
      <c r="AU6" s="162" t="str">
        <f>IF(NOVA!L117&lt;&gt;"", NOVA!L117, "")</f>
        <v/>
      </c>
    </row>
    <row r="7" spans="1:47">
      <c r="A7" s="108" t="s">
        <v>29</v>
      </c>
      <c r="B7" s="42" t="str">
        <f>ArrowOfLight!L13</f>
        <v xml:space="preserve"> </v>
      </c>
      <c r="D7" s="399" t="str">
        <f>AdventurePins!C10</f>
        <v>Duty to God and You</v>
      </c>
      <c r="E7" s="399"/>
      <c r="F7" s="399"/>
      <c r="G7" s="399"/>
      <c r="I7" s="404"/>
      <c r="J7" s="42">
        <f>AdventurePins!B66</f>
        <v>4</v>
      </c>
      <c r="K7" s="159" t="str">
        <f>AdventurePins!C66</f>
        <v>Meet government leader</v>
      </c>
      <c r="L7" s="42" t="str">
        <f>IF(AdventurePins!L66&lt;&gt;"", AdventurePins!L66, " ")</f>
        <v xml:space="preserve"> </v>
      </c>
      <c r="N7" s="410"/>
      <c r="O7" s="107" t="str">
        <f>Electives!B9</f>
        <v>3b</v>
      </c>
      <c r="P7" s="125" t="str">
        <f>Electives!C9</f>
        <v>Do experiment #1 &amp; change ind. var</v>
      </c>
      <c r="Q7" s="107" t="str">
        <f>IF(Electives!L9&lt;&gt;"", Electives!L9, " ")</f>
        <v xml:space="preserve"> </v>
      </c>
      <c r="S7" s="416"/>
      <c r="T7" s="107" t="str">
        <f>Electives!B77</f>
        <v>2a</v>
      </c>
      <c r="U7" s="126" t="str">
        <f>Electives!C77</f>
        <v>Assemble survival kit</v>
      </c>
      <c r="V7" s="107" t="str">
        <f>IF(Electives!L77&lt;&gt;"", Electives!L77, " ")</f>
        <v xml:space="preserve"> </v>
      </c>
      <c r="X7" s="410"/>
      <c r="Y7" s="107">
        <f>Electives!B143</f>
        <v>4</v>
      </c>
      <c r="Z7" s="125" t="str">
        <f>Electives!C143</f>
        <v>Teach someone else how to play</v>
      </c>
      <c r="AA7" s="107" t="str">
        <f>IF(Electives!L143&lt;&gt;"", Electives!L143, " ")</f>
        <v xml:space="preserve"> </v>
      </c>
      <c r="AC7" s="164">
        <f>'Cub Awards'!B9</f>
        <v>4</v>
      </c>
      <c r="AD7" s="314" t="str">
        <f>'Cub Awards'!C9</f>
        <v>Learn to survive extreme weather</v>
      </c>
      <c r="AE7" s="314"/>
      <c r="AF7" s="164" t="str">
        <f>IF('Cub Awards'!L9&lt;&gt;"", 'Cub Awards'!L9, "")</f>
        <v/>
      </c>
      <c r="AG7" s="215"/>
      <c r="AH7" s="162">
        <f>NOVA!B177</f>
        <v>2</v>
      </c>
      <c r="AI7" s="386" t="str">
        <f>NOVA!C177</f>
        <v>Complete 3 adventures listed in comment</v>
      </c>
      <c r="AJ7" s="387"/>
      <c r="AK7" s="162" t="str">
        <f>IF(NOVA!L177&lt;&gt;"", NOVA!L177, "")</f>
        <v/>
      </c>
      <c r="AL7" s="215"/>
      <c r="AM7" s="162">
        <f>NOVA!B54</f>
        <v>2</v>
      </c>
      <c r="AN7" s="386" t="str">
        <f>NOVA!C54</f>
        <v>Complete an elective listed in comment</v>
      </c>
      <c r="AO7" s="387"/>
      <c r="AP7" s="162" t="str">
        <f>IF(NOVA!L54&lt;&gt;"", NOVA!L54, "")</f>
        <v/>
      </c>
      <c r="AQ7" s="215"/>
      <c r="AR7" s="162">
        <f>NOVA!B118</f>
        <v>2</v>
      </c>
      <c r="AS7" s="386" t="str">
        <f>NOVA!C118</f>
        <v>Complete an elective listed in comment</v>
      </c>
      <c r="AT7" s="387"/>
      <c r="AU7" s="162" t="str">
        <f>IF(NOVA!L118&lt;&gt;"", NOVA!L118, "")</f>
        <v/>
      </c>
    </row>
    <row r="8" spans="1:47" ht="12.75" customHeight="1">
      <c r="D8" s="421" t="str">
        <f>IF(AdventurePins!$E10&lt;&gt;"", AdventurePins!$E10, " ")</f>
        <v>(Do 1 and two others)</v>
      </c>
      <c r="E8" s="42">
        <f>AdventurePins!B11</f>
        <v>1</v>
      </c>
      <c r="F8" s="108" t="str">
        <f>AdventurePins!C11</f>
        <v>Discuss duty to God</v>
      </c>
      <c r="G8" s="42" t="str">
        <f>IF(AdventurePins!L11&lt;&gt;"", AdventurePins!L11, " ")</f>
        <v xml:space="preserve"> </v>
      </c>
      <c r="I8" s="404"/>
      <c r="J8" s="42">
        <f>AdventurePins!B67</f>
        <v>5</v>
      </c>
      <c r="K8" s="159" t="str">
        <f>AdventurePins!C67</f>
        <v>Plan activity</v>
      </c>
      <c r="L8" s="42" t="str">
        <f>IF(AdventurePins!L67&lt;&gt;"", AdventurePins!L67, " ")</f>
        <v xml:space="preserve"> </v>
      </c>
      <c r="N8" s="410"/>
      <c r="O8" s="107" t="str">
        <f>Electives!B10</f>
        <v>3c</v>
      </c>
      <c r="P8" s="125" t="str">
        <f>Electives!C10</f>
        <v>Build scale model of solar system</v>
      </c>
      <c r="Q8" s="107" t="str">
        <f>IF(Electives!L10&lt;&gt;"", Electives!L10, " ")</f>
        <v xml:space="preserve"> </v>
      </c>
      <c r="S8" s="416"/>
      <c r="T8" s="107" t="str">
        <f>Electives!B78</f>
        <v>2b</v>
      </c>
      <c r="U8" s="126" t="str">
        <f>Electives!C78</f>
        <v>Demonstrate 2 ways to purify water</v>
      </c>
      <c r="V8" s="107" t="str">
        <f>IF(Electives!L78&lt;&gt;"", Electives!L78, " ")</f>
        <v xml:space="preserve"> </v>
      </c>
      <c r="X8" s="399" t="str">
        <f>Electives!C146</f>
        <v>Into the Wild</v>
      </c>
      <c r="Y8" s="399"/>
      <c r="Z8" s="399"/>
      <c r="AA8" s="399"/>
      <c r="AC8" s="164">
        <f>'Cub Awards'!B10</f>
        <v>5</v>
      </c>
      <c r="AD8" s="314" t="str">
        <f>'Cub Awards'!C10</f>
        <v>Learn about personal safety</v>
      </c>
      <c r="AE8" s="314"/>
      <c r="AF8" s="164" t="str">
        <f>IF('Cub Awards'!L10&lt;&gt;"", 'Cub Awards'!L10, "")</f>
        <v/>
      </c>
      <c r="AG8" s="215"/>
      <c r="AH8" s="162">
        <f>NOVA!B178</f>
        <v>3</v>
      </c>
      <c r="AI8" s="386" t="str">
        <f>NOVA!C178</f>
        <v>Discuss facts about Dr. Townes</v>
      </c>
      <c r="AJ8" s="387"/>
      <c r="AK8" s="162" t="str">
        <f>IF(NOVA!L178&lt;&gt;"", NOVA!L178, "")</f>
        <v/>
      </c>
      <c r="AL8" s="215"/>
      <c r="AM8" s="162" t="str">
        <f>NOVA!B55</f>
        <v>3a</v>
      </c>
      <c r="AN8" s="386" t="str">
        <f>NOVA!C55</f>
        <v>Explore what is wildlife</v>
      </c>
      <c r="AO8" s="387"/>
      <c r="AP8" s="162" t="str">
        <f>IF(NOVA!L55&lt;&gt;"", NOVA!L55, "")</f>
        <v/>
      </c>
      <c r="AQ8" s="215"/>
      <c r="AR8" s="162" t="str">
        <f>NOVA!B119</f>
        <v>3a</v>
      </c>
      <c r="AS8" s="386" t="str">
        <f>NOVA!C119</f>
        <v>Look up definition of Technology</v>
      </c>
      <c r="AT8" s="387"/>
      <c r="AU8" s="162" t="str">
        <f>IF(NOVA!L119&lt;&gt;"", NOVA!L119, "")</f>
        <v/>
      </c>
    </row>
    <row r="9" spans="1:47" ht="12.75" customHeight="1">
      <c r="A9" s="413" t="s">
        <v>28</v>
      </c>
      <c r="B9" s="413"/>
      <c r="D9" s="422"/>
      <c r="E9" s="42">
        <f>AdventurePins!B12</f>
        <v>2</v>
      </c>
      <c r="F9" s="108" t="str">
        <f>AdventurePins!C12</f>
        <v>Earn religious emblem of faith</v>
      </c>
      <c r="G9" s="42" t="str">
        <f>IF(AdventurePins!L12&lt;&gt;"", AdventurePins!L12, " ")</f>
        <v xml:space="preserve"> </v>
      </c>
      <c r="I9" s="404"/>
      <c r="J9" s="42" t="str">
        <f>AdventurePins!B68</f>
        <v>6a</v>
      </c>
      <c r="K9" s="159" t="str">
        <f>AdventurePins!C68</f>
        <v>Scouting in another country</v>
      </c>
      <c r="L9" s="42" t="str">
        <f>IF(AdventurePins!L68&lt;&gt;"", AdventurePins!L68, " ")</f>
        <v xml:space="preserve"> </v>
      </c>
      <c r="N9" s="410"/>
      <c r="O9" s="107" t="str">
        <f>Electives!B11</f>
        <v>3d</v>
      </c>
      <c r="P9" s="125" t="str">
        <f>Electives!C11</f>
        <v>Build, launch rocket; design "fair test"</v>
      </c>
      <c r="Q9" s="107" t="str">
        <f>IF(Electives!L11&lt;&gt;"", Electives!L11, " ")</f>
        <v xml:space="preserve"> </v>
      </c>
      <c r="S9" s="416"/>
      <c r="T9" s="107" t="str">
        <f>Electives!B79</f>
        <v>2c</v>
      </c>
      <c r="U9" s="126" t="str">
        <f>Electives!C79</f>
        <v>Explain S-T-O-P, universal emerg signs</v>
      </c>
      <c r="V9" s="107" t="str">
        <f>IF(Electives!L79&lt;&gt;"", Electives!L79, " ")</f>
        <v xml:space="preserve"> </v>
      </c>
      <c r="X9" s="410" t="str">
        <f>IF(Electives!$E146&lt;&gt;"", Electives!$E146, " ")</f>
        <v>(Do Six)</v>
      </c>
      <c r="Y9" s="107">
        <f>Electives!B147</f>
        <v>1</v>
      </c>
      <c r="Z9" s="125" t="str">
        <f>Electives!C147</f>
        <v>Care for insect/etc and tell</v>
      </c>
      <c r="AA9" s="107" t="str">
        <f>IF(Electives!L147&lt;&gt;"", Electives!L147, " ")</f>
        <v xml:space="preserve"> </v>
      </c>
      <c r="AC9" s="164">
        <f>'Cub Awards'!B11</f>
        <v>6</v>
      </c>
      <c r="AD9" s="314" t="str">
        <f>'Cub Awards'!C11</f>
        <v>Give presentation on emergency prep</v>
      </c>
      <c r="AE9" s="314"/>
      <c r="AF9" s="164" t="str">
        <f>IF('Cub Awards'!L11&lt;&gt;"", 'Cub Awards'!L11, "")</f>
        <v/>
      </c>
      <c r="AG9" s="215"/>
      <c r="AH9" s="162">
        <f>NOVA!B179</f>
        <v>4</v>
      </c>
      <c r="AI9" s="386" t="str">
        <f>NOVA!C179</f>
        <v>Research 5 famous STEM professionals</v>
      </c>
      <c r="AJ9" s="387"/>
      <c r="AK9" s="162" t="str">
        <f>IF(NOVA!L179&lt;&gt;"", NOVA!L179, "")</f>
        <v/>
      </c>
      <c r="AL9" s="215"/>
      <c r="AM9" s="162" t="str">
        <f>NOVA!B56</f>
        <v>3b</v>
      </c>
      <c r="AN9" s="386" t="str">
        <f>NOVA!C56</f>
        <v>Explain relationships within food chain</v>
      </c>
      <c r="AO9" s="387"/>
      <c r="AP9" s="162" t="str">
        <f>IF(NOVA!L56&lt;&gt;"", NOVA!L56, "")</f>
        <v/>
      </c>
      <c r="AQ9" s="215"/>
      <c r="AR9" s="162" t="str">
        <f>NOVA!B120</f>
        <v>3b1</v>
      </c>
      <c r="AS9" s="386" t="str">
        <f>NOVA!C120</f>
        <v>How is tech used in communication</v>
      </c>
      <c r="AT9" s="387"/>
      <c r="AU9" s="162" t="str">
        <f>IF(NOVA!L120&lt;&gt;"", NOVA!L120, "")</f>
        <v/>
      </c>
    </row>
    <row r="10" spans="1:47">
      <c r="A10" s="412"/>
      <c r="B10" s="412"/>
      <c r="D10" s="422"/>
      <c r="E10" s="42">
        <f>AdventurePins!B13</f>
        <v>3</v>
      </c>
      <c r="F10" s="207" t="str">
        <f>AdventurePins!C13</f>
        <v>Discuss how worship helps duty to God</v>
      </c>
      <c r="G10" s="42" t="str">
        <f>IF(AdventurePins!L13&lt;&gt;"", AdventurePins!L13, " ")</f>
        <v xml:space="preserve"> </v>
      </c>
      <c r="I10" s="404"/>
      <c r="J10" s="42" t="str">
        <f>AdventurePins!B69</f>
        <v>6b</v>
      </c>
      <c r="K10" s="159" t="str">
        <f>AdventurePins!C69</f>
        <v>World Friendship Fund</v>
      </c>
      <c r="L10" s="42" t="str">
        <f>IF(AdventurePins!L69&lt;&gt;"", AdventurePins!L69, " ")</f>
        <v xml:space="preserve"> </v>
      </c>
      <c r="N10" s="410"/>
      <c r="O10" s="107" t="str">
        <f>Electives!B12</f>
        <v>3e</v>
      </c>
      <c r="P10" s="125" t="str">
        <f>Electives!C12</f>
        <v>Two circuits; 3 lights &amp; battery</v>
      </c>
      <c r="Q10" s="107" t="str">
        <f>IF(Electives!L12&lt;&gt;"", Electives!L12, " ")</f>
        <v xml:space="preserve"> </v>
      </c>
      <c r="S10" s="417"/>
      <c r="T10" s="107" t="str">
        <f>Electives!B80</f>
        <v>2d</v>
      </c>
      <c r="U10" s="126" t="str">
        <f>Electives!C80</f>
        <v>4 Leader qualities &amp; act out 2.</v>
      </c>
      <c r="V10" s="107" t="str">
        <f>IF(Electives!L80&lt;&gt;"", Electives!L80, " ")</f>
        <v xml:space="preserve"> </v>
      </c>
      <c r="X10" s="410"/>
      <c r="Y10" s="107">
        <f>Electives!B148</f>
        <v>2</v>
      </c>
      <c r="Z10" s="127" t="str">
        <f>Electives!C148</f>
        <v>Setup aquarium (30 days); share experience</v>
      </c>
      <c r="AA10" s="107" t="str">
        <f>IF(Electives!L148&lt;&gt;"", Electives!L148, " ")</f>
        <v xml:space="preserve"> </v>
      </c>
      <c r="AC10"/>
      <c r="AD10" s="395" t="str">
        <f>'Cub Awards'!C13</f>
        <v>Outdoor Activity Award</v>
      </c>
      <c r="AE10" s="395"/>
      <c r="AF10"/>
      <c r="AG10" s="142"/>
      <c r="AH10" s="162">
        <f>NOVA!B180</f>
        <v>5</v>
      </c>
      <c r="AI10" s="386" t="str">
        <f>NOVA!C180</f>
        <v>Discuss importance of STEM education</v>
      </c>
      <c r="AJ10" s="387"/>
      <c r="AK10" s="162" t="str">
        <f>IF(NOVA!L180&lt;&gt;"", NOVA!L180, "")</f>
        <v/>
      </c>
      <c r="AL10" s="142"/>
      <c r="AM10" s="162" t="str">
        <f>NOVA!B57</f>
        <v>3c</v>
      </c>
      <c r="AN10" s="386" t="str">
        <f>NOVA!C57</f>
        <v>Explain your favorite plant / wildlife</v>
      </c>
      <c r="AO10" s="387"/>
      <c r="AP10" s="162" t="str">
        <f>IF(NOVA!L57&lt;&gt;"", NOVA!L57, "")</f>
        <v/>
      </c>
      <c r="AQ10" s="142"/>
      <c r="AR10" s="162" t="str">
        <f>NOVA!B121</f>
        <v>3b2</v>
      </c>
      <c r="AS10" s="386" t="str">
        <f>NOVA!C121</f>
        <v>How is tech used in business</v>
      </c>
      <c r="AT10" s="387"/>
      <c r="AU10" s="162" t="str">
        <f>IF(NOVA!L121&lt;&gt;"", NOVA!L121, "")</f>
        <v/>
      </c>
    </row>
    <row r="11" spans="1:47">
      <c r="A11" s="109" t="s">
        <v>433</v>
      </c>
      <c r="B11" s="110" t="str">
        <f>IF(ISTEXT(WebelosBadge!L5),"C"," ")</f>
        <v xml:space="preserve"> </v>
      </c>
      <c r="D11" s="423"/>
      <c r="E11" s="42">
        <f>AdventurePins!B14</f>
        <v>4</v>
      </c>
      <c r="F11" s="208" t="str">
        <f>AdventurePins!C14</f>
        <v>Do one thing to be closer to God for 1 month</v>
      </c>
      <c r="G11" s="42" t="str">
        <f>IF(AdventurePins!L14&lt;&gt;"", AdventurePins!L14, " ")</f>
        <v xml:space="preserve"> </v>
      </c>
      <c r="I11" s="404"/>
      <c r="J11" s="42" t="str">
        <f>AdventurePins!B70</f>
        <v>6c</v>
      </c>
      <c r="K11" s="159" t="str">
        <f>AdventurePins!C70</f>
        <v>Brother den in another country</v>
      </c>
      <c r="L11" s="42" t="str">
        <f>IF(AdventurePins!L70&lt;&gt;"", AdventurePins!L70, " ")</f>
        <v xml:space="preserve"> </v>
      </c>
      <c r="N11" s="410"/>
      <c r="O11" s="107" t="str">
        <f>Electives!B13</f>
        <v>3f</v>
      </c>
      <c r="P11" s="125" t="str">
        <f>Electives!C13</f>
        <v>Study night sky. Observe over 6 hrs</v>
      </c>
      <c r="Q11" s="107" t="str">
        <f>IF(Electives!L13&lt;&gt;"", Electives!L13, " ")</f>
        <v xml:space="preserve"> </v>
      </c>
      <c r="S11" s="399" t="str">
        <f>Electives!C83</f>
        <v>Earth Rocks!</v>
      </c>
      <c r="T11" s="399"/>
      <c r="U11" s="399"/>
      <c r="V11" s="399"/>
      <c r="X11" s="410"/>
      <c r="Y11" s="107">
        <f>Electives!B149</f>
        <v>3</v>
      </c>
      <c r="Z11" s="125" t="str">
        <f>Electives!C149</f>
        <v>Watch birds (1 wk) and record</v>
      </c>
      <c r="AA11" s="107" t="str">
        <f>IF(Electives!L149&lt;&gt;"", Electives!L149, " ")</f>
        <v xml:space="preserve"> </v>
      </c>
      <c r="AC11" s="164">
        <f>'Cub Awards'!B14</f>
        <v>1</v>
      </c>
      <c r="AD11" s="329" t="str">
        <f>'Cub Awards'!C14</f>
        <v>Attend either summer Day or Resident camp</v>
      </c>
      <c r="AE11" s="329"/>
      <c r="AF11" s="164" t="str">
        <f>IF('Cub Awards'!L14&lt;&gt;"", 'Cub Awards'!L14, "")</f>
        <v/>
      </c>
      <c r="AG11" s="142"/>
      <c r="AH11" s="162">
        <f>NOVA!B181</f>
        <v>6</v>
      </c>
      <c r="AI11" s="386" t="str">
        <f>NOVA!C181</f>
        <v>Participate in a science project</v>
      </c>
      <c r="AJ11" s="387"/>
      <c r="AK11" s="162" t="str">
        <f>IF(NOVA!L181&lt;&gt;"", NOVA!L181, "")</f>
        <v/>
      </c>
      <c r="AL11" s="142"/>
      <c r="AM11" s="162" t="str">
        <f>NOVA!B58</f>
        <v>3d</v>
      </c>
      <c r="AN11" s="386" t="str">
        <f>NOVA!C58</f>
        <v>Discuss what you've learned</v>
      </c>
      <c r="AO11" s="387"/>
      <c r="AP11" s="162" t="str">
        <f>IF(NOVA!L58&lt;&gt;"", NOVA!L58, "")</f>
        <v/>
      </c>
      <c r="AQ11" s="142"/>
      <c r="AR11" s="162" t="str">
        <f>NOVA!B122</f>
        <v>3b3</v>
      </c>
      <c r="AS11" s="386" t="str">
        <f>NOVA!C122</f>
        <v>How is tech used in construction</v>
      </c>
      <c r="AT11" s="387"/>
      <c r="AU11" s="162" t="str">
        <f>IF(NOVA!L122&lt;&gt;"", NOVA!L122, "")</f>
        <v/>
      </c>
    </row>
    <row r="12" spans="1:47" ht="12.75" customHeight="1">
      <c r="A12" s="109" t="s">
        <v>434</v>
      </c>
      <c r="B12" s="110" t="str">
        <f>WebelosBadge!L6</f>
        <v/>
      </c>
      <c r="D12" s="399" t="str">
        <f>AdventurePins!C16</f>
        <v>First Responder</v>
      </c>
      <c r="E12" s="399"/>
      <c r="F12" s="399"/>
      <c r="G12" s="399"/>
      <c r="I12" s="404"/>
      <c r="J12" s="42" t="str">
        <f>AdventurePins!B71</f>
        <v>6d</v>
      </c>
      <c r="K12" s="159" t="str">
        <f>AdventurePins!C71</f>
        <v>Energy use in community</v>
      </c>
      <c r="L12" s="42" t="str">
        <f>IF(AdventurePins!L71&lt;&gt;"", AdventurePins!L71, " ")</f>
        <v xml:space="preserve"> </v>
      </c>
      <c r="N12" s="410"/>
      <c r="O12" s="107" t="str">
        <f>Electives!B14</f>
        <v>3g</v>
      </c>
      <c r="P12" s="125" t="str">
        <f>Electives!C14</f>
        <v>Explore chemical reactions</v>
      </c>
      <c r="Q12" s="107" t="str">
        <f>IF(Electives!L14&lt;&gt;"", Electives!L14, " ")</f>
        <v xml:space="preserve"> </v>
      </c>
      <c r="S12" s="415" t="str">
        <f>IF(Electives!$E83&lt;&gt;"", Electives!$E83, " ")</f>
        <v>(Do All)</v>
      </c>
      <c r="T12" s="107" t="str">
        <f>Electives!B84</f>
        <v>1a</v>
      </c>
      <c r="U12" s="125" t="str">
        <f>Electives!C84</f>
        <v>Explain "geology"</v>
      </c>
      <c r="V12" s="107" t="str">
        <f>IF(Electives!L84&lt;&gt;"", Electives!L84, " ")</f>
        <v xml:space="preserve"> </v>
      </c>
      <c r="X12" s="410"/>
      <c r="Y12" s="107">
        <f>Electives!B150</f>
        <v>4</v>
      </c>
      <c r="Z12" s="125" t="str">
        <f>Electives!C150</f>
        <v>Learn about bird flyways</v>
      </c>
      <c r="AA12" s="107" t="str">
        <f>IF(Electives!L150&lt;&gt;"", Electives!L150, " ")</f>
        <v xml:space="preserve"> </v>
      </c>
      <c r="AC12" s="164">
        <f>'Cub Awards'!B15</f>
        <v>2</v>
      </c>
      <c r="AD12" s="314" t="str">
        <f>'Cub Awards'!C15</f>
        <v>Complete Webelos Walkabout</v>
      </c>
      <c r="AE12" s="314"/>
      <c r="AF12" s="164" t="str">
        <f>IF('Cub Awards'!L15&lt;&gt;"", 'Cub Awards'!L15, "")</f>
        <v/>
      </c>
      <c r="AG12" s="213"/>
      <c r="AH12" s="162">
        <f>NOVA!B182</f>
        <v>7</v>
      </c>
      <c r="AI12" s="386" t="str">
        <f>NOVA!C182</f>
        <v>Do ONE</v>
      </c>
      <c r="AJ12" s="387"/>
      <c r="AK12" s="162" t="str">
        <f>IF(NOVA!L182&lt;&gt;"", NOVA!L182, "")</f>
        <v/>
      </c>
      <c r="AL12" s="213"/>
      <c r="AM12" s="162">
        <f>NOVA!B59</f>
        <v>4</v>
      </c>
      <c r="AN12" s="386" t="str">
        <f>NOVA!C59</f>
        <v>Do TWO from A-F</v>
      </c>
      <c r="AO12" s="387"/>
      <c r="AP12" s="162" t="str">
        <f>IF(NOVA!L59&lt;&gt;"", NOVA!L59, "")</f>
        <v/>
      </c>
      <c r="AQ12" s="213"/>
      <c r="AR12" s="162" t="str">
        <f>NOVA!B123</f>
        <v>3b4</v>
      </c>
      <c r="AS12" s="386" t="str">
        <f>NOVA!C123</f>
        <v>How is tech used in sports</v>
      </c>
      <c r="AT12" s="387"/>
      <c r="AU12" s="162" t="str">
        <f>IF(NOVA!L123&lt;&gt;"", NOVA!L123, "")</f>
        <v/>
      </c>
    </row>
    <row r="13" spans="1:47">
      <c r="A13" s="109" t="s">
        <v>435</v>
      </c>
      <c r="B13" s="110" t="str">
        <f>WebelosBadge!L7</f>
        <v/>
      </c>
      <c r="C13" s="111"/>
      <c r="D13" s="402" t="str">
        <f>IF(AdventurePins!$E16&lt;&gt;"", AdventurePins!$E16, " ")</f>
        <v>(Do 1 and five others)</v>
      </c>
      <c r="E13" s="42">
        <f>AdventurePins!B17</f>
        <v>1</v>
      </c>
      <c r="F13" s="159" t="str">
        <f>AdventurePins!C17</f>
        <v>What is first aid</v>
      </c>
      <c r="G13" s="42" t="str">
        <f>IF(AdventurePins!L17&lt;&gt;"", AdventurePins!L17, " ")</f>
        <v xml:space="preserve"> </v>
      </c>
      <c r="I13" s="405"/>
      <c r="J13" s="42" t="str">
        <f>AdventurePins!B72</f>
        <v>6e</v>
      </c>
      <c r="K13" s="126" t="str">
        <f>AdventurePins!C72</f>
        <v>Connect with Scout in another country</v>
      </c>
      <c r="L13" s="42" t="str">
        <f>IF(AdventurePins!L72&lt;&gt;"", AdventurePins!L72, " ")</f>
        <v xml:space="preserve"> </v>
      </c>
      <c r="N13" s="410"/>
      <c r="O13" s="107" t="str">
        <f>Electives!B15</f>
        <v>3h</v>
      </c>
      <c r="P13" s="126" t="str">
        <f>Electives!C15</f>
        <v>Playground motion. "Fair Test" weight</v>
      </c>
      <c r="Q13" s="107" t="str">
        <f>IF(Electives!L15&lt;&gt;"", Electives!L15, " ")</f>
        <v xml:space="preserve"> </v>
      </c>
      <c r="S13" s="416"/>
      <c r="T13" s="107" t="str">
        <f>Electives!B85</f>
        <v>1b</v>
      </c>
      <c r="U13" s="125" t="str">
        <f>Electives!C85</f>
        <v>Explain why important</v>
      </c>
      <c r="V13" s="107" t="str">
        <f>IF(Electives!L85&lt;&gt;"", Electives!L85, " ")</f>
        <v xml:space="preserve"> </v>
      </c>
      <c r="X13" s="410"/>
      <c r="Y13" s="107">
        <f>Electives!B151</f>
        <v>5</v>
      </c>
      <c r="Z13" s="127" t="str">
        <f>Electives!C151</f>
        <v>Watch ≥4 wild creatures; describe habitat</v>
      </c>
      <c r="AA13" s="107" t="str">
        <f>IF(Electives!L151&lt;&gt;"", Electives!L151, " ")</f>
        <v xml:space="preserve"> </v>
      </c>
      <c r="AC13" s="164">
        <f>'Cub Awards'!B16</f>
        <v>3</v>
      </c>
      <c r="AD13" s="314" t="str">
        <f>'Cub Awards'!C16</f>
        <v>do seven</v>
      </c>
      <c r="AE13" s="314"/>
      <c r="AF13" s="164" t="str">
        <f>IF('Cub Awards'!L16&lt;&gt;"", 'Cub Awards'!L16, "")</f>
        <v/>
      </c>
      <c r="AG13" s="213"/>
      <c r="AH13" s="162" t="str">
        <f>NOVA!B183</f>
        <v>7a</v>
      </c>
      <c r="AI13" s="386" t="str">
        <f>NOVA!C183</f>
        <v>Visit with someone in a STEM career</v>
      </c>
      <c r="AJ13" s="387"/>
      <c r="AK13" s="162" t="str">
        <f>IF(NOVA!L183&lt;&gt;"", NOVA!L183, "")</f>
        <v/>
      </c>
      <c r="AL13" s="213"/>
      <c r="AM13" s="162" t="str">
        <f>NOVA!B60</f>
        <v>4a1</v>
      </c>
      <c r="AN13" s="386" t="str">
        <f>NOVA!C60</f>
        <v xml:space="preserve">Catalog 3-5 endangered plants/animals </v>
      </c>
      <c r="AO13" s="387"/>
      <c r="AP13" s="162" t="str">
        <f>IF(NOVA!L60&lt;&gt;"", NOVA!L60, "")</f>
        <v/>
      </c>
      <c r="AQ13" s="213"/>
      <c r="AR13" s="162" t="str">
        <f>NOVA!B124</f>
        <v>3b5</v>
      </c>
      <c r="AS13" s="386" t="str">
        <f>NOVA!C124</f>
        <v>How is tech used in entertainment</v>
      </c>
      <c r="AT13" s="387"/>
      <c r="AU13" s="162" t="str">
        <f>IF(NOVA!L124&lt;&gt;"", NOVA!L124, "")</f>
        <v/>
      </c>
    </row>
    <row r="14" spans="1:47">
      <c r="A14" s="109" t="s">
        <v>436</v>
      </c>
      <c r="B14" s="110" t="str">
        <f>WebelosBadge!L8</f>
        <v/>
      </c>
      <c r="C14" s="113"/>
      <c r="D14" s="402"/>
      <c r="E14" s="42">
        <f>AdventurePins!B18</f>
        <v>2</v>
      </c>
      <c r="F14" s="159" t="str">
        <f>AdventurePins!C18</f>
        <v>Show first aid for hurry cases:</v>
      </c>
      <c r="G14" s="42" t="str">
        <f>IF(AdventurePins!L18&lt;&gt;"", AdventurePins!L18, " ")</f>
        <v xml:space="preserve"> </v>
      </c>
      <c r="I14" s="399" t="str">
        <f>AdventurePins!C74</f>
        <v>Duty to God in Action</v>
      </c>
      <c r="J14" s="399"/>
      <c r="K14" s="399"/>
      <c r="L14" s="399"/>
      <c r="N14" s="410"/>
      <c r="O14" s="107" t="str">
        <f>Electives!B16</f>
        <v>3i</v>
      </c>
      <c r="P14" s="125" t="str">
        <f>Electives!C16</f>
        <v>Read bio of scientist. Tell den</v>
      </c>
      <c r="Q14" s="107" t="str">
        <f>IF(Electives!L16&lt;&gt;"", Electives!L16, " ")</f>
        <v xml:space="preserve"> </v>
      </c>
      <c r="S14" s="416"/>
      <c r="T14" s="107">
        <f>Electives!B86</f>
        <v>2</v>
      </c>
      <c r="U14" s="125" t="str">
        <f>Electives!C86</f>
        <v>Look rocks/minerals on rock hunt</v>
      </c>
      <c r="V14" s="107" t="str">
        <f>IF(Electives!L86&lt;&gt;"", Electives!L86, " ")</f>
        <v xml:space="preserve"> </v>
      </c>
      <c r="X14" s="410"/>
      <c r="Y14" s="107">
        <f>Electives!B152</f>
        <v>6</v>
      </c>
      <c r="Z14" s="125" t="str">
        <f>Electives!C152</f>
        <v>Identify animal only locally; tell why</v>
      </c>
      <c r="AA14" s="107" t="str">
        <f>IF(Electives!L152&lt;&gt;"", Electives!L152, " ")</f>
        <v xml:space="preserve"> </v>
      </c>
      <c r="AC14" s="164" t="str">
        <f>'Cub Awards'!B17</f>
        <v>a</v>
      </c>
      <c r="AD14" s="314" t="str">
        <f>'Cub Awards'!C17</f>
        <v>Participate in nature hike</v>
      </c>
      <c r="AE14" s="314"/>
      <c r="AF14" s="164" t="str">
        <f>IF('Cub Awards'!L17&lt;&gt;"", 'Cub Awards'!L17, "")</f>
        <v/>
      </c>
      <c r="AG14" s="215"/>
      <c r="AH14" s="162" t="str">
        <f>NOVA!B184</f>
        <v>7b</v>
      </c>
      <c r="AI14" s="386" t="str">
        <f>NOVA!C184</f>
        <v>Learn about a career dependent on STEM</v>
      </c>
      <c r="AJ14" s="387"/>
      <c r="AK14" s="162" t="str">
        <f>IF(NOVA!L184&lt;&gt;"", NOVA!L184, "")</f>
        <v/>
      </c>
      <c r="AL14" s="215"/>
      <c r="AM14" s="162" t="str">
        <f>NOVA!B61</f>
        <v>4a2</v>
      </c>
      <c r="AN14" s="386" t="str">
        <f>NOVA!C61</f>
        <v>Display 10 locally threatened species</v>
      </c>
      <c r="AO14" s="387"/>
      <c r="AP14" s="162" t="str">
        <f>IF(NOVA!L61&lt;&gt;"", NOVA!L61, "")</f>
        <v/>
      </c>
      <c r="AQ14" s="215"/>
      <c r="AR14" s="162" t="str">
        <f>NOVA!B125</f>
        <v>3c</v>
      </c>
      <c r="AS14" s="386" t="str">
        <f>NOVA!C125</f>
        <v>Discuss your findings with counselor</v>
      </c>
      <c r="AT14" s="387"/>
      <c r="AU14" s="162" t="str">
        <f>IF(NOVA!L125&lt;&gt;"", NOVA!L125, "")</f>
        <v/>
      </c>
    </row>
    <row r="15" spans="1:47" ht="12.75" customHeight="1">
      <c r="A15" s="114" t="s">
        <v>437</v>
      </c>
      <c r="B15" s="110" t="str">
        <f>WebelosBadge!L9</f>
        <v/>
      </c>
      <c r="C15" s="113"/>
      <c r="D15" s="402"/>
      <c r="E15" s="42" t="str">
        <f>AdventurePins!B19</f>
        <v>2a</v>
      </c>
      <c r="F15" s="159" t="str">
        <f>AdventurePins!C19</f>
        <v>Serious bleeding</v>
      </c>
      <c r="G15" s="42" t="str">
        <f>IF(AdventurePins!L19&lt;&gt;"", AdventurePins!L19, " ")</f>
        <v xml:space="preserve"> </v>
      </c>
      <c r="I15" s="426" t="str">
        <f>IF(AdventurePins!$E74&lt;&gt;"", AdventurePins!$E74, " ")</f>
        <v>(Do 1 -2 and two others)</v>
      </c>
      <c r="J15" s="42">
        <f>AdventurePins!B75</f>
        <v>1</v>
      </c>
      <c r="K15" s="159" t="str">
        <f>AdventurePins!C75</f>
        <v>Discuss duty to God</v>
      </c>
      <c r="L15" s="42" t="str">
        <f>IF(AdventurePins!L75&lt;&gt;"", AdventurePins!L75, " ")</f>
        <v xml:space="preserve"> </v>
      </c>
      <c r="N15" s="399" t="str">
        <f>Electives!C19</f>
        <v>Aquanaut</v>
      </c>
      <c r="O15" s="399"/>
      <c r="P15" s="399"/>
      <c r="Q15" s="399"/>
      <c r="S15" s="416"/>
      <c r="T15" s="107" t="str">
        <f>Electives!B87</f>
        <v>3a</v>
      </c>
      <c r="U15" s="125" t="str">
        <f>Electives!C87</f>
        <v>Identify rocks on hunt</v>
      </c>
      <c r="V15" s="107" t="str">
        <f>IF(Electives!L87&lt;&gt;"", Electives!L87, " ")</f>
        <v xml:space="preserve"> </v>
      </c>
      <c r="X15" s="410"/>
      <c r="Y15" s="107">
        <f>Electives!B153</f>
        <v>7</v>
      </c>
      <c r="Z15" s="125" t="str">
        <f>Electives!C153</f>
        <v>Give examples of TWO of following:</v>
      </c>
      <c r="AA15" s="107" t="str">
        <f>IF(Electives!L153&lt;&gt;"", Electives!L153, " ")</f>
        <v xml:space="preserve"> </v>
      </c>
      <c r="AC15" s="164" t="str">
        <f>'Cub Awards'!B18</f>
        <v>b</v>
      </c>
      <c r="AD15" s="314" t="str">
        <f>'Cub Awards'!C18</f>
        <v>Participate in outdoor activity</v>
      </c>
      <c r="AE15" s="314"/>
      <c r="AF15" s="164" t="str">
        <f>IF('Cub Awards'!L18&lt;&gt;"", 'Cub Awards'!L18, "")</f>
        <v/>
      </c>
      <c r="AG15" s="142"/>
      <c r="AH15" s="162">
        <f>NOVA!B185</f>
        <v>8</v>
      </c>
      <c r="AI15" s="386" t="str">
        <f>NOVA!C185</f>
        <v>Discuss scientific method</v>
      </c>
      <c r="AJ15" s="387"/>
      <c r="AK15" s="162" t="str">
        <f>IF(NOVA!L185&lt;&gt;"", NOVA!L185, "")</f>
        <v/>
      </c>
      <c r="AL15" s="142"/>
      <c r="AM15" s="162" t="str">
        <f>NOVA!B62</f>
        <v>4a3</v>
      </c>
      <c r="AN15" s="386" t="str">
        <f>NOVA!C62</f>
        <v>Discuss threatened v. endangered v. extinct</v>
      </c>
      <c r="AO15" s="387"/>
      <c r="AP15" s="162" t="str">
        <f>IF(NOVA!L62&lt;&gt;"", NOVA!L62, "")</f>
        <v/>
      </c>
      <c r="AQ15" s="142"/>
      <c r="AR15" s="162">
        <f>NOVA!B126</f>
        <v>4</v>
      </c>
      <c r="AS15" s="386" t="str">
        <f>NOVA!C126</f>
        <v>Visit a place where tech is used</v>
      </c>
      <c r="AT15" s="387"/>
      <c r="AU15" s="162" t="str">
        <f>IF(NOVA!L126&lt;&gt;"", NOVA!L126, "")</f>
        <v/>
      </c>
    </row>
    <row r="16" spans="1:47" ht="12.75" customHeight="1">
      <c r="A16" s="114" t="s">
        <v>438</v>
      </c>
      <c r="B16" s="110" t="str">
        <f>WebelosBadge!L10</f>
        <v/>
      </c>
      <c r="C16" s="113"/>
      <c r="D16" s="402"/>
      <c r="E16" s="42" t="str">
        <f>AdventurePins!B20</f>
        <v>2b</v>
      </c>
      <c r="F16" s="159" t="str">
        <f>AdventurePins!C20</f>
        <v>Heart attack / cardiac arrest</v>
      </c>
      <c r="G16" s="42" t="str">
        <f>IF(AdventurePins!L20&lt;&gt;"", AdventurePins!L20, " ")</f>
        <v xml:space="preserve"> </v>
      </c>
      <c r="I16" s="426"/>
      <c r="J16" s="42">
        <f>AdventurePins!B76</f>
        <v>2</v>
      </c>
      <c r="K16" s="159" t="str">
        <f>AdventurePins!C76</f>
        <v xml:space="preserve">Do an act of service </v>
      </c>
      <c r="L16" s="42" t="str">
        <f>IF(AdventurePins!L76&lt;&gt;"", AdventurePins!L76, " ")</f>
        <v xml:space="preserve"> </v>
      </c>
      <c r="N16" s="415" t="str">
        <f>IF(Electives!$E19&lt;&gt;"", Electives!$E19, " ")</f>
        <v>(Do 1-4 and two others)</v>
      </c>
      <c r="O16" s="107">
        <f>Electives!B20</f>
        <v>1</v>
      </c>
      <c r="P16" s="126" t="str">
        <f>Electives!C20</f>
        <v>State water activity safety precautions</v>
      </c>
      <c r="Q16" s="107" t="str">
        <f>IF(Electives!L20&lt;&gt;"", Electives!L20, " ")</f>
        <v xml:space="preserve"> </v>
      </c>
      <c r="S16" s="416"/>
      <c r="T16" s="107" t="str">
        <f>Electives!B88</f>
        <v>3b</v>
      </c>
      <c r="U16" s="125" t="str">
        <f>Electives!C88</f>
        <v>Use magnifying glass</v>
      </c>
      <c r="V16" s="107" t="str">
        <f>IF(Electives!L88&lt;&gt;"", Electives!L88, " ")</f>
        <v xml:space="preserve"> </v>
      </c>
      <c r="X16" s="410"/>
      <c r="Y16" s="107" t="str">
        <f>Electives!B154</f>
        <v>7a</v>
      </c>
      <c r="Z16" s="127" t="str">
        <f>Electives!C154</f>
        <v>Producer/consumer/decomposer in food chain</v>
      </c>
      <c r="AA16" s="107" t="str">
        <f>IF(Electives!L154&lt;&gt;"", Electives!L154, " ")</f>
        <v xml:space="preserve"> </v>
      </c>
      <c r="AC16" s="164" t="str">
        <f>'Cub Awards'!B19</f>
        <v>c</v>
      </c>
      <c r="AD16" s="314" t="str">
        <f>'Cub Awards'!C19</f>
        <v>Explain the buddy system</v>
      </c>
      <c r="AE16" s="314"/>
      <c r="AF16" s="164" t="str">
        <f>IF('Cub Awards'!L19&lt;&gt;"", 'Cub Awards'!L19, "")</f>
        <v/>
      </c>
      <c r="AG16" s="142"/>
      <c r="AH16" s="162">
        <f>NOVA!B186</f>
        <v>9</v>
      </c>
      <c r="AI16" s="386" t="str">
        <f>NOVA!C186</f>
        <v>Participate in a STEM activity with den</v>
      </c>
      <c r="AJ16" s="387"/>
      <c r="AK16" s="162" t="str">
        <f>IF(NOVA!L186&lt;&gt;"", NOVA!L186, "")</f>
        <v/>
      </c>
      <c r="AL16" s="142"/>
      <c r="AM16" s="162" t="str">
        <f>NOVA!B63</f>
        <v>4b1</v>
      </c>
      <c r="AN16" s="386" t="str">
        <f>NOVA!C63</f>
        <v>Catalog 5 locally invasive animals</v>
      </c>
      <c r="AO16" s="387"/>
      <c r="AP16" s="162" t="str">
        <f>IF(NOVA!L63&lt;&gt;"", NOVA!L63, "")</f>
        <v/>
      </c>
      <c r="AQ16" s="142"/>
      <c r="AR16" s="162" t="str">
        <f>NOVA!B127</f>
        <v>4a1</v>
      </c>
      <c r="AS16" s="386" t="str">
        <f>NOVA!C127</f>
        <v>Talk with someone about tech used</v>
      </c>
      <c r="AT16" s="387"/>
      <c r="AU16" s="162" t="str">
        <f>IF(NOVA!L127&lt;&gt;"", NOVA!L127, "")</f>
        <v/>
      </c>
    </row>
    <row r="17" spans="1:47" ht="12.75" customHeight="1">
      <c r="A17" s="109" t="s">
        <v>439</v>
      </c>
      <c r="B17" s="110" t="str">
        <f>WebelosBadge!L11</f>
        <v/>
      </c>
      <c r="C17" s="113"/>
      <c r="D17" s="402"/>
      <c r="E17" s="42" t="str">
        <f>AdventurePins!B21</f>
        <v>2c</v>
      </c>
      <c r="F17" s="159" t="str">
        <f>AdventurePins!C21</f>
        <v>Stopped breathing</v>
      </c>
      <c r="G17" s="42" t="str">
        <f>IF(AdventurePins!L21&lt;&gt;"", AdventurePins!L21, " ")</f>
        <v xml:space="preserve"> </v>
      </c>
      <c r="I17" s="426"/>
      <c r="J17" s="42">
        <f>AdventurePins!B77</f>
        <v>3</v>
      </c>
      <c r="K17" s="159" t="str">
        <f>AdventurePins!C77</f>
        <v>Earn religious emblem of faith</v>
      </c>
      <c r="L17" s="42" t="str">
        <f>IF(AdventurePins!L77&lt;&gt;"", AdventurePins!L77, " ")</f>
        <v xml:space="preserve"> </v>
      </c>
      <c r="N17" s="416"/>
      <c r="O17" s="107">
        <f>Electives!B21</f>
        <v>2</v>
      </c>
      <c r="P17" s="125" t="str">
        <f>Electives!C21</f>
        <v>Importance of Boating skills</v>
      </c>
      <c r="Q17" s="107" t="str">
        <f>IF(Electives!L21&lt;&gt;"", Electives!L21, " ")</f>
        <v xml:space="preserve"> </v>
      </c>
      <c r="S17" s="416"/>
      <c r="T17" s="107" t="str">
        <f>Electives!B89</f>
        <v>3c</v>
      </c>
      <c r="U17" s="125" t="str">
        <f>Electives!C89</f>
        <v>Share results w/den</v>
      </c>
      <c r="V17" s="107" t="str">
        <f>IF(Electives!L89&lt;&gt;"", Electives!L89, " ")</f>
        <v xml:space="preserve"> </v>
      </c>
      <c r="X17" s="410"/>
      <c r="Y17" s="107" t="str">
        <f>Electives!B155</f>
        <v>7b</v>
      </c>
      <c r="Z17" s="127" t="str">
        <f>Electives!C155</f>
        <v xml:space="preserve">One way humans changed nature balance </v>
      </c>
      <c r="AA17" s="107" t="str">
        <f>IF(Electives!L155&lt;&gt;"", Electives!L155, " ")</f>
        <v xml:space="preserve"> </v>
      </c>
      <c r="AC17" s="164" t="str">
        <f>'Cub Awards'!B20</f>
        <v>d</v>
      </c>
      <c r="AD17" s="314" t="str">
        <f>'Cub Awards'!C20</f>
        <v>Attend a pack overnighter</v>
      </c>
      <c r="AE17" s="314"/>
      <c r="AF17" s="164" t="str">
        <f>IF('Cub Awards'!L20&lt;&gt;"", 'Cub Awards'!L20, "")</f>
        <v/>
      </c>
      <c r="AG17" s="216"/>
      <c r="AH17" s="162">
        <f>NOVA!B187</f>
        <v>10</v>
      </c>
      <c r="AI17" s="386" t="str">
        <f>NOVA!C187</f>
        <v>Submit Supernova application</v>
      </c>
      <c r="AJ17" s="387"/>
      <c r="AK17" s="162" t="str">
        <f>IF(NOVA!L187&lt;&gt;"", NOVA!L187, "")</f>
        <v/>
      </c>
      <c r="AL17" s="216"/>
      <c r="AM17" s="162" t="str">
        <f>NOVA!B64</f>
        <v>4b2</v>
      </c>
      <c r="AN17" s="386" t="str">
        <f>NOVA!C64</f>
        <v>Design display about invasive species</v>
      </c>
      <c r="AO17" s="387"/>
      <c r="AP17" s="162" t="str">
        <f>IF(NOVA!L64&lt;&gt;"", NOVA!L64, "")</f>
        <v/>
      </c>
      <c r="AQ17" s="216"/>
      <c r="AR17" s="162" t="str">
        <f>NOVA!B128</f>
        <v>4a2</v>
      </c>
      <c r="AS17" s="386" t="str">
        <f>NOVA!C128</f>
        <v>Ask expert why the tech is used</v>
      </c>
      <c r="AT17" s="387"/>
      <c r="AU17" s="162" t="str">
        <f>IF(NOVA!L128&lt;&gt;"", NOVA!L128, "")</f>
        <v/>
      </c>
    </row>
    <row r="18" spans="1:47" ht="12.75" customHeight="1">
      <c r="A18" s="109" t="s">
        <v>857</v>
      </c>
      <c r="B18" s="110" t="str">
        <f>IF(ISTEXT(WebelosBadge!L12),"C"," ")</f>
        <v xml:space="preserve"> </v>
      </c>
      <c r="C18" s="115"/>
      <c r="D18" s="402"/>
      <c r="E18" s="42" t="str">
        <f>AdventurePins!B22</f>
        <v>2d</v>
      </c>
      <c r="F18" s="159" t="str">
        <f>AdventurePins!C22</f>
        <v>Stroke</v>
      </c>
      <c r="G18" s="42" t="str">
        <f>IF(AdventurePins!L22&lt;&gt;"", AdventurePins!L22, " ")</f>
        <v xml:space="preserve"> </v>
      </c>
      <c r="I18" s="426"/>
      <c r="J18" s="42">
        <f>AdventurePins!B78</f>
        <v>4</v>
      </c>
      <c r="K18" s="159" t="str">
        <f>AdventurePins!C78</f>
        <v>Make plan of TWO things help w/ duty to God</v>
      </c>
      <c r="L18" s="42" t="str">
        <f>IF(AdventurePins!L78&lt;&gt;"", AdventurePins!L78, " ")</f>
        <v xml:space="preserve"> </v>
      </c>
      <c r="N18" s="416"/>
      <c r="O18" s="107">
        <f>Electives!B22</f>
        <v>3</v>
      </c>
      <c r="P18" s="125" t="str">
        <f>Electives!C22</f>
        <v>Order of rescue</v>
      </c>
      <c r="Q18" s="107" t="str">
        <f>IF(Electives!L22&lt;&gt;"", Electives!L22, " ")</f>
        <v xml:space="preserve"> </v>
      </c>
      <c r="S18" s="416"/>
      <c r="T18" s="107" t="str">
        <f>Electives!B90</f>
        <v>4a</v>
      </c>
      <c r="U18" s="125" t="str">
        <f>Electives!C90</f>
        <v>Minerial test kit to Mohs scale of hardness</v>
      </c>
      <c r="V18" s="107" t="str">
        <f>IF(Electives!L90&lt;&gt;"", Electives!L90, " ")</f>
        <v xml:space="preserve"> </v>
      </c>
      <c r="X18" s="410"/>
      <c r="Y18" s="107" t="str">
        <f>Electives!B156</f>
        <v>7c</v>
      </c>
      <c r="Z18" s="125" t="str">
        <f>Electives!C156</f>
        <v>How to protect balance of nature</v>
      </c>
      <c r="AA18" s="107" t="str">
        <f>IF(Electives!L156&lt;&gt;"", Electives!L156, " ")</f>
        <v xml:space="preserve"> </v>
      </c>
      <c r="AC18" s="164" t="str">
        <f>'Cub Awards'!B21</f>
        <v>e</v>
      </c>
      <c r="AD18" s="314" t="str">
        <f>'Cub Awards'!C21</f>
        <v>Complete an oudoor service project</v>
      </c>
      <c r="AE18" s="314"/>
      <c r="AF18" s="164" t="str">
        <f>IF('Cub Awards'!L21&lt;&gt;"", 'Cub Awards'!L21, "")</f>
        <v/>
      </c>
      <c r="AG18" s="216"/>
      <c r="AL18" s="216"/>
      <c r="AM18" s="162" t="str">
        <f>NOVA!B65</f>
        <v>4b3</v>
      </c>
      <c r="AN18" s="386" t="str">
        <f>NOVA!C65</f>
        <v>Discuss invasive species</v>
      </c>
      <c r="AO18" s="387"/>
      <c r="AP18" s="162" t="str">
        <f>IF(NOVA!L65&lt;&gt;"", NOVA!L65, "")</f>
        <v/>
      </c>
      <c r="AQ18" s="216"/>
      <c r="AR18" s="162" t="str">
        <f>NOVA!B129</f>
        <v>4b</v>
      </c>
      <c r="AS18" s="386" t="str">
        <f>NOVA!C129</f>
        <v>Discuss with counselor your visit</v>
      </c>
      <c r="AT18" s="387"/>
      <c r="AU18" s="162" t="str">
        <f>IF(NOVA!L129&lt;&gt;"", NOVA!L129, "")</f>
        <v/>
      </c>
    </row>
    <row r="19" spans="1:47" ht="12.75" customHeight="1">
      <c r="A19" s="210" t="s">
        <v>856</v>
      </c>
      <c r="B19" s="110" t="str">
        <f>IF(ISTEXT(WebelosBadge!L13),"C"," ")</f>
        <v xml:space="preserve"> </v>
      </c>
      <c r="C19" s="116"/>
      <c r="D19" s="402"/>
      <c r="E19" s="42" t="str">
        <f>AdventurePins!B23</f>
        <v>2e</v>
      </c>
      <c r="F19" s="159" t="str">
        <f>AdventurePins!C23</f>
        <v>Poisoning</v>
      </c>
      <c r="G19" s="42" t="str">
        <f>IF(AdventurePins!L23&lt;&gt;"", AdventurePins!L23, " ")</f>
        <v xml:space="preserve"> </v>
      </c>
      <c r="I19" s="426"/>
      <c r="J19" s="42">
        <f>AdventurePins!B79</f>
        <v>5</v>
      </c>
      <c r="K19" s="159" t="str">
        <f>AdventurePins!C79</f>
        <v>Discuss Scout Oath &amp; Law to beliefs abt God</v>
      </c>
      <c r="L19" s="42" t="str">
        <f>IF(AdventurePins!L79&lt;&gt;"", AdventurePins!L79, " ")</f>
        <v xml:space="preserve"> </v>
      </c>
      <c r="N19" s="416"/>
      <c r="O19" s="107">
        <f>Electives!B23</f>
        <v>4</v>
      </c>
      <c r="P19" s="125" t="str">
        <f>Electives!C23</f>
        <v>Attempt Swimmer test</v>
      </c>
      <c r="Q19" s="107" t="str">
        <f>IF(Electives!L23&lt;&gt;"", Electives!L23, " ")</f>
        <v xml:space="preserve"> </v>
      </c>
      <c r="S19" s="416"/>
      <c r="T19" s="107" t="str">
        <f>Electives!B91</f>
        <v>4b</v>
      </c>
      <c r="U19" s="125" t="str">
        <f>Electives!C91</f>
        <v>Record results in handbook</v>
      </c>
      <c r="V19" s="107" t="str">
        <f>IF(Electives!L91&lt;&gt;"", Electives!L91, " ")</f>
        <v xml:space="preserve"> </v>
      </c>
      <c r="X19" s="410"/>
      <c r="Y19" s="107">
        <f>Electives!B157</f>
        <v>8</v>
      </c>
      <c r="Z19" s="125" t="str">
        <f>Electives!C157</f>
        <v>Learn aquatic ecosystems &amp; discuss</v>
      </c>
      <c r="AA19" s="107" t="str">
        <f>IF(Electives!L157&lt;&gt;"", Electives!L157, " ")</f>
        <v xml:space="preserve"> </v>
      </c>
      <c r="AC19" s="164" t="str">
        <f>'Cub Awards'!B22</f>
        <v>f</v>
      </c>
      <c r="AD19" s="314" t="str">
        <f>'Cub Awards'!C22</f>
        <v>Complete conservation project</v>
      </c>
      <c r="AE19" s="314"/>
      <c r="AF19" s="164" t="str">
        <f>IF('Cub Awards'!L22&lt;&gt;"", 'Cub Awards'!L22, "")</f>
        <v/>
      </c>
      <c r="AG19" s="216"/>
      <c r="AH19" s="163"/>
      <c r="AI19" s="142" t="str">
        <f>NOVA!C5</f>
        <v>NOVA Science: Science Everywhere</v>
      </c>
      <c r="AJ19" s="214"/>
      <c r="AL19" s="216"/>
      <c r="AM19" s="162" t="str">
        <f>NOVA!B66</f>
        <v>4c1</v>
      </c>
      <c r="AN19" s="386" t="str">
        <f>NOVA!C66</f>
        <v>Visit a local ecosystem and investigate</v>
      </c>
      <c r="AO19" s="387"/>
      <c r="AP19" s="162" t="str">
        <f>IF(NOVA!L66&lt;&gt;"", NOVA!L66, "")</f>
        <v/>
      </c>
      <c r="AQ19" s="216"/>
      <c r="AR19" s="162">
        <f>NOVA!B130</f>
        <v>5</v>
      </c>
      <c r="AS19" s="323" t="str">
        <f>NOVA!C130</f>
        <v>Discuss how tech affects your life</v>
      </c>
      <c r="AT19" s="323"/>
      <c r="AU19" s="162" t="str">
        <f>IF(NOVA!L130&lt;&gt;"", NOVA!L130, "")</f>
        <v/>
      </c>
    </row>
    <row r="20" spans="1:47" ht="12.75" customHeight="1">
      <c r="A20" s="411" t="s">
        <v>29</v>
      </c>
      <c r="B20" s="411"/>
      <c r="C20" s="116"/>
      <c r="D20" s="402"/>
      <c r="E20" s="42">
        <f>AdventurePins!B24</f>
        <v>3</v>
      </c>
      <c r="F20" s="159" t="str">
        <f>AdventurePins!C24</f>
        <v>Show how to help choking victim</v>
      </c>
      <c r="G20" s="42" t="str">
        <f>IF(AdventurePins!L24&lt;&gt;"", AdventurePins!L24, " ")</f>
        <v xml:space="preserve"> </v>
      </c>
      <c r="I20" s="426"/>
      <c r="J20" s="42">
        <f>AdventurePins!B80</f>
        <v>6</v>
      </c>
      <c r="K20" s="159" t="str">
        <f>AdventurePins!C80</f>
        <v>Pray/meditate for one month</v>
      </c>
      <c r="L20" s="42" t="str">
        <f>IF(AdventurePins!L80&lt;&gt;"", AdventurePins!L80, " ")</f>
        <v xml:space="preserve"> </v>
      </c>
      <c r="N20" s="416"/>
      <c r="O20" s="107">
        <f>Electives!B24</f>
        <v>5</v>
      </c>
      <c r="P20" s="125" t="str">
        <f>Electives!C24</f>
        <v>Front surface dive</v>
      </c>
      <c r="Q20" s="107" t="str">
        <f>IF(Electives!L24&lt;&gt;"", Electives!L24, " ")</f>
        <v xml:space="preserve"> </v>
      </c>
      <c r="S20" s="416"/>
      <c r="T20" s="107">
        <f>Electives!B92</f>
        <v>5</v>
      </c>
      <c r="U20" s="125" t="str">
        <f>Electives!C92</f>
        <v>Identify geological features on map</v>
      </c>
      <c r="V20" s="107" t="str">
        <f>IF(Electives!L92&lt;&gt;"", Electives!L92, " ")</f>
        <v xml:space="preserve"> </v>
      </c>
      <c r="X20" s="410"/>
      <c r="Y20" s="107">
        <f>Electives!B158</f>
        <v>9</v>
      </c>
      <c r="Z20" s="125" t="str">
        <f>Electives!C158</f>
        <v>Do one of following:</v>
      </c>
      <c r="AA20" s="107" t="str">
        <f>IF(Electives!L158&lt;&gt;"", Electives!L158, " ")</f>
        <v xml:space="preserve"> </v>
      </c>
      <c r="AC20" s="164" t="str">
        <f>'Cub Awards'!B23</f>
        <v>g</v>
      </c>
      <c r="AD20" s="314" t="str">
        <f>'Cub Awards'!C23</f>
        <v>Earn the Summertime Pack Award</v>
      </c>
      <c r="AE20" s="314"/>
      <c r="AF20" s="164" t="str">
        <f>IF('Cub Awards'!L23&lt;&gt;"", 'Cub Awards'!L23, "")</f>
        <v/>
      </c>
      <c r="AG20" s="216"/>
      <c r="AH20" s="162" t="str">
        <f>NOVA!B6</f>
        <v>1a</v>
      </c>
      <c r="AI20" s="386" t="str">
        <f>NOVA!C6</f>
        <v>Read or watch 1 hour of science content</v>
      </c>
      <c r="AJ20" s="387"/>
      <c r="AK20" s="162" t="str">
        <f>IF(NOVA!L6&lt;&gt;"", NOVA!L6, "")</f>
        <v/>
      </c>
      <c r="AL20" s="216"/>
      <c r="AM20" s="162" t="str">
        <f>NOVA!B67</f>
        <v>4c2</v>
      </c>
      <c r="AN20" s="386" t="str">
        <f>NOVA!C67</f>
        <v>Draw food web of plants / animals</v>
      </c>
      <c r="AO20" s="387"/>
      <c r="AP20" s="162" t="str">
        <f>IF(NOVA!L67&lt;&gt;"", NOVA!L67,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IF(AdventurePins!L25&lt;&gt;"", AdventurePins!L25, " ")</f>
        <v xml:space="preserve"> </v>
      </c>
      <c r="I21" s="399" t="str">
        <f>AdventurePins!C82</f>
        <v>Outdoorsman</v>
      </c>
      <c r="J21" s="399"/>
      <c r="K21" s="399"/>
      <c r="L21" s="399"/>
      <c r="N21" s="416"/>
      <c r="O21" s="107">
        <f>Electives!B25</f>
        <v>6</v>
      </c>
      <c r="P21" s="125" t="str">
        <f>Electives!C25</f>
        <v>Demonstrate 2 strokes</v>
      </c>
      <c r="Q21" s="107" t="str">
        <f>IF(Electives!L25&lt;&gt;"", Electives!L25, " ")</f>
        <v xml:space="preserve"> </v>
      </c>
      <c r="S21" s="416"/>
      <c r="T21" s="107" t="str">
        <f>Electives!B93</f>
        <v>6a</v>
      </c>
      <c r="U21" s="125" t="str">
        <f>Electives!C93</f>
        <v>Identify geological building materials (home)</v>
      </c>
      <c r="V21" s="107" t="str">
        <f>IF(Electives!L93&lt;&gt;"", Electives!L93, " ")</f>
        <v xml:space="preserve"> </v>
      </c>
      <c r="X21" s="410"/>
      <c r="Y21" s="107" t="str">
        <f>Electives!B159</f>
        <v>9a</v>
      </c>
      <c r="Z21" s="125" t="str">
        <f>Electives!C159</f>
        <v>Visit museum and discuss with den</v>
      </c>
      <c r="AA21" s="107" t="str">
        <f>IF(Electives!L159&lt;&gt;"", Electives!L159, " ")</f>
        <v xml:space="preserve"> </v>
      </c>
      <c r="AC21" s="164" t="str">
        <f>'Cub Awards'!B24</f>
        <v>h</v>
      </c>
      <c r="AD21" s="314" t="str">
        <f>'Cub Awards'!C24</f>
        <v>Participate in nature observation</v>
      </c>
      <c r="AE21" s="314"/>
      <c r="AF21" s="164" t="str">
        <f>IF('Cub Awards'!L24&lt;&gt;"", 'Cub Awards'!L24, "")</f>
        <v/>
      </c>
      <c r="AG21" s="216"/>
      <c r="AH21" s="162" t="str">
        <f>NOVA!B7</f>
        <v>1b</v>
      </c>
      <c r="AI21" s="386" t="str">
        <f>NOVA!C7</f>
        <v>List at least two questions or ideas</v>
      </c>
      <c r="AJ21" s="387"/>
      <c r="AK21" s="162" t="str">
        <f>IF(NOVA!L7&lt;&gt;"", NOVA!L7, "")</f>
        <v/>
      </c>
      <c r="AL21" s="216"/>
      <c r="AM21" s="162" t="str">
        <f>NOVA!B68</f>
        <v>4c3</v>
      </c>
      <c r="AN21" s="386" t="str">
        <f>NOVA!C68</f>
        <v>Discuss food web with counselor</v>
      </c>
      <c r="AO21" s="387"/>
      <c r="AP21" s="162" t="str">
        <f>IF(NOVA!L68&lt;&gt;"", NOVA!L68, "")</f>
        <v/>
      </c>
      <c r="AQ21" s="216"/>
      <c r="AR21" s="162" t="str">
        <f>NOVA!B133</f>
        <v>1a</v>
      </c>
      <c r="AS21" s="389" t="str">
        <f>NOVA!C133</f>
        <v>Read or watch 1 hour of mechanical content</v>
      </c>
      <c r="AT21" s="390"/>
      <c r="AU21" s="162" t="str">
        <f>IF(NOVA!L133&lt;&gt;"", NOVA!L133, "")</f>
        <v/>
      </c>
    </row>
    <row r="22" spans="1:47">
      <c r="A22" s="109" t="s">
        <v>440</v>
      </c>
      <c r="B22" s="117" t="str">
        <f>IF(ISTEXT(ArrowOfLight!L5),"C"," ")</f>
        <v xml:space="preserve"> </v>
      </c>
      <c r="D22" s="402"/>
      <c r="E22" s="42">
        <f>AdventurePins!B26</f>
        <v>5</v>
      </c>
      <c r="F22" s="159" t="str">
        <f>AdventurePins!C26</f>
        <v>Demonstrate treatment for five:</v>
      </c>
      <c r="G22" s="42" t="str">
        <f>IF(AdventurePins!L26&lt;&gt;"", AdventurePins!L26, " ")</f>
        <v xml:space="preserve"> </v>
      </c>
      <c r="I22" s="402" t="str">
        <f>IF(AdventurePins!$E82&lt;&gt;"", AdventurePins!$E82, " ")</f>
        <v>(Do all of A or B)</v>
      </c>
      <c r="J22" s="424" t="str">
        <f>AdventurePins!C83</f>
        <v>Option A</v>
      </c>
      <c r="K22" s="425"/>
      <c r="L22" s="42" t="str">
        <f>IF(AdventurePins!L83&lt;&gt;"", AdventurePins!L83, " ")</f>
        <v xml:space="preserve"> </v>
      </c>
      <c r="N22" s="416"/>
      <c r="O22" s="107">
        <f>Electives!B26</f>
        <v>7</v>
      </c>
      <c r="P22" s="125" t="str">
        <f>Electives!C26</f>
        <v>Talk swimming expert</v>
      </c>
      <c r="Q22" s="107" t="str">
        <f>IF(Electives!L26&lt;&gt;"", Electives!L26, " ")</f>
        <v xml:space="preserve"> </v>
      </c>
      <c r="S22" s="417"/>
      <c r="T22" s="107" t="str">
        <f>Electives!B94</f>
        <v>6b</v>
      </c>
      <c r="U22" s="125" t="str">
        <f>Electives!C94</f>
        <v>Identify geological materials (community)</v>
      </c>
      <c r="V22" s="107" t="str">
        <f>IF(Electives!L94&lt;&gt;"", Electives!L94, " ")</f>
        <v xml:space="preserve"> </v>
      </c>
      <c r="X22" s="410"/>
      <c r="Y22" s="107" t="str">
        <f>Electives!B160</f>
        <v>9b</v>
      </c>
      <c r="Z22" s="127" t="str">
        <f>Electives!C160</f>
        <v>Create vid of wild creature &amp; share w/den</v>
      </c>
      <c r="AA22" s="107" t="str">
        <f>IF(Electives!L160&lt;&gt;"", Electives!L160, " ")</f>
        <v xml:space="preserve"> </v>
      </c>
      <c r="AC22" s="164" t="str">
        <f>'Cub Awards'!B25</f>
        <v>i</v>
      </c>
      <c r="AD22" s="314" t="str">
        <f>'Cub Awards'!C25</f>
        <v>Participate in outdoor aquatics</v>
      </c>
      <c r="AE22" s="314"/>
      <c r="AF22" s="164" t="str">
        <f>IF('Cub Awards'!L25&lt;&gt;"", 'Cub Awards'!L25, "")</f>
        <v/>
      </c>
      <c r="AG22" s="216"/>
      <c r="AH22" s="162" t="str">
        <f>NOVA!B8</f>
        <v>1c</v>
      </c>
      <c r="AI22" s="386" t="str">
        <f>NOVA!C8</f>
        <v>Discuss two with your counselor</v>
      </c>
      <c r="AJ22" s="387"/>
      <c r="AK22" s="162" t="str">
        <f>IF(NOVA!L8&lt;&gt;"", NOVA!L8, "")</f>
        <v/>
      </c>
      <c r="AL22" s="216"/>
      <c r="AM22" s="162" t="str">
        <f>NOVA!B69</f>
        <v>4d1</v>
      </c>
      <c r="AN22" s="386" t="str">
        <f>NOVA!C69</f>
        <v>Crate diorama of local animal's habitat</v>
      </c>
      <c r="AO22" s="387"/>
      <c r="AP22" s="162" t="str">
        <f>IF(NOVA!L69&lt;&gt;"", NOVA!L69, "")</f>
        <v/>
      </c>
      <c r="AQ22" s="216"/>
      <c r="AR22" s="162" t="str">
        <f>NOVA!B134</f>
        <v>1b</v>
      </c>
      <c r="AS22" s="386" t="str">
        <f>NOVA!C134</f>
        <v>List at least two questions or ideas</v>
      </c>
      <c r="AT22" s="387"/>
      <c r="AU22" s="162" t="str">
        <f>IF(NOVA!L134&lt;&gt;"", NOVA!L134, "")</f>
        <v/>
      </c>
    </row>
    <row r="23" spans="1:47">
      <c r="A23" s="109" t="s">
        <v>441</v>
      </c>
      <c r="B23" s="117" t="str">
        <f>ArrowOfLight!L6</f>
        <v/>
      </c>
      <c r="D23" s="402"/>
      <c r="E23" s="42" t="str">
        <f>AdventurePins!B27</f>
        <v>5a</v>
      </c>
      <c r="F23" s="159" t="str">
        <f>AdventurePins!C27</f>
        <v>Cuts &amp; scratches</v>
      </c>
      <c r="G23" s="42" t="str">
        <f>IF(AdventurePins!L27&lt;&gt;"", AdventurePins!L27, " ")</f>
        <v xml:space="preserve"> </v>
      </c>
      <c r="I23" s="402"/>
      <c r="J23" s="42">
        <f>AdventurePins!B84</f>
        <v>1</v>
      </c>
      <c r="K23" s="159" t="str">
        <f>AdventurePins!C84</f>
        <v>Plan / conduct campout</v>
      </c>
      <c r="L23" s="42" t="str">
        <f>IF(AdventurePins!L84&lt;&gt;"", AdventurePins!L84, " ")</f>
        <v xml:space="preserve"> </v>
      </c>
      <c r="N23" s="416"/>
      <c r="O23" s="107">
        <f>Electives!B27</f>
        <v>8</v>
      </c>
      <c r="P23" s="125" t="str">
        <f>Electives!C27</f>
        <v>PFD exercise</v>
      </c>
      <c r="Q23" s="107" t="str">
        <f>IF(Electives!L27&lt;&gt;"", Electives!L27,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Awards'!L26&lt;&gt;"", 'Cub Awards'!L26, "")</f>
        <v/>
      </c>
      <c r="AG23" s="216"/>
      <c r="AH23" s="162">
        <f>NOVA!B9</f>
        <v>2</v>
      </c>
      <c r="AI23" s="386" t="str">
        <f>NOVA!C9</f>
        <v>Complete an elective listed in comment</v>
      </c>
      <c r="AJ23" s="387"/>
      <c r="AK23" s="162" t="str">
        <f>IF(NOVA!L9&lt;&gt;"", NOVA!L9, "")</f>
        <v/>
      </c>
      <c r="AL23" s="216"/>
      <c r="AM23" s="162" t="str">
        <f>NOVA!B70</f>
        <v>4d2</v>
      </c>
      <c r="AN23" s="386" t="str">
        <f>NOVA!C70</f>
        <v>Explain what animal must have</v>
      </c>
      <c r="AO23" s="387"/>
      <c r="AP23" s="162" t="str">
        <f>IF(NOVA!L70&lt;&gt;"", NOVA!L70, "")</f>
        <v/>
      </c>
      <c r="AQ23" s="216"/>
      <c r="AR23" s="162" t="str">
        <f>NOVA!B135</f>
        <v>1c</v>
      </c>
      <c r="AS23" s="386" t="str">
        <f>NOVA!C135</f>
        <v>Discuss two with your counselor</v>
      </c>
      <c r="AT23" s="387"/>
      <c r="AU23" s="162" t="str">
        <f>IF(NOVA!L135&lt;&gt;"", NOVA!L135, "")</f>
        <v/>
      </c>
    </row>
    <row r="24" spans="1:47">
      <c r="A24" s="109" t="s">
        <v>442</v>
      </c>
      <c r="B24" s="117" t="str">
        <f>ArrowOfLight!L8</f>
        <v/>
      </c>
      <c r="D24" s="402"/>
      <c r="E24" s="42" t="str">
        <f>AdventurePins!B28</f>
        <v>5b</v>
      </c>
      <c r="F24" s="159" t="str">
        <f>AdventurePins!C28</f>
        <v>Burns &amp; scalds</v>
      </c>
      <c r="G24" s="42" t="str">
        <f>IF(AdventurePins!L28&lt;&gt;"", AdventurePins!L28, " ")</f>
        <v xml:space="preserve"> </v>
      </c>
      <c r="I24" s="402"/>
      <c r="J24" s="42">
        <f>AdventurePins!B85</f>
        <v>2</v>
      </c>
      <c r="K24" s="159" t="str">
        <f>AdventurePins!C85</f>
        <v>Setup tent without adult help</v>
      </c>
      <c r="L24" s="42" t="str">
        <f>IF(AdventurePins!L85&lt;&gt;"", AdventurePins!L85, " ")</f>
        <v xml:space="preserve"> </v>
      </c>
      <c r="N24" s="417"/>
      <c r="O24" s="107">
        <f>Electives!B28</f>
        <v>9</v>
      </c>
      <c r="P24" s="125" t="str">
        <f>Electives!C28</f>
        <v>Paddle canoe</v>
      </c>
      <c r="Q24" s="107" t="str">
        <f>IF(Electives!L28&lt;&gt;"", Electives!L28, " ")</f>
        <v xml:space="preserve"> </v>
      </c>
      <c r="S24" s="410" t="str">
        <f>IF(Electives!$E97&lt;&gt;"", Electives!$E97, " ")</f>
        <v>(Do 1-2)</v>
      </c>
      <c r="T24" s="107">
        <f>Electives!B98</f>
        <v>1</v>
      </c>
      <c r="U24" s="126" t="str">
        <f>Electives!C98</f>
        <v>3 things describing a type of engineer</v>
      </c>
      <c r="V24" s="107" t="str">
        <f>IF(Electives!L98&lt;&gt;"", Electives!L98, " ")</f>
        <v xml:space="preserve"> </v>
      </c>
      <c r="X24" s="410" t="str">
        <f>IF(Electives!$E163&lt;&gt;"", Electives!$E163, " ")</f>
        <v>(Do 1-4 and one other)</v>
      </c>
      <c r="Y24" s="107">
        <f>Electives!B164</f>
        <v>1</v>
      </c>
      <c r="Z24" s="125" t="str">
        <f>Electives!C164</f>
        <v>Identify 2 groups / parts of tree</v>
      </c>
      <c r="AA24" s="107" t="str">
        <f>IF(Electives!L164&lt;&gt;"", Electives!L164, " ")</f>
        <v xml:space="preserve"> </v>
      </c>
      <c r="AC24" s="164" t="str">
        <f>'Cub Awards'!B27</f>
        <v>k</v>
      </c>
      <c r="AD24" s="314" t="str">
        <f>'Cub Awards'!C27</f>
        <v>Participate in outdoor sporting event</v>
      </c>
      <c r="AE24" s="314"/>
      <c r="AF24" s="164" t="str">
        <f>IF('Cub Awards'!L27&lt;&gt;"", 'Cub Awards'!L27, "")</f>
        <v/>
      </c>
      <c r="AG24" s="216"/>
      <c r="AH24" s="162" t="str">
        <f>NOVA!B10</f>
        <v>3a</v>
      </c>
      <c r="AI24" s="386" t="str">
        <f>NOVA!C10</f>
        <v>Choose a question to investigate</v>
      </c>
      <c r="AJ24" s="387"/>
      <c r="AK24" s="162" t="str">
        <f>IF(NOVA!L10&lt;&gt;"", NOVA!L10, "")</f>
        <v/>
      </c>
      <c r="AL24" s="216"/>
      <c r="AM24" s="162" t="str">
        <f>NOVA!B71</f>
        <v>4e1</v>
      </c>
      <c r="AN24" s="386" t="str">
        <f>NOVA!C71</f>
        <v>Make and place a bird feeder</v>
      </c>
      <c r="AO24" s="387"/>
      <c r="AP24" s="162" t="str">
        <f>IF(NOVA!L71&lt;&gt;"", NOVA!L71, "")</f>
        <v/>
      </c>
      <c r="AQ24" s="216"/>
      <c r="AR24" s="162">
        <f>NOVA!B136</f>
        <v>2</v>
      </c>
      <c r="AS24" s="386" t="str">
        <f>NOVA!C136</f>
        <v>Complete an elective listed in comment</v>
      </c>
      <c r="AT24" s="387"/>
      <c r="AU24" s="162" t="str">
        <f>IF(NOVA!L136&lt;&gt;"", NOVA!L136, "")</f>
        <v/>
      </c>
    </row>
    <row r="25" spans="1:47" ht="12.75" customHeight="1">
      <c r="A25" s="109" t="s">
        <v>443</v>
      </c>
      <c r="B25" s="117" t="str">
        <f>ArrowOfLight!L7</f>
        <v/>
      </c>
      <c r="D25" s="402"/>
      <c r="E25" s="42" t="str">
        <f>AdventurePins!B29</f>
        <v>5c</v>
      </c>
      <c r="F25" s="159" t="str">
        <f>AdventurePins!C29</f>
        <v>Sunburn</v>
      </c>
      <c r="G25" s="42" t="str">
        <f>IF(AdventurePins!L29&lt;&gt;"", AdventurePins!L29, " ")</f>
        <v xml:space="preserve"> </v>
      </c>
      <c r="I25" s="402"/>
      <c r="J25" s="42">
        <f>AdventurePins!B86</f>
        <v>3</v>
      </c>
      <c r="K25" s="159" t="str">
        <f>AdventurePins!C86</f>
        <v>Discuss emergency actions for:</v>
      </c>
      <c r="L25" s="42" t="str">
        <f>IF(AdventurePins!L86&lt;&gt;"", AdventurePins!L86, " ")</f>
        <v xml:space="preserve"> </v>
      </c>
      <c r="N25" s="399" t="str">
        <f>Electives!C31</f>
        <v>Art Explosion</v>
      </c>
      <c r="O25" s="399"/>
      <c r="P25" s="399"/>
      <c r="Q25" s="399"/>
      <c r="S25" s="410"/>
      <c r="T25" s="107" t="str">
        <f>Electives!B99</f>
        <v>2a</v>
      </c>
      <c r="U25" s="125" t="str">
        <f>Electives!C99</f>
        <v>Construct blueprint plans for a design</v>
      </c>
      <c r="V25" s="107" t="str">
        <f>IF(Electives!L99&lt;&gt;"", Electives!L99, " ")</f>
        <v xml:space="preserve"> </v>
      </c>
      <c r="X25" s="410"/>
      <c r="Y25" s="107">
        <f>Electives!B165</f>
        <v>2</v>
      </c>
      <c r="Z25" s="125" t="str">
        <f>Electives!C165</f>
        <v>Identify 4 local trees &amp; how used</v>
      </c>
      <c r="AA25" s="107" t="str">
        <f>IF(Electives!L165&lt;&gt;"", Electives!L165, " ")</f>
        <v xml:space="preserve"> </v>
      </c>
      <c r="AC25" s="164" t="str">
        <f>'Cub Awards'!B28</f>
        <v>l</v>
      </c>
      <c r="AD25" s="314" t="str">
        <f>'Cub Awards'!C28</f>
        <v>Participate in outdoor worship service</v>
      </c>
      <c r="AE25" s="314"/>
      <c r="AF25" s="164" t="str">
        <f>IF('Cub Awards'!L28&lt;&gt;"", 'Cub Awards'!L28, "")</f>
        <v/>
      </c>
      <c r="AG25" s="216"/>
      <c r="AH25" s="162" t="str">
        <f>NOVA!B11</f>
        <v>3b</v>
      </c>
      <c r="AI25" s="386" t="str">
        <f>NOVA!C11</f>
        <v>Use scientific method to investigate</v>
      </c>
      <c r="AJ25" s="387"/>
      <c r="AK25" s="162" t="str">
        <f>IF(NOVA!L11&lt;&gt;"", NOVA!L11, "")</f>
        <v/>
      </c>
      <c r="AL25" s="216"/>
      <c r="AM25" s="162" t="str">
        <f>NOVA!B72</f>
        <v>4e2</v>
      </c>
      <c r="AN25" s="386" t="str">
        <f>NOVA!C72</f>
        <v>Fill feeder with birdseed</v>
      </c>
      <c r="AO25" s="387"/>
      <c r="AP25" s="162" t="str">
        <f>IF(NOVA!L72&lt;&gt;"", NOVA!L72, "")</f>
        <v/>
      </c>
      <c r="AQ25" s="216"/>
      <c r="AR25" s="162" t="str">
        <f>NOVA!B137</f>
        <v>3a1</v>
      </c>
      <c r="AS25" s="386" t="str">
        <f>NOVA!C137</f>
        <v>Make a list of the three kinds of levers</v>
      </c>
      <c r="AT25" s="387"/>
      <c r="AU25" s="162" t="str">
        <f>IF(NOVA!L137&lt;&gt;"", NOVA!L137, "")</f>
        <v/>
      </c>
    </row>
    <row r="26" spans="1:47" ht="12.75" customHeight="1">
      <c r="A26" s="114" t="s">
        <v>444</v>
      </c>
      <c r="B26" s="117" t="str">
        <f>ArrowOfLight!L9</f>
        <v/>
      </c>
      <c r="D26" s="402"/>
      <c r="E26" s="42" t="str">
        <f>AdventurePins!B30</f>
        <v>5d</v>
      </c>
      <c r="F26" s="159" t="str">
        <f>AdventurePins!C30</f>
        <v>Blisters on hand / foot</v>
      </c>
      <c r="G26" s="42" t="str">
        <f>IF(AdventurePins!L30&lt;&gt;"", AdventurePins!L30, " ")</f>
        <v xml:space="preserve"> </v>
      </c>
      <c r="I26" s="402"/>
      <c r="J26" s="42" t="str">
        <f>AdventurePins!B87</f>
        <v>3a</v>
      </c>
      <c r="K26" s="159" t="str">
        <f>AdventurePins!C87</f>
        <v>Severe rainstorm causing flooding</v>
      </c>
      <c r="L26" s="42" t="str">
        <f>IF(AdventurePins!L87&lt;&gt;"", AdventurePins!L87, " ")</f>
        <v xml:space="preserve"> </v>
      </c>
      <c r="N26" s="415" t="str">
        <f>IF(Electives!$E31&lt;&gt;"", Electives!$E31, " ")</f>
        <v>(Do 1-2 and two of 3)</v>
      </c>
      <c r="O26" s="107">
        <f>Electives!B32</f>
        <v>1</v>
      </c>
      <c r="P26" s="125" t="str">
        <f>Electives!C32</f>
        <v>Visit museum</v>
      </c>
      <c r="Q26" s="107" t="str">
        <f>IF(Electives!L32&lt;&gt;"", Electives!L32, " ")</f>
        <v xml:space="preserve"> </v>
      </c>
      <c r="S26" s="410"/>
      <c r="T26" s="107" t="str">
        <f>Electives!B100</f>
        <v>2b</v>
      </c>
      <c r="U26" s="125" t="str">
        <f>Electives!C100</f>
        <v>Using plans, construct the project</v>
      </c>
      <c r="V26" s="107" t="str">
        <f>IF(Electives!L100&lt;&gt;"", Electives!L100, " ")</f>
        <v xml:space="preserve"> </v>
      </c>
      <c r="X26" s="410"/>
      <c r="Y26" s="107">
        <f>Electives!B166</f>
        <v>3</v>
      </c>
      <c r="Z26" s="125" t="str">
        <f>Electives!C166</f>
        <v>Identify 4 plants &amp; how used</v>
      </c>
      <c r="AA26" s="107" t="str">
        <f>IF(Electives!L166&lt;&gt;"", Electives!L166, " ")</f>
        <v xml:space="preserve"> </v>
      </c>
      <c r="AC26" s="164" t="str">
        <f>'Cub Awards'!B29</f>
        <v>m</v>
      </c>
      <c r="AD26" s="314" t="str">
        <f>'Cub Awards'!C29</f>
        <v>Explore park</v>
      </c>
      <c r="AE26" s="314"/>
      <c r="AF26" s="164" t="str">
        <f>IF('Cub Awards'!L29&lt;&gt;"", 'Cub Awards'!L29, "")</f>
        <v/>
      </c>
      <c r="AG26" s="217"/>
      <c r="AH26" s="162" t="str">
        <f>NOVA!B12</f>
        <v>3c</v>
      </c>
      <c r="AI26" s="386" t="str">
        <f>NOVA!C12</f>
        <v>Discuss findings with counselor</v>
      </c>
      <c r="AJ26" s="387"/>
      <c r="AK26" s="162" t="str">
        <f>IF(NOVA!L12&lt;&gt;"", NOVA!L12, "")</f>
        <v/>
      </c>
      <c r="AL26" s="217"/>
      <c r="AM26" s="162" t="str">
        <f>NOVA!B73</f>
        <v>4e3</v>
      </c>
      <c r="AN26" s="386" t="str">
        <f>NOVA!C73</f>
        <v>Provide a water source</v>
      </c>
      <c r="AO26" s="387"/>
      <c r="AP26" s="162" t="str">
        <f>IF(NOVA!L73&lt;&gt;"", NOVA!L73, "")</f>
        <v/>
      </c>
      <c r="AQ26" s="217"/>
      <c r="AR26" s="162" t="str">
        <f>NOVA!B138</f>
        <v>3a2</v>
      </c>
      <c r="AS26" s="386" t="str">
        <f>NOVA!C138</f>
        <v>Show how each lever work</v>
      </c>
      <c r="AT26" s="387"/>
      <c r="AU26" s="162" t="str">
        <f>IF(NOVA!L138&lt;&gt;"", NOVA!L138, "")</f>
        <v/>
      </c>
    </row>
    <row r="27" spans="1:47" ht="12.75" customHeight="1">
      <c r="A27" s="120" t="s">
        <v>445</v>
      </c>
      <c r="B27" s="117" t="str">
        <f>ArrowOfLight!L10</f>
        <v/>
      </c>
      <c r="D27" s="402"/>
      <c r="E27" s="42" t="str">
        <f>AdventurePins!B31</f>
        <v>5e</v>
      </c>
      <c r="F27" s="159" t="str">
        <f>AdventurePins!C31</f>
        <v>Tick bites</v>
      </c>
      <c r="G27" s="42" t="str">
        <f>IF(AdventurePins!L31&lt;&gt;"", AdventurePins!L31, " ")</f>
        <v xml:space="preserve"> </v>
      </c>
      <c r="I27" s="402"/>
      <c r="J27" s="42" t="str">
        <f>AdventurePins!B88</f>
        <v>3b</v>
      </c>
      <c r="K27" s="127" t="str">
        <f>AdventurePins!C88</f>
        <v>Severe thunderstorm w/lightning or tornados</v>
      </c>
      <c r="L27" s="42" t="str">
        <f>IF(AdventurePins!L88&lt;&gt;"", AdventurePins!L88, " ")</f>
        <v xml:space="preserve"> </v>
      </c>
      <c r="N27" s="416"/>
      <c r="O27" s="107">
        <f>Electives!B33</f>
        <v>2</v>
      </c>
      <c r="P27" s="125" t="str">
        <f>Electives!C33</f>
        <v>Create 2 self-portrits, different tech</v>
      </c>
      <c r="Q27" s="107" t="str">
        <f>IF(Electives!L33&lt;&gt;"", Electives!L33, " ")</f>
        <v xml:space="preserve"> </v>
      </c>
      <c r="S27" s="410"/>
      <c r="T27" s="107" t="str">
        <f>Electives!B101</f>
        <v>2c</v>
      </c>
      <c r="U27" s="125" t="str">
        <f>Electives!C101</f>
        <v>Share project with Den</v>
      </c>
      <c r="V27" s="107" t="str">
        <f>IF(Electives!L101&lt;&gt;"", Electives!L101, " ")</f>
        <v xml:space="preserve"> </v>
      </c>
      <c r="X27" s="410"/>
      <c r="Y27" s="107">
        <f>Electives!B167</f>
        <v>4</v>
      </c>
      <c r="Z27" s="125" t="str">
        <f>Electives!C167</f>
        <v>Care plan and plant a plant/tree</v>
      </c>
      <c r="AA27" s="107" t="str">
        <f>IF(Electives!L167&lt;&gt;"", Electives!L167, " ")</f>
        <v xml:space="preserve"> </v>
      </c>
      <c r="AC27" s="164" t="str">
        <f>'Cub Awards'!B30</f>
        <v>n</v>
      </c>
      <c r="AD27" s="314" t="str">
        <f>'Cub Awards'!C30</f>
        <v>Invent and play outside game</v>
      </c>
      <c r="AE27" s="314"/>
      <c r="AF27" s="164" t="str">
        <f>IF('Cub Awards'!L30&lt;&gt;"", 'Cub Awards'!L30, "")</f>
        <v/>
      </c>
      <c r="AG27" s="215"/>
      <c r="AH27" s="162">
        <f>NOVA!B13</f>
        <v>4</v>
      </c>
      <c r="AI27" s="386" t="str">
        <f>NOVA!C13</f>
        <v>Visit a place where science is done</v>
      </c>
      <c r="AJ27" s="387"/>
      <c r="AK27" s="162" t="str">
        <f>IF(NOVA!L13&lt;&gt;"", NOVA!L13, "")</f>
        <v/>
      </c>
      <c r="AL27" s="215"/>
      <c r="AM27" s="162" t="str">
        <f>NOVA!B74</f>
        <v>4e4</v>
      </c>
      <c r="AN27" s="386" t="str">
        <f>NOVA!C74</f>
        <v>Watch and record feeder for 2 weeks</v>
      </c>
      <c r="AO27" s="387"/>
      <c r="AP27" s="162" t="str">
        <f>IF(NOVA!L74&lt;&gt;"", NOVA!L74, "")</f>
        <v/>
      </c>
      <c r="AQ27" s="215"/>
      <c r="AR27" s="162" t="str">
        <f>NOVA!B139</f>
        <v>3a3</v>
      </c>
      <c r="AS27" s="386" t="str">
        <f>NOVA!C139</f>
        <v>Show how the lever moves something</v>
      </c>
      <c r="AT27" s="387"/>
      <c r="AU27" s="162" t="str">
        <f>IF(NOVA!L139&lt;&gt;"", NOVA!L139, "")</f>
        <v/>
      </c>
    </row>
    <row r="28" spans="1:47" ht="12.75" customHeight="1">
      <c r="A28" s="109" t="s">
        <v>855</v>
      </c>
      <c r="B28" s="117" t="str">
        <f>IF(ISTEXT(ArrowOfLight!L11),"C"," ")</f>
        <v xml:space="preserve"> </v>
      </c>
      <c r="D28" s="402"/>
      <c r="E28" s="42" t="str">
        <f>AdventurePins!B32</f>
        <v>5f</v>
      </c>
      <c r="F28" s="159" t="str">
        <f>AdventurePins!C32</f>
        <v>Bites &amp; stings</v>
      </c>
      <c r="G28" s="42" t="str">
        <f>IF(AdventurePins!L32&lt;&gt;"", AdventurePins!L32, " ")</f>
        <v xml:space="preserve"> </v>
      </c>
      <c r="I28" s="402"/>
      <c r="J28" s="42" t="str">
        <f>AdventurePins!B89</f>
        <v>3c</v>
      </c>
      <c r="K28" s="159" t="str">
        <f>AdventurePins!C89</f>
        <v>Fire/Earthquake/other evacuation</v>
      </c>
      <c r="L28" s="42" t="str">
        <f>IF(AdventurePins!L89&lt;&gt;"", AdventurePins!L89, " ")</f>
        <v xml:space="preserve"> </v>
      </c>
      <c r="N28" s="416"/>
      <c r="O28" s="107" t="str">
        <f>Electives!B34</f>
        <v>3a</v>
      </c>
      <c r="P28" s="125" t="str">
        <f>Electives!C34</f>
        <v>Draw original picture outdoors</v>
      </c>
      <c r="Q28" s="107" t="str">
        <f>IF(Electives!L34&lt;&gt;"", Electives!L34, " ")</f>
        <v xml:space="preserve"> </v>
      </c>
      <c r="S28" s="410"/>
      <c r="T28" s="107">
        <f>Electives!B102</f>
        <v>3</v>
      </c>
      <c r="U28" s="125" t="str">
        <f>Electives!C102</f>
        <v>Explore fields of engineering</v>
      </c>
      <c r="V28" s="107" t="str">
        <f>IF(Electives!L102&lt;&gt;"", Electives!L102, " ")</f>
        <v xml:space="preserve"> </v>
      </c>
      <c r="X28" s="410"/>
      <c r="Y28" s="107">
        <f>Electives!B168</f>
        <v>5</v>
      </c>
      <c r="Z28" s="126" t="str">
        <f>Electives!C168</f>
        <v>List of household things made of wood</v>
      </c>
      <c r="AA28" s="107" t="str">
        <f>IF(Electives!L168&lt;&gt;"", Electives!L168,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IF(NOVA!L14&lt;&gt;"", NOVA!L14, "")</f>
        <v/>
      </c>
      <c r="AL28" s="216"/>
      <c r="AM28" s="162" t="str">
        <f>NOVA!B75</f>
        <v>4e5</v>
      </c>
      <c r="AN28" s="386" t="str">
        <f>NOVA!C75</f>
        <v>Identify visitors</v>
      </c>
      <c r="AO28" s="387"/>
      <c r="AP28" s="162" t="str">
        <f>IF(NOVA!L75&lt;&gt;"", NOVA!L75, "")</f>
        <v/>
      </c>
      <c r="AQ28" s="216"/>
      <c r="AR28" s="162" t="str">
        <f>NOVA!B140</f>
        <v>3a4</v>
      </c>
      <c r="AS28" s="386" t="str">
        <f>NOVA!C140</f>
        <v>Show the class of each lever</v>
      </c>
      <c r="AT28" s="387"/>
      <c r="AU28" s="162" t="str">
        <f>IF(NOVA!L140&lt;&gt;"", NOVA!L140, "")</f>
        <v/>
      </c>
    </row>
    <row r="29" spans="1:47" ht="12.75" customHeight="1">
      <c r="A29" s="209" t="s">
        <v>856</v>
      </c>
      <c r="B29" s="117" t="str">
        <f>IF(ISTEXT(ArrowOfLight!L12),"C"," ")</f>
        <v xml:space="preserve"> </v>
      </c>
      <c r="D29" s="402"/>
      <c r="E29" s="42" t="str">
        <f>AdventurePins!B33</f>
        <v>5g</v>
      </c>
      <c r="F29" s="159" t="str">
        <f>AdventurePins!C33</f>
        <v>Poisonous snakebite</v>
      </c>
      <c r="G29" s="42" t="str">
        <f>IF(AdventurePins!L33&lt;&gt;"", AdventurePins!L33, " ")</f>
        <v xml:space="preserve"> </v>
      </c>
      <c r="I29" s="402"/>
      <c r="J29" s="42">
        <f>AdventurePins!B90</f>
        <v>4</v>
      </c>
      <c r="K29" s="127" t="str">
        <f>AdventurePins!C90</f>
        <v>Tie,teach and say when to use a Bowline.</v>
      </c>
      <c r="L29" s="42" t="str">
        <f>IF(AdventurePins!L90&lt;&gt;"", AdventurePins!L90, " ")</f>
        <v xml:space="preserve"> </v>
      </c>
      <c r="N29" s="416"/>
      <c r="O29" s="107" t="str">
        <f>Electives!B35</f>
        <v>3b</v>
      </c>
      <c r="P29" s="125" t="str">
        <f>Electives!C35</f>
        <v>Clay sculpture</v>
      </c>
      <c r="Q29" s="107" t="str">
        <f>IF(Electives!L35&lt;&gt;"", Electives!L35, " ")</f>
        <v xml:space="preserve"> </v>
      </c>
      <c r="S29" s="410"/>
      <c r="T29" s="107">
        <f>Electives!B103</f>
        <v>4</v>
      </c>
      <c r="U29" s="125" t="str">
        <f>Electives!C103</f>
        <v>Do 2 projects using engieering skills</v>
      </c>
      <c r="V29" s="107" t="str">
        <f>IF(Electives!L103&lt;&gt;"", Electives!L103, " ")</f>
        <v xml:space="preserve"> </v>
      </c>
      <c r="X29" s="410"/>
      <c r="Y29" s="107">
        <f>Electives!B169</f>
        <v>6</v>
      </c>
      <c r="Z29" s="126" t="str">
        <f>Electives!C169</f>
        <v>Explain growth rings &amp; types of tree bark</v>
      </c>
      <c r="AA29" s="107" t="str">
        <f>IF(Electives!L169&lt;&gt;"", Electives!L169, " ")</f>
        <v xml:space="preserve"> </v>
      </c>
      <c r="AC29" s="164">
        <f>'Cub Awards'!B33</f>
        <v>1</v>
      </c>
      <c r="AD29" s="314" t="str">
        <f>'Cub Awards'!C33</f>
        <v>Complete Building a Better World</v>
      </c>
      <c r="AE29" s="314"/>
      <c r="AF29" s="164" t="str">
        <f>IF('Cub Awards'!L33&lt;&gt;"", 'Cub Awards'!L33, "")</f>
        <v/>
      </c>
      <c r="AG29" s="142"/>
      <c r="AH29" s="162" t="str">
        <f>NOVA!B15</f>
        <v>4b</v>
      </c>
      <c r="AI29" s="386" t="str">
        <f>NOVA!C15</f>
        <v>Discuss science done/used/explained</v>
      </c>
      <c r="AJ29" s="387"/>
      <c r="AK29" s="162" t="str">
        <f>IF(NOVA!L15&lt;&gt;"", NOVA!L15, "")</f>
        <v/>
      </c>
      <c r="AL29" s="142"/>
      <c r="AM29" s="162" t="str">
        <f>NOVA!B76</f>
        <v>4e6</v>
      </c>
      <c r="AN29" s="386" t="str">
        <f>NOVA!C76</f>
        <v>Discuss what you learned</v>
      </c>
      <c r="AO29" s="387"/>
      <c r="AP29" s="162" t="str">
        <f>IF(NOVA!L76&lt;&gt;"", NOVA!L76, "")</f>
        <v/>
      </c>
      <c r="AQ29" s="142"/>
      <c r="AR29" s="162" t="str">
        <f>NOVA!B141</f>
        <v>3a5</v>
      </c>
      <c r="AS29" s="386" t="str">
        <f>NOVA!C141</f>
        <v>Show why we use levers</v>
      </c>
      <c r="AT29" s="387"/>
      <c r="AU29" s="162" t="str">
        <f>IF(NOVA!L141&lt;&gt;"", NOVA!L141, "")</f>
        <v/>
      </c>
    </row>
    <row r="30" spans="1:47" ht="12.75" customHeight="1">
      <c r="A30" s="414" t="s">
        <v>463</v>
      </c>
      <c r="B30" s="414"/>
      <c r="D30" s="402"/>
      <c r="E30" s="42" t="str">
        <f>AdventurePins!B34</f>
        <v>5h</v>
      </c>
      <c r="F30" s="159" t="str">
        <f>AdventurePins!C34</f>
        <v>Nosebleed</v>
      </c>
      <c r="G30" s="42" t="str">
        <f>IF(AdventurePins!L34&lt;&gt;"", AdventurePins!L34, " ")</f>
        <v xml:space="preserve"> </v>
      </c>
      <c r="I30" s="402"/>
      <c r="J30" s="42">
        <f>AdventurePins!B91</f>
        <v>5</v>
      </c>
      <c r="K30" s="159" t="str">
        <f>AdventurePins!C91</f>
        <v>Outdoor Code / Leave No Trace</v>
      </c>
      <c r="L30" s="42" t="str">
        <f>IF(AdventurePins!L91&lt;&gt;"", AdventurePins!L91, " ")</f>
        <v xml:space="preserve"> </v>
      </c>
      <c r="N30" s="416"/>
      <c r="O30" s="107" t="str">
        <f>Electives!B36</f>
        <v>3c</v>
      </c>
      <c r="P30" s="125" t="str">
        <f>Electives!C36</f>
        <v>Clay object, fired / baked / dried</v>
      </c>
      <c r="Q30" s="107" t="str">
        <f>IF(Electives!L36&lt;&gt;"", Electives!L36, " ")</f>
        <v xml:space="preserve"> </v>
      </c>
      <c r="S30" s="399" t="str">
        <f>Electives!C106</f>
        <v>Fix It</v>
      </c>
      <c r="T30" s="399"/>
      <c r="U30" s="399"/>
      <c r="V30" s="399"/>
      <c r="X30" s="410"/>
      <c r="Y30" s="107">
        <f>Electives!B170</f>
        <v>7</v>
      </c>
      <c r="Z30" s="125" t="str">
        <f>Electives!C170</f>
        <v>Visit nature center</v>
      </c>
      <c r="AA30" s="107" t="str">
        <f>IF(Electives!L170&lt;&gt;"", Electives!L170, " ")</f>
        <v xml:space="preserve"> </v>
      </c>
      <c r="AC30" s="164">
        <f>'Cub Awards'!B34</f>
        <v>2</v>
      </c>
      <c r="AD30" s="314" t="str">
        <f>'Cub Awards'!C34</f>
        <v>Complete Into the Woods</v>
      </c>
      <c r="AE30" s="314"/>
      <c r="AF30" s="164" t="str">
        <f>IF('Cub Awards'!L34&lt;&gt;"", 'Cub Awards'!L34, "")</f>
        <v/>
      </c>
      <c r="AG30" s="142"/>
      <c r="AH30" s="162">
        <f>NOVA!B16</f>
        <v>5</v>
      </c>
      <c r="AI30" s="323" t="str">
        <f>NOVA!C16</f>
        <v>Discuss how science affects daily life</v>
      </c>
      <c r="AJ30" s="323"/>
      <c r="AK30" s="162" t="str">
        <f>IF(NOVA!L16&lt;&gt;"", NOVA!L16, "")</f>
        <v/>
      </c>
      <c r="AL30" s="142"/>
      <c r="AM30" s="162" t="str">
        <f>NOVA!B77</f>
        <v>4f</v>
      </c>
      <c r="AN30" s="386" t="str">
        <f>NOVA!C77</f>
        <v>Earn Outdoor Ethics or Conservation awards</v>
      </c>
      <c r="AO30" s="387"/>
      <c r="AP30" s="162" t="str">
        <f>IF(NOVA!L77&lt;&gt;"", NOVA!L77, "")</f>
        <v/>
      </c>
      <c r="AQ30" s="142"/>
      <c r="AR30" s="162" t="str">
        <f>NOVA!B142</f>
        <v>3b</v>
      </c>
      <c r="AS30" s="386" t="str">
        <f>NOVA!C142</f>
        <v>Design ONE of the following</v>
      </c>
      <c r="AT30" s="387"/>
      <c r="AU30" s="162" t="str">
        <f>IF(NOVA!L142&lt;&gt;"", NOVA!L142, "")</f>
        <v/>
      </c>
    </row>
    <row r="31" spans="1:47">
      <c r="A31" s="412"/>
      <c r="B31" s="412"/>
      <c r="D31" s="402"/>
      <c r="E31" s="42" t="str">
        <f>AdventurePins!B35</f>
        <v>5i</v>
      </c>
      <c r="F31" s="159" t="str">
        <f>AdventurePins!C35</f>
        <v>Frostbite</v>
      </c>
      <c r="G31" s="42" t="str">
        <f>IF(AdventurePins!L35&lt;&gt;"", AdventurePins!L35, " ")</f>
        <v xml:space="preserve"> </v>
      </c>
      <c r="I31" s="402"/>
      <c r="J31" s="424" t="str">
        <f>AdventurePins!C92</f>
        <v>Option B</v>
      </c>
      <c r="K31" s="425"/>
      <c r="L31" s="42" t="str">
        <f>IF(AdventurePins!L92&lt;&gt;"", AdventurePins!L92, " ")</f>
        <v xml:space="preserve"> </v>
      </c>
      <c r="N31" s="416"/>
      <c r="O31" s="107" t="str">
        <f>Electives!B37</f>
        <v>3d</v>
      </c>
      <c r="P31" s="125" t="str">
        <f>Electives!C37</f>
        <v>Freestanding sculpture</v>
      </c>
      <c r="Q31" s="107" t="str">
        <f>IF(Electives!L37&lt;&gt;"", Electives!L37, " ")</f>
        <v xml:space="preserve"> </v>
      </c>
      <c r="S31" s="415" t="str">
        <f>IF(Electives!$E106&lt;&gt;"", Electives!$E106, " ")</f>
        <v>(Do 1-3, eight of 4)</v>
      </c>
      <c r="T31" s="107">
        <f>Electives!B107</f>
        <v>1</v>
      </c>
      <c r="U31" s="127" t="str">
        <f>Electives!C107</f>
        <v>Put toolbox together; Show safety of 3 tools</v>
      </c>
      <c r="V31" s="107" t="str">
        <f>IF(Electives!L107&lt;&gt;"", Electives!L107, " ")</f>
        <v xml:space="preserve"> </v>
      </c>
      <c r="X31" s="399" t="str">
        <f>Electives!C173</f>
        <v>Looking Back, Looking Forward</v>
      </c>
      <c r="Y31" s="399"/>
      <c r="Z31" s="399"/>
      <c r="AA31" s="119"/>
      <c r="AC31" s="164">
        <f>'Cub Awards'!B35</f>
        <v>3</v>
      </c>
      <c r="AD31" s="314" t="str">
        <f>'Cub Awards'!C35</f>
        <v>Complete Into the Wild</v>
      </c>
      <c r="AE31" s="314"/>
      <c r="AF31" s="164" t="str">
        <f>IF('Cub Awards'!L35&lt;&gt;"", 'Cub Awards'!L35, "")</f>
        <v/>
      </c>
      <c r="AG31" s="216"/>
      <c r="AH31"/>
      <c r="AI31" s="388" t="str">
        <f>NOVA!C18</f>
        <v>NOVA Science: Down and Dirty</v>
      </c>
      <c r="AJ31" s="388"/>
      <c r="AK31"/>
      <c r="AL31" s="216"/>
      <c r="AM31" s="162">
        <f>NOVA!B78</f>
        <v>5</v>
      </c>
      <c r="AN31" s="386" t="str">
        <f>NOVA!C78</f>
        <v>Visit a place to observe wildlife</v>
      </c>
      <c r="AO31" s="387"/>
      <c r="AP31" s="162" t="str">
        <f>IF(NOVA!L78&lt;&gt;"", NOVA!L78, "")</f>
        <v/>
      </c>
      <c r="AQ31" s="216"/>
      <c r="AR31" s="162" t="str">
        <f>NOVA!B143</f>
        <v>3b1</v>
      </c>
      <c r="AS31" s="386" t="str">
        <f>NOVA!C143</f>
        <v>A playground fixture using a lever</v>
      </c>
      <c r="AT31" s="387"/>
      <c r="AU31" s="162" t="str">
        <f>IF(NOVA!L143&lt;&gt;"", NOVA!L143, "")</f>
        <v/>
      </c>
    </row>
    <row r="32" spans="1:47">
      <c r="A32" s="159" t="str">
        <f>D3</f>
        <v>Cast Iron Chef</v>
      </c>
      <c r="B32" s="151" t="str">
        <f>AdventurePins!L9</f>
        <v/>
      </c>
      <c r="D32" s="402"/>
      <c r="E32" s="42">
        <f>AdventurePins!B36</f>
        <v>6</v>
      </c>
      <c r="F32" s="159" t="str">
        <f>AdventurePins!C36</f>
        <v>Assemble home first aid kit</v>
      </c>
      <c r="G32" s="42" t="str">
        <f>IF(AdventurePins!L36&lt;&gt;"", AdventurePins!L36, " ")</f>
        <v xml:space="preserve"> </v>
      </c>
      <c r="I32" s="402"/>
      <c r="J32" s="42">
        <f>AdventurePins!B93</f>
        <v>1</v>
      </c>
      <c r="K32" s="159" t="str">
        <f>AdventurePins!C93</f>
        <v>Plan / conduct outdoor activity</v>
      </c>
      <c r="L32" s="42" t="str">
        <f>IF(AdventurePins!L93&lt;&gt;"", AdventurePins!L93, " ")</f>
        <v xml:space="preserve"> </v>
      </c>
      <c r="N32" s="416"/>
      <c r="O32" s="107" t="str">
        <f>Electives!B38</f>
        <v>3e</v>
      </c>
      <c r="P32" s="125" t="str">
        <f>Electives!C38</f>
        <v>Origami / Kirigami</v>
      </c>
      <c r="Q32" s="107" t="str">
        <f>IF(Electives!L38&lt;&gt;"", Electives!L38, " ")</f>
        <v xml:space="preserve"> </v>
      </c>
      <c r="S32" s="416"/>
      <c r="T32" s="107">
        <f>Electives!B108</f>
        <v>2</v>
      </c>
      <c r="U32" s="125" t="str">
        <f>Electives!C108</f>
        <v>Help adult with following:</v>
      </c>
      <c r="V32" s="107" t="str">
        <f>IF(Electives!L108&lt;&gt;"", Electives!L108, " ")</f>
        <v xml:space="preserve"> </v>
      </c>
      <c r="X32" s="410" t="str">
        <f>IF(Electives!$E173&lt;&gt;"", Electives!$E173, " ")</f>
        <v>(Do All)</v>
      </c>
      <c r="Y32" s="107">
        <f>Electives!B174</f>
        <v>1</v>
      </c>
      <c r="Z32" s="125" t="str">
        <f>Electives!C174</f>
        <v>Create history record of scouting</v>
      </c>
      <c r="AA32" s="107" t="str">
        <f>IF(Electives!L174&lt;&gt;"", Electives!L174, " ")</f>
        <v xml:space="preserve"> </v>
      </c>
      <c r="AC32" s="164">
        <f>'Cub Awards'!B36</f>
        <v>4</v>
      </c>
      <c r="AD32" s="314" t="str">
        <f>'Cub Awards'!C36</f>
        <v>Complete Earth Rocks!</v>
      </c>
      <c r="AE32" s="314"/>
      <c r="AF32" s="164" t="str">
        <f>IF('Cub Awards'!L36&lt;&gt;"", 'Cub Awards'!L36, "")</f>
        <v/>
      </c>
      <c r="AG32" s="216"/>
      <c r="AH32" s="162" t="str">
        <f>NOVA!B19</f>
        <v>1a</v>
      </c>
      <c r="AI32" s="323" t="str">
        <f>NOVA!C19</f>
        <v>Read or watch 1 hour of Earth science content</v>
      </c>
      <c r="AJ32" s="323"/>
      <c r="AK32" s="162" t="str">
        <f>IF(NOVA!L19&lt;&gt;"", NOVA!L19, "")</f>
        <v/>
      </c>
      <c r="AL32" s="216"/>
      <c r="AM32" s="162" t="str">
        <f>NOVA!B79</f>
        <v>5a1</v>
      </c>
      <c r="AN32" s="386" t="str">
        <f>NOVA!C79</f>
        <v>Talk about different species living there</v>
      </c>
      <c r="AO32" s="387"/>
      <c r="AP32" s="162" t="str">
        <f>IF(NOVA!L79&lt;&gt;"", NOVA!L79, "")</f>
        <v/>
      </c>
      <c r="AQ32" s="216"/>
      <c r="AR32" s="162" t="str">
        <f>NOVA!B144</f>
        <v>3b2</v>
      </c>
      <c r="AS32" s="386" t="str">
        <f>NOVA!C144</f>
        <v>A game / sport using a lever</v>
      </c>
      <c r="AT32" s="387"/>
      <c r="AU32" s="162" t="str">
        <f>IF(NOVA!L144&lt;&gt;"", NOVA!L144, "")</f>
        <v/>
      </c>
    </row>
    <row r="33" spans="1:47">
      <c r="A33" s="159" t="str">
        <f>D7</f>
        <v>Duty to God and You</v>
      </c>
      <c r="B33" s="151" t="str">
        <f>AdventurePins!L15</f>
        <v/>
      </c>
      <c r="D33" s="402"/>
      <c r="E33" s="42">
        <f>AdventurePins!B37</f>
        <v>7</v>
      </c>
      <c r="F33" s="159" t="str">
        <f>AdventurePins!C37</f>
        <v>Create / Practice emergency plan</v>
      </c>
      <c r="G33" s="42" t="str">
        <f>IF(AdventurePins!L37&lt;&gt;"", AdventurePins!L37, " ")</f>
        <v xml:space="preserve"> </v>
      </c>
      <c r="I33" s="402"/>
      <c r="J33" s="42">
        <f>AdventurePins!B94</f>
        <v>2</v>
      </c>
      <c r="K33" s="159" t="str">
        <f>AdventurePins!C94</f>
        <v>Discuss emergency actions for:</v>
      </c>
      <c r="L33" s="42" t="str">
        <f>IF(AdventurePins!L94&lt;&gt;"", AdventurePins!L94, " ")</f>
        <v xml:space="preserve"> </v>
      </c>
      <c r="N33" s="416"/>
      <c r="O33" s="107" t="str">
        <f>Electives!B39</f>
        <v>3f</v>
      </c>
      <c r="P33" s="125" t="str">
        <f>Electives!C39</f>
        <v>Computer illustration</v>
      </c>
      <c r="Q33" s="107" t="str">
        <f>IF(Electives!L39&lt;&gt;"", Electives!L39, " ")</f>
        <v xml:space="preserve"> </v>
      </c>
      <c r="S33" s="416"/>
      <c r="T33" s="107" t="str">
        <f>Electives!B109</f>
        <v>2a</v>
      </c>
      <c r="U33" s="127" t="str">
        <f>Electives!C109</f>
        <v>Locate electrical panel, fuses or breakers</v>
      </c>
      <c r="V33" s="107" t="str">
        <f>IF(Electives!L109&lt;&gt;"", Electives!L109, " ")</f>
        <v xml:space="preserve"> </v>
      </c>
      <c r="X33" s="410"/>
      <c r="Y33" s="107">
        <f>Electives!B175</f>
        <v>2</v>
      </c>
      <c r="Z33" s="127" t="str">
        <f>Electives!C175</f>
        <v>Virtual journey to the past &amp; make timeline</v>
      </c>
      <c r="AA33" s="107" t="str">
        <f>IF(Electives!L175&lt;&gt;"", Electives!L175, " ")</f>
        <v xml:space="preserve"> </v>
      </c>
      <c r="AC33" s="164">
        <f>'Cub Awards'!B37</f>
        <v>5</v>
      </c>
      <c r="AD33" s="314" t="str">
        <f>'Cub Awards'!C37</f>
        <v>Complete 1, 3a and 3b of Adv. In Science</v>
      </c>
      <c r="AE33" s="314"/>
      <c r="AF33" s="164" t="str">
        <f>IF('Cub Awards'!L37&lt;&gt;"", 'Cub Awards'!L37, "")</f>
        <v/>
      </c>
      <c r="AG33" s="216"/>
      <c r="AH33" s="162" t="str">
        <f>NOVA!B20</f>
        <v>1b</v>
      </c>
      <c r="AI33" s="386" t="str">
        <f>NOVA!C20</f>
        <v>List at least two questions or ideas</v>
      </c>
      <c r="AJ33" s="387"/>
      <c r="AK33" s="162" t="str">
        <f>IF(NOVA!L20&lt;&gt;"", NOVA!L20, "")</f>
        <v/>
      </c>
      <c r="AL33" s="216"/>
      <c r="AM33" s="162" t="str">
        <f>NOVA!B80</f>
        <v>5a2</v>
      </c>
      <c r="AN33" s="386" t="str">
        <f>NOVA!C80</f>
        <v>Ask expert about what they studied</v>
      </c>
      <c r="AO33" s="387"/>
      <c r="AP33" s="162" t="str">
        <f>IF(NOVA!L80&lt;&gt;"", NOVA!L80, "")</f>
        <v/>
      </c>
      <c r="AQ33" s="216"/>
      <c r="AR33" s="162" t="str">
        <f>NOVA!B145</f>
        <v>3b3</v>
      </c>
      <c r="AS33" s="386" t="str">
        <f>NOVA!C145</f>
        <v>An invention using a lever</v>
      </c>
      <c r="AT33" s="387"/>
      <c r="AU33" s="162" t="str">
        <f>IF(NOVA!L145&lt;&gt;"", NOVA!L145, "")</f>
        <v/>
      </c>
    </row>
    <row r="34" spans="1:47" ht="12.75" customHeight="1">
      <c r="A34" s="159" t="str">
        <f>D12</f>
        <v>First Responder</v>
      </c>
      <c r="B34" s="151" t="str">
        <f>AdventurePins!L39</f>
        <v/>
      </c>
      <c r="D34" s="402"/>
      <c r="E34" s="42">
        <f>AdventurePins!B38</f>
        <v>8</v>
      </c>
      <c r="F34" s="159" t="str">
        <f>AdventurePins!C38</f>
        <v>Visit first responder</v>
      </c>
      <c r="G34" s="42" t="str">
        <f>IF(AdventurePins!L38&lt;&gt;"", AdventurePins!L38, " ")</f>
        <v xml:space="preserve"> </v>
      </c>
      <c r="I34" s="402"/>
      <c r="J34" s="42" t="str">
        <f>AdventurePins!B95</f>
        <v>2a</v>
      </c>
      <c r="K34" s="159" t="str">
        <f>AdventurePins!C95</f>
        <v>Severe rainstorm causing flooding</v>
      </c>
      <c r="L34" s="42" t="str">
        <f>IF(AdventurePins!L95&lt;&gt;"", AdventurePins!L95, " ")</f>
        <v xml:space="preserve"> </v>
      </c>
      <c r="N34" s="417"/>
      <c r="O34" s="107" t="str">
        <f>Electives!B40</f>
        <v>3g</v>
      </c>
      <c r="P34" s="125" t="str">
        <f>Electives!C40</f>
        <v>Original logo / design on object</v>
      </c>
      <c r="Q34" s="107" t="str">
        <f>IF(Electives!L40&lt;&gt;"", Electives!L40, " ")</f>
        <v xml:space="preserve"> </v>
      </c>
      <c r="S34" s="416"/>
      <c r="T34" s="107" t="str">
        <f>Electives!B110</f>
        <v>2b</v>
      </c>
      <c r="U34" s="125" t="str">
        <f>Electives!C110</f>
        <v>Type of heat used in home</v>
      </c>
      <c r="V34" s="107" t="str">
        <f>IF(Electives!L110&lt;&gt;"", Electives!L110, " ")</f>
        <v xml:space="preserve"> </v>
      </c>
      <c r="X34" s="410"/>
      <c r="Y34" s="107">
        <f>Electives!B176</f>
        <v>3</v>
      </c>
      <c r="Z34" s="125" t="str">
        <f>Electives!C176</f>
        <v>Create a time capsule</v>
      </c>
      <c r="AA34" s="107" t="str">
        <f>IF(Electives!L176&lt;&gt;"", Electives!L176, " ")</f>
        <v xml:space="preserve"> </v>
      </c>
      <c r="AC34" s="164">
        <f>'Cub Awards'!B38</f>
        <v>6</v>
      </c>
      <c r="AD34" s="314" t="str">
        <f>'Cub Awards'!C38</f>
        <v>Participate in conservation project</v>
      </c>
      <c r="AE34" s="314"/>
      <c r="AF34" s="164" t="str">
        <f>IF('Cub Awards'!L38&lt;&gt;"", 'Cub Awards'!L38, "")</f>
        <v/>
      </c>
      <c r="AG34" s="142"/>
      <c r="AH34" s="162" t="str">
        <f>NOVA!B21</f>
        <v>1c</v>
      </c>
      <c r="AI34" s="386" t="str">
        <f>NOVA!C21</f>
        <v>Discuss two with your counselor</v>
      </c>
      <c r="AJ34" s="387"/>
      <c r="AK34" s="162" t="str">
        <f>IF(NOVA!L21&lt;&gt;"", NOVA!L21, "")</f>
        <v/>
      </c>
      <c r="AL34" s="142"/>
      <c r="AM34" s="162" t="str">
        <f>NOVA!B81</f>
        <v>5b</v>
      </c>
      <c r="AN34" s="386" t="str">
        <f>NOVA!C81</f>
        <v>Discuss with counselor your visit</v>
      </c>
      <c r="AO34" s="387"/>
      <c r="AP34" s="162" t="str">
        <f>IF(NOVA!L81&lt;&gt;"", NOVA!L81, "")</f>
        <v/>
      </c>
      <c r="AQ34" s="142"/>
      <c r="AR34" s="162" t="str">
        <f>NOVA!B146</f>
        <v>3c</v>
      </c>
      <c r="AS34" s="386" t="str">
        <f>NOVA!C146</f>
        <v>Discuss findings with counselor</v>
      </c>
      <c r="AT34" s="387"/>
      <c r="AU34" s="162" t="str">
        <f>IF(NOVA!L146&lt;&gt;"", NOVA!L146, "")</f>
        <v/>
      </c>
    </row>
    <row r="35" spans="1:47">
      <c r="A35" s="159" t="str">
        <f>D35</f>
        <v>Stronger, Faster, Higher</v>
      </c>
      <c r="B35" s="151" t="str">
        <f>AdventurePins!L52</f>
        <v/>
      </c>
      <c r="D35" s="399" t="str">
        <f>AdventurePins!C40</f>
        <v>Stronger, Faster, Higher</v>
      </c>
      <c r="E35" s="399"/>
      <c r="F35" s="399"/>
      <c r="G35" s="399"/>
      <c r="I35" s="402"/>
      <c r="J35" s="42" t="str">
        <f>AdventurePins!B96</f>
        <v>2b</v>
      </c>
      <c r="K35" s="127" t="str">
        <f>AdventurePins!C96</f>
        <v>Severe thunderstorm w/lightning or tornados</v>
      </c>
      <c r="L35" s="42" t="str">
        <f>IF(AdventurePins!L96&lt;&gt;"", AdventurePins!L96, " ")</f>
        <v xml:space="preserve"> </v>
      </c>
      <c r="N35" s="399" t="str">
        <f>Electives!C43</f>
        <v>Aware and Care</v>
      </c>
      <c r="O35" s="399"/>
      <c r="P35" s="399"/>
      <c r="Q35" s="399"/>
      <c r="S35" s="416"/>
      <c r="T35" s="107" t="str">
        <f>Electives!B111</f>
        <v>3c</v>
      </c>
      <c r="U35" s="127" t="str">
        <f>Electives!C111</f>
        <v>Learn how to shut off water sink, toilet, etc.</v>
      </c>
      <c r="V35" s="107" t="str">
        <f>IF(Electives!L111&lt;&gt;"", Electives!L111,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IF(NOVA!L22&lt;&gt;"", NOVA!L22, "")</f>
        <v/>
      </c>
      <c r="AL35" s="142"/>
      <c r="AM35" s="162" t="str">
        <f>NOVA!B82</f>
        <v>6a</v>
      </c>
      <c r="AN35" s="386" t="str">
        <f>NOVA!C82</f>
        <v>Discuss why wildlife is important</v>
      </c>
      <c r="AO35" s="387"/>
      <c r="AP35" s="162" t="str">
        <f>IF(NOVA!L82&lt;&gt;"", NOVA!L82, "")</f>
        <v/>
      </c>
      <c r="AQ35" s="142"/>
      <c r="AR35" s="162" t="str">
        <f>NOVA!B147</f>
        <v>4a</v>
      </c>
      <c r="AS35" s="386" t="str">
        <f>NOVA!C147</f>
        <v>Visit a place that uses levers</v>
      </c>
      <c r="AT35" s="387"/>
      <c r="AU35" s="162" t="str">
        <f>IF(NOVA!L147&lt;&gt;"", NOVA!L147, "")</f>
        <v/>
      </c>
    </row>
    <row r="36" spans="1:47" ht="12.75" customHeight="1">
      <c r="A36" s="159" t="str">
        <f>D47</f>
        <v>Webelos Walkabout</v>
      </c>
      <c r="B36" s="151" t="str">
        <f>AdventurePins!L60</f>
        <v/>
      </c>
      <c r="D36" s="402" t="str">
        <f>IF(AdventurePins!$E40&lt;&gt;"", AdventurePins!$E40, " ")</f>
        <v>(Do 1-3 and one other)</v>
      </c>
      <c r="E36" s="42">
        <f>AdventurePins!B41</f>
        <v>1</v>
      </c>
      <c r="F36" s="159" t="str">
        <f>AdventurePins!C41</f>
        <v>Warm up &amp; Cool Down</v>
      </c>
      <c r="G36" s="42" t="str">
        <f>IF(AdventurePins!L41&lt;&gt;"", AdventurePins!L41, " ")</f>
        <v xml:space="preserve"> </v>
      </c>
      <c r="I36" s="402"/>
      <c r="J36" s="42" t="str">
        <f>AdventurePins!B97</f>
        <v>2c</v>
      </c>
      <c r="K36" s="159" t="str">
        <f>AdventurePins!C97</f>
        <v>Fire/Earthquake/other evacuation</v>
      </c>
      <c r="L36" s="42" t="str">
        <f>IF(AdventurePins!L97&lt;&gt;"", AdventurePins!L97, " ")</f>
        <v xml:space="preserve"> </v>
      </c>
      <c r="N36" s="415" t="str">
        <f>IF(Electives!$E43&lt;&gt;"", Electives!$E43, " ")</f>
        <v>(Do 1-3, two of 4)</v>
      </c>
      <c r="O36" s="107">
        <f>Electives!B44</f>
        <v>1</v>
      </c>
      <c r="P36" s="125" t="str">
        <f>Electives!C44</f>
        <v>Participate in blindness activity</v>
      </c>
      <c r="Q36" s="107" t="str">
        <f>IF(Electives!L44&lt;&gt;"", Electives!L44, " ")</f>
        <v xml:space="preserve"> </v>
      </c>
      <c r="S36" s="416"/>
      <c r="T36" s="107">
        <f>Electives!B112</f>
        <v>3</v>
      </c>
      <c r="U36" s="125" t="str">
        <f>Electives!C112</f>
        <v>Describe fixing:</v>
      </c>
      <c r="V36" s="107" t="str">
        <f>IF(Electives!L112&lt;&gt;"", Electives!L112, " ")</f>
        <v xml:space="preserve"> </v>
      </c>
      <c r="X36" s="427" t="str">
        <f>IF(Electives!$E179&lt;&gt;"", Electives!$E179, " ")</f>
        <v>(Do One of 1, and two of 2)</v>
      </c>
      <c r="Y36" s="107" t="str">
        <f>Electives!B180</f>
        <v>1a</v>
      </c>
      <c r="Z36" s="125" t="str">
        <f>Electives!C180</f>
        <v>Attend live musical performance</v>
      </c>
      <c r="AA36" s="107" t="str">
        <f>IF(Electives!L180&lt;&gt;"", Electives!L180, " ")</f>
        <v xml:space="preserve"> </v>
      </c>
      <c r="AC36" s="224"/>
      <c r="AD36" s="225"/>
      <c r="AE36" s="225"/>
      <c r="AF36" s="224"/>
      <c r="AG36" s="216"/>
      <c r="AH36" s="162">
        <f>NOVA!B23</f>
        <v>3</v>
      </c>
      <c r="AI36" s="386" t="str">
        <f>NOVA!C23</f>
        <v>Investigate All of A, B, C, OR D</v>
      </c>
      <c r="AJ36" s="387"/>
      <c r="AK36" s="162" t="str">
        <f>IF(NOVA!L23&lt;&gt;"", NOVA!L23, "")</f>
        <v/>
      </c>
      <c r="AL36" s="216"/>
      <c r="AM36" s="162" t="str">
        <f>NOVA!B83</f>
        <v>6b</v>
      </c>
      <c r="AN36" s="386" t="str">
        <f>NOVA!C83</f>
        <v>Discuss why biodiversity is important</v>
      </c>
      <c r="AO36" s="387"/>
      <c r="AP36" s="162" t="str">
        <f>IF(NOVA!L83&lt;&gt;"", NOVA!L83, "")</f>
        <v/>
      </c>
      <c r="AQ36" s="216"/>
      <c r="AR36" s="162" t="str">
        <f>NOVA!B148</f>
        <v>4b</v>
      </c>
      <c r="AS36" s="386" t="str">
        <f>NOVA!C148</f>
        <v>Discuss the equipment using levers</v>
      </c>
      <c r="AT36" s="387"/>
      <c r="AU36" s="162" t="str">
        <f>IF(NOVA!L148&lt;&gt;"", NOVA!L148, "")</f>
        <v/>
      </c>
    </row>
    <row r="37" spans="1:47" ht="12.75" customHeight="1">
      <c r="A37" s="159" t="str">
        <f>I3</f>
        <v>Building a Better World</v>
      </c>
      <c r="B37" s="151" t="str">
        <f>AdventurePins!L73</f>
        <v/>
      </c>
      <c r="D37" s="402"/>
      <c r="E37" s="42" t="str">
        <f>AdventurePins!B42</f>
        <v>2a</v>
      </c>
      <c r="F37" s="159" t="str">
        <f>AdventurePins!C42</f>
        <v>20-yard dash</v>
      </c>
      <c r="G37" s="42" t="str">
        <f>IF(AdventurePins!L42&lt;&gt;"", AdventurePins!L42, " ")</f>
        <v xml:space="preserve"> </v>
      </c>
      <c r="I37" s="402"/>
      <c r="J37" s="42">
        <f>AdventurePins!B98</f>
        <v>3</v>
      </c>
      <c r="K37" s="127" t="str">
        <f>AdventurePins!C98</f>
        <v>Tie,teach and say when to use a Bowline.</v>
      </c>
      <c r="L37" s="42" t="str">
        <f>IF(AdventurePins!L98&lt;&gt;"", AdventurePins!L98, " ")</f>
        <v xml:space="preserve"> </v>
      </c>
      <c r="N37" s="416"/>
      <c r="O37" s="107">
        <f>Electives!B45</f>
        <v>2</v>
      </c>
      <c r="P37" s="125" t="str">
        <f>Electives!C45</f>
        <v>Simulates mobility impairment</v>
      </c>
      <c r="Q37" s="107" t="str">
        <f>IF(Electives!L45&lt;&gt;"", Electives!L45, " ")</f>
        <v xml:space="preserve"> </v>
      </c>
      <c r="S37" s="416"/>
      <c r="T37" s="107" t="str">
        <f>Electives!B113</f>
        <v>3a</v>
      </c>
      <c r="U37" s="125" t="str">
        <f>Electives!C113</f>
        <v>toilet overflowing</v>
      </c>
      <c r="V37" s="107" t="str">
        <f>IF(Electives!L113&lt;&gt;"", Electives!L113, " ")</f>
        <v xml:space="preserve"> </v>
      </c>
      <c r="X37" s="427"/>
      <c r="Y37" s="107" t="str">
        <f>Electives!B181</f>
        <v>1b</v>
      </c>
      <c r="Z37" s="126" t="str">
        <f>Electives!C181</f>
        <v>Visit facility with sound mixer, &amp; Learn it</v>
      </c>
      <c r="AA37" s="107" t="str">
        <f>IF(Electives!L181&lt;&gt;"", Electives!L181, " ")</f>
        <v xml:space="preserve"> </v>
      </c>
      <c r="AG37" s="216"/>
      <c r="AH37" s="162" t="str">
        <f>NOVA!B24</f>
        <v>3a1</v>
      </c>
      <c r="AI37" s="386" t="str">
        <f>NOVA!C24</f>
        <v>How are volcanoes are formed</v>
      </c>
      <c r="AJ37" s="387"/>
      <c r="AK37" s="162" t="str">
        <f>IF(NOVA!L24&lt;&gt;"", NOVA!L24, "")</f>
        <v/>
      </c>
      <c r="AL37" s="216"/>
      <c r="AM37" s="162" t="str">
        <f>NOVA!B84</f>
        <v>6c</v>
      </c>
      <c r="AN37" s="323" t="str">
        <f>NOVA!C84</f>
        <v>Discuss problems with invasive species</v>
      </c>
      <c r="AO37" s="323"/>
      <c r="AP37" s="162" t="str">
        <f>IF(NOVA!L84&lt;&gt;"", NOVA!L84, "")</f>
        <v/>
      </c>
      <c r="AQ37" s="216"/>
      <c r="AR37" s="162">
        <f>NOVA!B149</f>
        <v>5</v>
      </c>
      <c r="AS37" s="323" t="str">
        <f>NOVA!C149</f>
        <v>Discuss how simple machines affect life</v>
      </c>
      <c r="AT37" s="323"/>
      <c r="AU37" s="162" t="str">
        <f>IF(NOVA!L149&lt;&gt;"", NOVA!L149, "")</f>
        <v/>
      </c>
    </row>
    <row r="38" spans="1:47" ht="12.75" customHeight="1">
      <c r="A38" s="159" t="str">
        <f>I14</f>
        <v>Duty to God in Action</v>
      </c>
      <c r="B38" s="151" t="str">
        <f>AdventurePins!L81</f>
        <v/>
      </c>
      <c r="D38" s="402"/>
      <c r="E38" s="42" t="str">
        <f>AdventurePins!B43</f>
        <v>2b</v>
      </c>
      <c r="F38" s="159" t="str">
        <f>AdventurePins!C43</f>
        <v>Vertical jump</v>
      </c>
      <c r="G38" s="42" t="str">
        <f>IF(AdventurePins!L43&lt;&gt;"", AdventurePins!L43, " ")</f>
        <v xml:space="preserve"> </v>
      </c>
      <c r="I38" s="402"/>
      <c r="J38" s="42">
        <f>AdventurePins!B99</f>
        <v>4</v>
      </c>
      <c r="K38" s="159" t="str">
        <f>AdventurePins!C99</f>
        <v>Outdoor Code / Leave No Trace</v>
      </c>
      <c r="L38" s="42" t="str">
        <f>IF(AdventurePins!L99&lt;&gt;"", AdventurePins!L99, " ")</f>
        <v xml:space="preserve"> </v>
      </c>
      <c r="N38" s="416"/>
      <c r="O38" s="107">
        <f>Electives!B46</f>
        <v>3</v>
      </c>
      <c r="P38" s="125" t="str">
        <f>Electives!C46</f>
        <v>Activity to accept differences</v>
      </c>
      <c r="Q38" s="107" t="str">
        <f>IF(Electives!L46&lt;&gt;"", Electives!L46, " ")</f>
        <v xml:space="preserve"> </v>
      </c>
      <c r="S38" s="416"/>
      <c r="T38" s="107" t="str">
        <f>Electives!B114</f>
        <v>3b</v>
      </c>
      <c r="U38" s="125" t="str">
        <f>Electives!C114</f>
        <v>kitchen sink is clogged</v>
      </c>
      <c r="V38" s="107" t="str">
        <f>IF(Electives!L114&lt;&gt;"", Electives!L114, " ")</f>
        <v xml:space="preserve"> </v>
      </c>
      <c r="X38" s="427"/>
      <c r="Y38" s="107" t="str">
        <f>Electives!B182</f>
        <v>2a</v>
      </c>
      <c r="Z38" s="125" t="str">
        <f>Electives!C182</f>
        <v>Make musical instrument &amp; play it.</v>
      </c>
      <c r="AA38" s="107" t="str">
        <f>IF(Electives!L182&lt;&gt;"", Electives!L182, " ")</f>
        <v xml:space="preserve"> </v>
      </c>
      <c r="AC38" s="396" t="s">
        <v>861</v>
      </c>
      <c r="AD38" s="396"/>
      <c r="AE38" s="396"/>
      <c r="AF38" s="396"/>
      <c r="AG38" s="216"/>
      <c r="AH38" s="162" t="str">
        <f>NOVA!B25</f>
        <v>3a2</v>
      </c>
      <c r="AI38" s="386" t="str">
        <f>NOVA!C25</f>
        <v>Difference between lava and magma</v>
      </c>
      <c r="AJ38" s="387"/>
      <c r="AK38" s="162" t="str">
        <f>IF(NOVA!L25&lt;&gt;"", NOVA!L25,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AdventurePins!L100</f>
        <v/>
      </c>
      <c r="D39" s="402"/>
      <c r="E39" s="42" t="str">
        <f>AdventurePins!B44</f>
        <v>2c</v>
      </c>
      <c r="F39" s="159" t="str">
        <f>AdventurePins!C44</f>
        <v>Lift 5-lb weight</v>
      </c>
      <c r="G39" s="42" t="str">
        <f>IF(AdventurePins!L44&lt;&gt;"", AdventurePins!L44,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IF(Electives!L47&lt;&gt;"", Electives!L47, " ")</f>
        <v xml:space="preserve"> </v>
      </c>
      <c r="S39" s="416"/>
      <c r="T39" s="107" t="str">
        <f>Electives!B115</f>
        <v>3c</v>
      </c>
      <c r="U39" s="125" t="str">
        <f>Electives!C115</f>
        <v>some lights go out</v>
      </c>
      <c r="V39" s="107" t="str">
        <f>IF(Electives!L115&lt;&gt;"", Electives!L115, " ")</f>
        <v xml:space="preserve"> </v>
      </c>
      <c r="X39" s="427"/>
      <c r="Y39" s="107" t="str">
        <f>Electives!B183</f>
        <v>2b</v>
      </c>
      <c r="Z39" s="127" t="str">
        <f>Electives!C183</f>
        <v>Form a "band" with each home-instrument</v>
      </c>
      <c r="AA39" s="107" t="str">
        <f>IF(Electives!L183&lt;&gt;"", Electives!L183, " ")</f>
        <v xml:space="preserve"> </v>
      </c>
      <c r="AC39" s="396"/>
      <c r="AD39" s="396"/>
      <c r="AE39" s="396"/>
      <c r="AF39" s="396"/>
      <c r="AG39" s="216"/>
      <c r="AH39" s="162" t="str">
        <f>NOVA!B26</f>
        <v>3a3</v>
      </c>
      <c r="AI39" s="386" t="str">
        <f>NOVA!C26</f>
        <v>How a volcano builds and destroys land</v>
      </c>
      <c r="AJ39" s="387"/>
      <c r="AK39" s="162" t="str">
        <f>IF(NOVA!L26&lt;&gt;"", NOVA!L26, "")</f>
        <v/>
      </c>
      <c r="AL39" s="216"/>
      <c r="AM39" s="162" t="str">
        <f>NOVA!B87</f>
        <v>1a</v>
      </c>
      <c r="AN39" s="389" t="str">
        <f>NOVA!C87</f>
        <v>Read or watch 1 hour of space content</v>
      </c>
      <c r="AO39" s="390"/>
      <c r="AP39" s="162" t="str">
        <f>IF(NOVA!L87&lt;&gt;"", NOVA!L87, "")</f>
        <v/>
      </c>
      <c r="AQ39" s="216"/>
      <c r="AR39" s="162" t="str">
        <f>NOVA!B152</f>
        <v>1a</v>
      </c>
      <c r="AS39" s="323" t="str">
        <f>NOVA!C152</f>
        <v>Read or watch 1 hour of Math content</v>
      </c>
      <c r="AT39" s="323"/>
      <c r="AU39" s="162" t="str">
        <f>IF(NOVA!L152&lt;&gt;"", NOVA!L152, "")</f>
        <v/>
      </c>
    </row>
    <row r="40" spans="1:47" ht="12.75" customHeight="1">
      <c r="A40" s="159" t="str">
        <f>I39</f>
        <v>Scouting Adventure</v>
      </c>
      <c r="B40" s="151" t="str">
        <f>AdventurePins!L119</f>
        <v/>
      </c>
      <c r="D40" s="402"/>
      <c r="E40" s="42" t="str">
        <f>AdventurePins!B45</f>
        <v>2d</v>
      </c>
      <c r="F40" s="159" t="str">
        <f>AdventurePins!C45</f>
        <v>Push-ups</v>
      </c>
      <c r="G40" s="42" t="str">
        <f>IF(AdventurePins!L45&lt;&gt;"", AdventurePins!L45, " ")</f>
        <v xml:space="preserve"> </v>
      </c>
      <c r="I40" s="402" t="str">
        <f>IF(AdventurePins!$E101&lt;&gt;"", AdventurePins!$E101, " ")</f>
        <v>(Do 1A-C and 2-6)</v>
      </c>
      <c r="J40" s="42" t="str">
        <f>AdventurePins!B102</f>
        <v>1a</v>
      </c>
      <c r="K40" s="159" t="str">
        <f>AdventurePins!C102</f>
        <v>Repeat Oath, Law, Motto, &amp; Slogan</v>
      </c>
      <c r="L40" s="42" t="str">
        <f>IF(AdventurePins!L102&lt;&gt;"", AdventurePins!L102, " ")</f>
        <v xml:space="preserve"> </v>
      </c>
      <c r="N40" s="416"/>
      <c r="O40" s="107" t="str">
        <f>Electives!B48</f>
        <v>4b</v>
      </c>
      <c r="P40" s="125" t="str">
        <f>Electives!C48</f>
        <v>Disabled visitor &amp; discuss</v>
      </c>
      <c r="Q40" s="107" t="str">
        <f>IF(Electives!L48&lt;&gt;"", Electives!L48, " ")</f>
        <v xml:space="preserve"> </v>
      </c>
      <c r="S40" s="416"/>
      <c r="T40" s="107" t="str">
        <f>Electives!B116</f>
        <v>4a</v>
      </c>
      <c r="U40" s="125" t="str">
        <f>Electives!C116</f>
        <v>Change light &amp; dispose bulb</v>
      </c>
      <c r="V40" s="107" t="str">
        <f>IF(Electives!L116&lt;&gt;"", Electives!L116, " ")</f>
        <v xml:space="preserve"> </v>
      </c>
      <c r="X40" s="427"/>
      <c r="Y40" s="107" t="str">
        <f>Electives!B184</f>
        <v>2c</v>
      </c>
      <c r="Z40" s="126" t="str">
        <f>Electives!C184</f>
        <v>Play 2 tunes on any band instrument</v>
      </c>
      <c r="AA40" s="107" t="str">
        <f>IF(Electives!L184&lt;&gt;"", Electives!L184, " ")</f>
        <v xml:space="preserve"> </v>
      </c>
      <c r="AC40" s="17"/>
      <c r="AD40" s="218" t="str">
        <f>'Shooting Sports'!C5</f>
        <v>BB Gun: Level 1</v>
      </c>
      <c r="AE40" s="17"/>
      <c r="AF40" s="17"/>
      <c r="AG40" s="216"/>
      <c r="AH40" s="162" t="str">
        <f>NOVA!B27</f>
        <v>3a4</v>
      </c>
      <c r="AI40" s="386" t="str">
        <f>NOVA!C27</f>
        <v>Build or draw a volcano model</v>
      </c>
      <c r="AJ40" s="387"/>
      <c r="AK40" s="162" t="str">
        <f>IF(NOVA!L27&lt;&gt;"", NOVA!L27, "")</f>
        <v/>
      </c>
      <c r="AL40" s="216"/>
      <c r="AM40" s="162" t="str">
        <f>NOVA!B88</f>
        <v>1b</v>
      </c>
      <c r="AN40" s="386" t="str">
        <f>NOVA!C88</f>
        <v>List at least two questions or ideas</v>
      </c>
      <c r="AO40" s="387"/>
      <c r="AP40" s="162" t="str">
        <f>IF(NOVA!L88&lt;&gt;"", NOVA!L88, "")</f>
        <v/>
      </c>
      <c r="AQ40" s="216"/>
      <c r="AR40" s="162" t="str">
        <f>NOVA!B153</f>
        <v>1b</v>
      </c>
      <c r="AS40" s="386" t="str">
        <f>NOVA!C153</f>
        <v>List at least two questions or ideas</v>
      </c>
      <c r="AT40" s="387"/>
      <c r="AU40" s="162" t="str">
        <f>IF(NOVA!L153&lt;&gt;"", NOVA!L153, "")</f>
        <v/>
      </c>
    </row>
    <row r="41" spans="1:47" ht="12.75" customHeight="1">
      <c r="A41" s="414" t="s">
        <v>464</v>
      </c>
      <c r="B41" s="414"/>
      <c r="D41" s="402"/>
      <c r="E41" s="42" t="str">
        <f>AdventurePins!B46</f>
        <v>2e</v>
      </c>
      <c r="F41" s="159" t="str">
        <f>AdventurePins!C46</f>
        <v>Curls</v>
      </c>
      <c r="G41" s="42" t="str">
        <f>IF(AdventurePins!L46&lt;&gt;"", AdventurePins!L46, " ")</f>
        <v xml:space="preserve"> </v>
      </c>
      <c r="I41" s="402"/>
      <c r="J41" s="42" t="str">
        <f>AdventurePins!B103</f>
        <v>1b</v>
      </c>
      <c r="K41" s="159" t="str">
        <f>AdventurePins!C103</f>
        <v>Explain Scout Spirit</v>
      </c>
      <c r="L41" s="42" t="str">
        <f>IF(AdventurePins!L103&lt;&gt;"", AdventurePins!L103, " ")</f>
        <v xml:space="preserve"> </v>
      </c>
      <c r="N41" s="416"/>
      <c r="O41" s="107" t="str">
        <f>Electives!B49</f>
        <v>4c</v>
      </c>
      <c r="P41" s="125" t="str">
        <f>Electives!C49</f>
        <v>Special Olympics or similar</v>
      </c>
      <c r="Q41" s="107" t="str">
        <f>IF(Electives!L49&lt;&gt;"", Electives!L49, " ")</f>
        <v xml:space="preserve"> </v>
      </c>
      <c r="S41" s="416"/>
      <c r="T41" s="107" t="str">
        <f>Electives!B117</f>
        <v>4b</v>
      </c>
      <c r="U41" s="125" t="str">
        <f>Electives!C117</f>
        <v>Fix squeaky door or cabinet hinge</v>
      </c>
      <c r="V41" s="107" t="str">
        <f>IF(Electives!L117&lt;&gt;"", Electives!L117, " ")</f>
        <v xml:space="preserve"> </v>
      </c>
      <c r="X41" s="427"/>
      <c r="Y41" s="107" t="str">
        <f>Electives!B185</f>
        <v>2d</v>
      </c>
      <c r="Z41" s="127" t="str">
        <f>Electives!C185</f>
        <v>Teach den words to song &amp; perform w/den</v>
      </c>
      <c r="AA41" s="107" t="str">
        <f>IF(Electives!L185&lt;&gt;"", Electives!L185, " ")</f>
        <v xml:space="preserve"> </v>
      </c>
      <c r="AC41" s="219">
        <f>'Shooting Sports'!B6</f>
        <v>1</v>
      </c>
      <c r="AD41" s="392" t="str">
        <f>'Shooting Sports'!C6</f>
        <v>Explain what to do if you find gun</v>
      </c>
      <c r="AE41" s="393"/>
      <c r="AF41" s="219" t="str">
        <f>IF('Shooting Sports'!L6&lt;&gt;"", 'Shooting Sports'!L6, "")</f>
        <v/>
      </c>
      <c r="AG41" s="142"/>
      <c r="AH41" s="162" t="str">
        <f>NOVA!B28</f>
        <v>3a5</v>
      </c>
      <c r="AI41" s="386" t="str">
        <f>NOVA!C28</f>
        <v>Share model and what you learned</v>
      </c>
      <c r="AJ41" s="387"/>
      <c r="AK41" s="162" t="str">
        <f>IF(NOVA!L28&lt;&gt;"", NOVA!L28, "")</f>
        <v/>
      </c>
      <c r="AL41" s="142"/>
      <c r="AM41" s="162" t="str">
        <f>NOVA!B89</f>
        <v>1c</v>
      </c>
      <c r="AN41" s="386" t="str">
        <f>NOVA!C89</f>
        <v>Discuss two with your counselor</v>
      </c>
      <c r="AO41" s="387"/>
      <c r="AP41" s="162" t="str">
        <f>IF(NOVA!L89&lt;&gt;"", NOVA!L89, "")</f>
        <v/>
      </c>
      <c r="AQ41" s="142"/>
      <c r="AR41" s="162" t="str">
        <f>NOVA!B154</f>
        <v>1c</v>
      </c>
      <c r="AS41" s="386" t="str">
        <f>NOVA!C154</f>
        <v>Discuss two with your counselor</v>
      </c>
      <c r="AT41" s="387"/>
      <c r="AU41" s="162" t="str">
        <f>IF(NOVA!L154&lt;&gt;"", NOVA!L154, "")</f>
        <v/>
      </c>
    </row>
    <row r="42" spans="1:47" ht="12.75" customHeight="1">
      <c r="A42" s="412"/>
      <c r="B42" s="412"/>
      <c r="D42" s="402"/>
      <c r="E42" s="42" t="str">
        <f>AdventurePins!B47</f>
        <v>2f</v>
      </c>
      <c r="F42" s="159" t="str">
        <f>AdventurePins!C47</f>
        <v>Jump Rope</v>
      </c>
      <c r="G42" s="42" t="str">
        <f>IF(AdventurePins!L47&lt;&gt;"", AdventurePins!L47, " ")</f>
        <v xml:space="preserve"> </v>
      </c>
      <c r="I42" s="402"/>
      <c r="J42" s="42" t="str">
        <f>AdventurePins!B104</f>
        <v>1c</v>
      </c>
      <c r="K42" s="159" t="str">
        <f>AdventurePins!C104</f>
        <v>Demonstrate sign, salue, handshake</v>
      </c>
      <c r="L42" s="42" t="str">
        <f>IF(AdventurePins!L104&lt;&gt;"", AdventurePins!L104, " ")</f>
        <v xml:space="preserve"> </v>
      </c>
      <c r="N42" s="416"/>
      <c r="O42" s="107" t="str">
        <f>Electives!B50</f>
        <v>4d</v>
      </c>
      <c r="P42" s="125" t="str">
        <f>Electives!C50</f>
        <v>Talk with disabilities worker</v>
      </c>
      <c r="Q42" s="107" t="str">
        <f>IF(Electives!L50&lt;&gt;"", Electives!L50, " ")</f>
        <v xml:space="preserve"> </v>
      </c>
      <c r="S42" s="416"/>
      <c r="T42" s="107" t="str">
        <f>Electives!B118</f>
        <v>4c</v>
      </c>
      <c r="U42" s="125" t="str">
        <f>Electives!C118</f>
        <v>Tighten loose handle/knob</v>
      </c>
      <c r="V42" s="107" t="str">
        <f>IF(Electives!L118&lt;&gt;"", Electives!L118, " ")</f>
        <v xml:space="preserve"> </v>
      </c>
      <c r="X42" s="427"/>
      <c r="Y42" s="107" t="str">
        <f>Electives!B186</f>
        <v>2e</v>
      </c>
      <c r="Z42" s="127" t="str">
        <f>Electives!C186</f>
        <v>Create original words for song &amp; perform</v>
      </c>
      <c r="AA42" s="107" t="str">
        <f>IF(Electives!L186&lt;&gt;"", Electives!L186, " ")</f>
        <v xml:space="preserve"> </v>
      </c>
      <c r="AC42" s="219">
        <f>'Shooting Sports'!B7</f>
        <v>2</v>
      </c>
      <c r="AD42" s="392" t="str">
        <f>'Shooting Sports'!C7</f>
        <v>Load, fire, secure gun and safety mech.</v>
      </c>
      <c r="AE42" s="393"/>
      <c r="AF42" s="219" t="str">
        <f>IF('Shooting Sports'!L7&lt;&gt;"", 'Shooting Sports'!L7, "")</f>
        <v/>
      </c>
      <c r="AG42" s="72"/>
      <c r="AH42" s="162" t="str">
        <f>NOVA!B29</f>
        <v>3b1</v>
      </c>
      <c r="AI42" s="386" t="str">
        <f>NOVA!C29</f>
        <v>Collect 3 to 5 common minerals</v>
      </c>
      <c r="AJ42" s="387"/>
      <c r="AK42" s="162" t="str">
        <f>IF(NOVA!L29&lt;&gt;"", NOVA!L29, "")</f>
        <v/>
      </c>
      <c r="AL42" s="72"/>
      <c r="AM42" s="162">
        <f>NOVA!B90</f>
        <v>2</v>
      </c>
      <c r="AN42" s="386" t="str">
        <f>NOVA!C90</f>
        <v>Complete an elective listed in comment</v>
      </c>
      <c r="AO42" s="387"/>
      <c r="AP42" s="162" t="str">
        <f>IF(NOVA!L90&lt;&gt;"", NOVA!L90, "")</f>
        <v/>
      </c>
      <c r="AQ42" s="72"/>
      <c r="AR42" s="162">
        <f>NOVA!B155</f>
        <v>2</v>
      </c>
      <c r="AS42" s="386" t="str">
        <f>NOVA!C155</f>
        <v>Complete the Game Design adventure</v>
      </c>
      <c r="AT42" s="387"/>
      <c r="AU42" s="162" t="str">
        <f>IF(NOVA!L155&lt;&gt;"", NOVA!L155, "")</f>
        <v/>
      </c>
    </row>
    <row r="43" spans="1:47" ht="12.75" customHeight="1">
      <c r="A43" s="159" t="str">
        <f>N3</f>
        <v>Adventures in Science</v>
      </c>
      <c r="B43" s="151" t="str">
        <f>Electives!L17</f>
        <v/>
      </c>
      <c r="D43" s="402"/>
      <c r="E43" s="42">
        <f>AdventurePins!B48</f>
        <v>3</v>
      </c>
      <c r="F43" s="159" t="str">
        <f>AdventurePins!C48</f>
        <v>Exercise plan (3 activities; 30 days)</v>
      </c>
      <c r="G43" s="42" t="str">
        <f>IF(AdventurePins!L48&lt;&gt;"", AdventurePins!L48, " ")</f>
        <v xml:space="preserve"> </v>
      </c>
      <c r="I43" s="402"/>
      <c r="J43" s="42" t="str">
        <f>AdventurePins!B105</f>
        <v>1d</v>
      </c>
      <c r="K43" s="127" t="str">
        <f>AdventurePins!C105</f>
        <v>Describe 1st Class badge &amp; significance</v>
      </c>
      <c r="L43" s="42" t="str">
        <f>IF(AdventurePins!L105&lt;&gt;"", AdventurePins!L105, " ")</f>
        <v xml:space="preserve"> </v>
      </c>
      <c r="N43" s="416"/>
      <c r="O43" s="107" t="str">
        <f>Electives!B51</f>
        <v>4e</v>
      </c>
      <c r="P43" s="125" t="str">
        <f>Electives!C51</f>
        <v>Scout Oath in Sign Language</v>
      </c>
      <c r="Q43" s="107" t="str">
        <f>IF(Electives!L51&lt;&gt;"", Electives!L51, " ")</f>
        <v xml:space="preserve"> </v>
      </c>
      <c r="S43" s="416"/>
      <c r="T43" s="107" t="str">
        <f>Electives!B119</f>
        <v>4d</v>
      </c>
      <c r="U43" s="126" t="str">
        <f>Electives!C119</f>
        <v>Demonstrate stopping a running toilet</v>
      </c>
      <c r="V43" s="107" t="str">
        <f>IF(Electives!L119&lt;&gt;"", Electives!L119, " ")</f>
        <v xml:space="preserve"> </v>
      </c>
      <c r="X43" s="427"/>
      <c r="Y43" s="107" t="str">
        <f>Electives!B187</f>
        <v>2f</v>
      </c>
      <c r="Z43" s="126" t="str">
        <f>Electives!C187</f>
        <v>Compose den theme song &amp; perform</v>
      </c>
      <c r="AA43" s="107" t="str">
        <f>IF(Electives!L187&lt;&gt;"", Electives!L187, " ")</f>
        <v xml:space="preserve"> </v>
      </c>
      <c r="AC43" s="219">
        <f>'Shooting Sports'!B8</f>
        <v>3</v>
      </c>
      <c r="AD43" s="392" t="str">
        <f>'Shooting Sports'!C8</f>
        <v>Demonstrate good shooting techniques</v>
      </c>
      <c r="AE43" s="393"/>
      <c r="AF43" s="219" t="str">
        <f>IF('Shooting Sports'!L8&lt;&gt;"", 'Shooting Sports'!L8, "")</f>
        <v/>
      </c>
      <c r="AG43" s="215"/>
      <c r="AH43" s="162" t="str">
        <f>NOVA!B30</f>
        <v>3b2</v>
      </c>
      <c r="AI43" s="386" t="str">
        <f>NOVA!C30</f>
        <v>Types of rock these minerals found in</v>
      </c>
      <c r="AJ43" s="387"/>
      <c r="AK43" s="162" t="str">
        <f>IF(NOVA!L30&lt;&gt;"", NOVA!L30, "")</f>
        <v/>
      </c>
      <c r="AL43" s="215"/>
      <c r="AM43" s="162">
        <f>NOVA!B91</f>
        <v>3</v>
      </c>
      <c r="AN43" s="386" t="str">
        <f>NOVA!C91</f>
        <v>Do TWO from A-F</v>
      </c>
      <c r="AO43" s="387"/>
      <c r="AP43" s="162" t="str">
        <f>IF(NOVA!L91&lt;&gt;"", NOVA!L91, "")</f>
        <v/>
      </c>
      <c r="AQ43" s="215"/>
      <c r="AR43" s="162">
        <f>NOVA!B156</f>
        <v>3</v>
      </c>
      <c r="AS43" s="386" t="str">
        <f>NOVA!C156</f>
        <v>Do TWO of A, B or C</v>
      </c>
      <c r="AT43" s="387"/>
      <c r="AU43" s="162" t="str">
        <f>IF(NOVA!L156&lt;&gt;"", NOVA!L156, "")</f>
        <v/>
      </c>
    </row>
    <row r="44" spans="1:47" ht="12.75" customHeight="1">
      <c r="A44" s="159" t="str">
        <f>N15</f>
        <v>Aquanaut</v>
      </c>
      <c r="B44" s="151" t="str">
        <f>Electives!L29</f>
        <v/>
      </c>
      <c r="D44" s="402"/>
      <c r="E44" s="42">
        <f>AdventurePins!B49</f>
        <v>4</v>
      </c>
      <c r="F44" s="159" t="str">
        <f>AdventurePins!C49</f>
        <v>Try new sport</v>
      </c>
      <c r="G44" s="42" t="str">
        <f>IF(AdventurePins!L49&lt;&gt;"", AdventurePins!L49, " ")</f>
        <v xml:space="preserve"> </v>
      </c>
      <c r="I44" s="402"/>
      <c r="J44" s="42" t="str">
        <f>AdventurePins!B106</f>
        <v>1e</v>
      </c>
      <c r="K44" s="126" t="str">
        <f>AdventurePins!C106</f>
        <v>Repeat Pledge of Allegance &amp; explain</v>
      </c>
      <c r="L44" s="42" t="str">
        <f>IF(AdventurePins!L106&lt;&gt;"", AdventurePins!L106, " ")</f>
        <v xml:space="preserve"> </v>
      </c>
      <c r="N44" s="416"/>
      <c r="O44" s="107" t="str">
        <f>Electives!B52</f>
        <v>4f</v>
      </c>
      <c r="P44" s="125" t="str">
        <f>Electives!C52</f>
        <v>Learn service dog process</v>
      </c>
      <c r="Q44" s="107" t="str">
        <f>IF(Electives!L52&lt;&gt;"", Electives!L52, " ")</f>
        <v xml:space="preserve"> </v>
      </c>
      <c r="S44" s="416"/>
      <c r="T44" s="107" t="str">
        <f>Electives!B120</f>
        <v>4e</v>
      </c>
      <c r="U44" s="125" t="str">
        <f>Electives!C120</f>
        <v>Replace furnace filter</v>
      </c>
      <c r="V44" s="107" t="str">
        <f>IF(Electives!L120&lt;&gt;"", Electives!L120, " ")</f>
        <v xml:space="preserve"> </v>
      </c>
      <c r="X44" s="427"/>
      <c r="Y44" s="107" t="str">
        <f>Electives!B188</f>
        <v>2g</v>
      </c>
      <c r="Z44" s="127" t="str">
        <f>Electives!C188</f>
        <v>Write/Compose song about issue &amp; perform</v>
      </c>
      <c r="AA44" s="107" t="str">
        <f>IF(Electives!L188&lt;&gt;"", Electives!L188, " ")</f>
        <v xml:space="preserve"> </v>
      </c>
      <c r="AC44" s="219">
        <f>'Shooting Sports'!B9</f>
        <v>4</v>
      </c>
      <c r="AD44" s="392" t="str">
        <f>'Shooting Sports'!C9</f>
        <v>Show how to put away and store gun</v>
      </c>
      <c r="AE44" s="393"/>
      <c r="AF44" s="219" t="str">
        <f>IF('Shooting Sports'!L9&lt;&gt;"", 'Shooting Sports'!L9, "")</f>
        <v/>
      </c>
      <c r="AG44" s="215"/>
      <c r="AH44" s="162" t="str">
        <f>NOVA!B31</f>
        <v>3b3</v>
      </c>
      <c r="AI44" s="386" t="str">
        <f>NOVA!C31</f>
        <v>Explain difference of rock types</v>
      </c>
      <c r="AJ44" s="387"/>
      <c r="AK44" s="162" t="str">
        <f>IF(NOVA!L31&lt;&gt;"", NOVA!L31, "")</f>
        <v/>
      </c>
      <c r="AL44" s="215"/>
      <c r="AM44" s="162" t="str">
        <f>NOVA!B92</f>
        <v>3a1</v>
      </c>
      <c r="AN44" s="386" t="str">
        <f>NOVA!C92</f>
        <v>Watch the stars</v>
      </c>
      <c r="AO44" s="387"/>
      <c r="AP44" s="162" t="str">
        <f>IF(NOVA!L92&lt;&gt;"", NOVA!L92, "")</f>
        <v/>
      </c>
      <c r="AQ44" s="215"/>
      <c r="AR44" s="162" t="str">
        <f>NOVA!B157</f>
        <v>3a</v>
      </c>
      <c r="AS44" s="386" t="str">
        <f>NOVA!C157</f>
        <v>Choose 2 and calculate your weight there</v>
      </c>
      <c r="AT44" s="387"/>
      <c r="AU44" s="162" t="str">
        <f>IF(NOVA!L157&lt;&gt;"", NOVA!L157, "")</f>
        <v/>
      </c>
    </row>
    <row r="45" spans="1:47">
      <c r="A45" s="159" t="str">
        <f>N25</f>
        <v>Art Explosion</v>
      </c>
      <c r="B45" s="151" t="str">
        <f>Electives!L41</f>
        <v/>
      </c>
      <c r="D45" s="402"/>
      <c r="E45" s="42">
        <f>AdventurePins!B50</f>
        <v>5</v>
      </c>
      <c r="F45" s="159" t="str">
        <f>AdventurePins!C50</f>
        <v>Time obstacle course, 2 weeks</v>
      </c>
      <c r="G45" s="42" t="str">
        <f>IF(AdventurePins!L50&lt;&gt;"", AdventurePins!L50, " ")</f>
        <v xml:space="preserve"> </v>
      </c>
      <c r="I45" s="402"/>
      <c r="J45" s="42" t="str">
        <f>AdventurePins!B107</f>
        <v>2a</v>
      </c>
      <c r="K45" s="159" t="str">
        <f>AdventurePins!C107</f>
        <v>Describe troop leadership</v>
      </c>
      <c r="L45" s="42" t="str">
        <f>IF(AdventurePins!L107&lt;&gt;"", AdventurePins!L107, " ")</f>
        <v xml:space="preserve"> </v>
      </c>
      <c r="N45" s="416"/>
      <c r="O45" s="107" t="str">
        <f>Electives!B53</f>
        <v>4g</v>
      </c>
      <c r="P45" s="125" t="str">
        <f>Electives!C53</f>
        <v>Service project for a disability</v>
      </c>
      <c r="Q45" s="107" t="str">
        <f>IF(Electives!L53&lt;&gt;"", Electives!L53, " ")</f>
        <v xml:space="preserve"> </v>
      </c>
      <c r="S45" s="416"/>
      <c r="T45" s="107" t="str">
        <f>Electives!B121</f>
        <v>4f</v>
      </c>
      <c r="U45" s="125" t="str">
        <f>Electives!C121</f>
        <v>Wash a car</v>
      </c>
      <c r="V45" s="107" t="str">
        <f>IF(Electives!L121&lt;&gt;"", Electives!L121, " ")</f>
        <v xml:space="preserve"> </v>
      </c>
      <c r="X45" s="427"/>
      <c r="Y45" s="107" t="str">
        <f>Electives!B189</f>
        <v>2h</v>
      </c>
      <c r="Z45" s="125" t="str">
        <f>Electives!C189</f>
        <v>Perform a musical number.</v>
      </c>
      <c r="AA45" s="107" t="str">
        <f>IF(Electives!L189&lt;&gt;"", Electives!L189, " ")</f>
        <v xml:space="preserve"> </v>
      </c>
      <c r="AC45"/>
      <c r="AD45" s="218" t="str">
        <f>'Shooting Sports'!C11</f>
        <v>BB Gun: Level 2</v>
      </c>
      <c r="AE45" s="218"/>
      <c r="AF45"/>
      <c r="AG45" s="215"/>
      <c r="AH45" s="162" t="str">
        <f>NOVA!B32</f>
        <v>3b4</v>
      </c>
      <c r="AI45" s="386" t="str">
        <f>NOVA!C32</f>
        <v>Share collection and what you learned</v>
      </c>
      <c r="AJ45" s="387"/>
      <c r="AK45" s="162" t="str">
        <f>IF(NOVA!L32&lt;&gt;"", NOVA!L32, "")</f>
        <v/>
      </c>
      <c r="AL45" s="215"/>
      <c r="AM45" s="162" t="str">
        <f>NOVA!B93</f>
        <v>3a2</v>
      </c>
      <c r="AN45" s="386" t="str">
        <f>NOVA!C93</f>
        <v>Find and draw 5 constellations</v>
      </c>
      <c r="AO45" s="387"/>
      <c r="AP45" s="162" t="str">
        <f>IF(NOVA!L93&lt;&gt;"", NOVA!L93, "")</f>
        <v/>
      </c>
      <c r="AQ45" s="215"/>
      <c r="AR45" s="162" t="str">
        <f>NOVA!B158</f>
        <v>3a1</v>
      </c>
      <c r="AS45" s="386" t="str">
        <f>NOVA!C158</f>
        <v>On the sun or moon</v>
      </c>
      <c r="AT45" s="387"/>
      <c r="AU45" s="162" t="str">
        <f>IF(NOVA!L158&lt;&gt;"", NOVA!L158, "")</f>
        <v/>
      </c>
    </row>
    <row r="46" spans="1:47">
      <c r="A46" s="159" t="str">
        <f>N35</f>
        <v>Aware and Care</v>
      </c>
      <c r="B46" s="151" t="str">
        <f>Electives!L55</f>
        <v/>
      </c>
      <c r="D46" s="402"/>
      <c r="E46" s="42">
        <f>AdventurePins!B51</f>
        <v>6</v>
      </c>
      <c r="F46" s="159" t="str">
        <f>AdventurePins!C51</f>
        <v>Lead fitness game</v>
      </c>
      <c r="G46" s="42" t="str">
        <f>IF(AdventurePins!L51&lt;&gt;"", AdventurePins!L51, " ")</f>
        <v xml:space="preserve"> </v>
      </c>
      <c r="I46" s="402"/>
      <c r="J46" s="42" t="str">
        <f>AdventurePins!B108</f>
        <v>2b</v>
      </c>
      <c r="K46" s="159" t="str">
        <f>AdventurePins!C108</f>
        <v>Describe 4 steps of advancement</v>
      </c>
      <c r="L46" s="42" t="str">
        <f>IF(AdventurePins!L108&lt;&gt;"", AdventurePins!L108, " ")</f>
        <v xml:space="preserve"> </v>
      </c>
      <c r="N46" s="417"/>
      <c r="O46" s="107" t="str">
        <f>Electives!B54</f>
        <v>4h</v>
      </c>
      <c r="P46" s="127" t="str">
        <f>Electives!C54</f>
        <v>Activity w/disabled members organization</v>
      </c>
      <c r="Q46" s="107" t="str">
        <f>IF(Electives!L54&lt;&gt;"", Electives!L54, " ")</f>
        <v xml:space="preserve"> </v>
      </c>
      <c r="S46" s="416"/>
      <c r="T46" s="107" t="str">
        <f>Electives!B122</f>
        <v>4g</v>
      </c>
      <c r="U46" s="125" t="str">
        <f>Electives!C122</f>
        <v>Check oil level &amp; tire pressure in car</v>
      </c>
      <c r="V46" s="107" t="str">
        <f>IF(Electives!L122&lt;&gt;"", Electives!L122,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Sports'!L12&lt;&gt;"", 'Shooting Sports'!L12, "")</f>
        <v/>
      </c>
      <c r="AG46" s="215"/>
      <c r="AH46" s="162" t="str">
        <f>NOVA!B33</f>
        <v>3c1</v>
      </c>
      <c r="AI46" s="386" t="str">
        <f>NOVA!C33</f>
        <v>Use 4 ways to monitor / predict weather</v>
      </c>
      <c r="AJ46" s="387"/>
      <c r="AK46" s="162" t="str">
        <f>IF(NOVA!L33&lt;&gt;"", NOVA!L33, "")</f>
        <v/>
      </c>
      <c r="AL46" s="215"/>
      <c r="AM46" s="162" t="str">
        <f>NOVA!B94</f>
        <v>3a3</v>
      </c>
      <c r="AN46" s="386" t="str">
        <f>NOVA!C94</f>
        <v>Discuss with counselor</v>
      </c>
      <c r="AO46" s="387"/>
      <c r="AP46" s="162" t="str">
        <f>IF(NOVA!L94&lt;&gt;"", NOVA!L94, "")</f>
        <v/>
      </c>
      <c r="AQ46" s="215"/>
      <c r="AR46" s="162" t="str">
        <f>NOVA!B159</f>
        <v>3a2</v>
      </c>
      <c r="AS46" s="386" t="str">
        <f>NOVA!C159</f>
        <v>On Jupiter or Pluto</v>
      </c>
      <c r="AT46" s="387"/>
      <c r="AU46" s="162" t="str">
        <f>IF(NOVA!L159&lt;&gt;"", NOVA!L159, "")</f>
        <v/>
      </c>
    </row>
    <row r="47" spans="1:47">
      <c r="A47" s="159" t="str">
        <f>N47</f>
        <v>Build It</v>
      </c>
      <c r="B47" s="151" t="str">
        <f>Electives!L62</f>
        <v/>
      </c>
      <c r="D47" s="399" t="str">
        <f>AdventurePins!C53</f>
        <v>Webelos Walkabout</v>
      </c>
      <c r="E47" s="399"/>
      <c r="F47" s="399"/>
      <c r="G47" s="399"/>
      <c r="I47" s="402"/>
      <c r="J47" s="42" t="str">
        <f>AdventurePins!B109</f>
        <v>2c</v>
      </c>
      <c r="K47" s="159" t="str">
        <f>AdventurePins!C109</f>
        <v>Describe ranks in Boy Scouts</v>
      </c>
      <c r="L47" s="42" t="str">
        <f>IF(AdventurePins!L109&lt;&gt;"", AdventurePins!L109, " ")</f>
        <v xml:space="preserve"> </v>
      </c>
      <c r="N47" s="399" t="str">
        <f>Electives!C57</f>
        <v>Build It</v>
      </c>
      <c r="O47" s="399"/>
      <c r="P47" s="399"/>
      <c r="Q47" s="399"/>
      <c r="S47" s="416"/>
      <c r="T47" s="107" t="str">
        <f>Electives!B123</f>
        <v>4h</v>
      </c>
      <c r="U47" s="125" t="str">
        <f>Electives!C123</f>
        <v>Replace a bulb in a car</v>
      </c>
      <c r="V47" s="107" t="str">
        <f>IF(Electives!L123&lt;&gt;"", Electives!L123, " ")</f>
        <v xml:space="preserve"> </v>
      </c>
      <c r="X47" s="410" t="str">
        <f>IF(Electives!$E192&lt;&gt;"", Electives!$E192, " ")</f>
        <v>(Do All)</v>
      </c>
      <c r="Y47" s="107">
        <f>Electives!B193</f>
        <v>1</v>
      </c>
      <c r="Z47" s="126" t="str">
        <f>Electives!C193</f>
        <v>Write story outline. Create storyboard.</v>
      </c>
      <c r="AA47" s="107" t="str">
        <f>IF(Electives!L193&lt;&gt;"", Electives!L193, " ")</f>
        <v xml:space="preserve"> </v>
      </c>
      <c r="AC47" s="219" t="str">
        <f>'Shooting Sports'!B13</f>
        <v>S1</v>
      </c>
      <c r="AD47" s="392" t="str">
        <f>'Shooting Sports'!C13</f>
        <v>Demonstrate one shooting position</v>
      </c>
      <c r="AE47" s="393"/>
      <c r="AF47" s="219" t="str">
        <f>IF('Shooting Sports'!L13&lt;&gt;"", 'Shooting Sports'!L13, "")</f>
        <v/>
      </c>
      <c r="AG47" s="215"/>
      <c r="AH47" s="162" t="str">
        <f>NOVA!B34</f>
        <v>3c2</v>
      </c>
      <c r="AI47" s="386" t="str">
        <f>NOVA!C34</f>
        <v>Analyze predictions for a week</v>
      </c>
      <c r="AJ47" s="387"/>
      <c r="AK47" s="162" t="str">
        <f>IF(NOVA!L34&lt;&gt;"", NOVA!L34, "")</f>
        <v/>
      </c>
      <c r="AL47" s="215"/>
      <c r="AM47" s="162" t="str">
        <f>NOVA!B95</f>
        <v>3b1</v>
      </c>
      <c r="AN47" s="386" t="str">
        <f>NOVA!C95</f>
        <v>Explain revolution, orbit and rotation</v>
      </c>
      <c r="AO47" s="387"/>
      <c r="AP47" s="162" t="str">
        <f>IF(NOVA!L95&lt;&gt;"", NOVA!L95, "")</f>
        <v/>
      </c>
      <c r="AQ47" s="215"/>
      <c r="AR47" s="162" t="str">
        <f>NOVA!B160</f>
        <v>3a3</v>
      </c>
      <c r="AS47" s="386" t="str">
        <f>NOVA!C160</f>
        <v>On a planet of your choice</v>
      </c>
      <c r="AT47" s="387"/>
      <c r="AU47" s="162" t="str">
        <f>IF(NOVA!L160&lt;&gt;"", NOVA!L160, "")</f>
        <v/>
      </c>
    </row>
    <row r="48" spans="1:47" ht="12.75" customHeight="1">
      <c r="A48" s="159" t="str">
        <f>N52</f>
        <v>Build My Own Hero</v>
      </c>
      <c r="B48" s="151" t="str">
        <f>Electives!L71</f>
        <v/>
      </c>
      <c r="D48" s="403" t="str">
        <f>IF(AdventurePins!$E53&lt;&gt;"", AdventurePins!$E53, " ")</f>
        <v>(Do 1-4 and one other)</v>
      </c>
      <c r="E48" s="42">
        <f>AdventurePins!B54</f>
        <v>1</v>
      </c>
      <c r="F48" s="159" t="str">
        <f>AdventurePins!C54</f>
        <v>Create a hike plan</v>
      </c>
      <c r="G48" s="42" t="str">
        <f>IF(AdventurePins!L54&lt;&gt;"", AdventurePins!L54, " ")</f>
        <v xml:space="preserve"> </v>
      </c>
      <c r="I48" s="402"/>
      <c r="J48" s="42" t="str">
        <f>AdventurePins!B110</f>
        <v>2d</v>
      </c>
      <c r="K48" s="159" t="str">
        <f>AdventurePins!C110</f>
        <v>Describe merit badge program</v>
      </c>
      <c r="L48" s="42" t="str">
        <f>IF(AdventurePins!L110&lt;&gt;"", AdventurePins!L110, " ")</f>
        <v xml:space="preserve"> </v>
      </c>
      <c r="N48" s="410" t="str">
        <f>IF(Electives!$E57&lt;&gt;"", Electives!$E57, " ")</f>
        <v>(Do All)</v>
      </c>
      <c r="O48" s="107">
        <f>Electives!B58</f>
        <v>1</v>
      </c>
      <c r="P48" s="125" t="str">
        <f>Electives!C58</f>
        <v>Learn basic tools &amp; safety</v>
      </c>
      <c r="Q48" s="107" t="str">
        <f>IF(Electives!L58&lt;&gt;"", Electives!L58, " ")</f>
        <v xml:space="preserve"> </v>
      </c>
      <c r="S48" s="416"/>
      <c r="T48" s="107" t="str">
        <f>Electives!B124</f>
        <v>4i</v>
      </c>
      <c r="U48" s="125" t="str">
        <f>Electives!C124</f>
        <v>Change a car tire</v>
      </c>
      <c r="V48" s="107" t="str">
        <f>IF(Electives!L124&lt;&gt;"", Electives!L124, " ")</f>
        <v xml:space="preserve"> </v>
      </c>
      <c r="X48" s="410"/>
      <c r="Y48" s="107">
        <f>Electives!B194</f>
        <v>2</v>
      </c>
      <c r="Z48" s="125" t="str">
        <f>Electives!C194</f>
        <v>Create movie w/Oath &amp; Law</v>
      </c>
      <c r="AA48" s="107" t="str">
        <f>IF(Electives!L194&lt;&gt;"", Electives!L194, " ")</f>
        <v xml:space="preserve"> </v>
      </c>
      <c r="AC48" s="219" t="str">
        <f>'Shooting Sports'!B14</f>
        <v>S2</v>
      </c>
      <c r="AD48" s="392" t="str">
        <f>'Shooting Sports'!C14</f>
        <v>Fire 5 BBs in 3 volleys at the Cub target</v>
      </c>
      <c r="AE48" s="393"/>
      <c r="AF48" s="219" t="str">
        <f>IF('Shooting Sports'!L14&lt;&gt;"", 'Shooting Sports'!L14, "")</f>
        <v/>
      </c>
      <c r="AG48" s="215"/>
      <c r="AH48" s="162" t="str">
        <f>NOVA!B35</f>
        <v>3c3</v>
      </c>
      <c r="AI48" s="386" t="str">
        <f>NOVA!C35</f>
        <v>Discuss work with counselor</v>
      </c>
      <c r="AJ48" s="387"/>
      <c r="AK48" s="162" t="str">
        <f>IF(NOVA!L35&lt;&gt;"", NOVA!L35, "")</f>
        <v/>
      </c>
      <c r="AL48" s="215"/>
      <c r="AM48" s="162" t="str">
        <f>NOVA!B96</f>
        <v>3b2</v>
      </c>
      <c r="AN48" s="386" t="str">
        <f>NOVA!C96</f>
        <v>Compare 3 planets to the Earth</v>
      </c>
      <c r="AO48" s="387"/>
      <c r="AP48" s="162" t="str">
        <f>IF(NOVA!L96&lt;&gt;"", NOVA!L96, "")</f>
        <v/>
      </c>
      <c r="AQ48" s="215"/>
      <c r="AR48" s="162" t="str">
        <f>NOVA!B161</f>
        <v>3b</v>
      </c>
      <c r="AS48" s="386" t="str">
        <f>NOVA!C161</f>
        <v>Choose one and calculate its height</v>
      </c>
      <c r="AT48" s="387"/>
      <c r="AU48" s="162" t="str">
        <f>IF(NOVA!L161&lt;&gt;"", NOVA!L161, "")</f>
        <v/>
      </c>
    </row>
    <row r="49" spans="1:47" ht="12.75" customHeight="1">
      <c r="A49" s="159" t="str">
        <f>S3</f>
        <v>Castaway</v>
      </c>
      <c r="B49" s="151" t="str">
        <f>Electives!L81</f>
        <v/>
      </c>
      <c r="D49" s="404"/>
      <c r="E49" s="42">
        <f>AdventurePins!B55</f>
        <v>2</v>
      </c>
      <c r="F49" s="159" t="str">
        <f>AdventurePins!C55</f>
        <v>Assemble a hiking first-aid kit</v>
      </c>
      <c r="G49" s="42" t="str">
        <f>IF(AdventurePins!L55&lt;&gt;"", AdventurePins!L55, " ")</f>
        <v xml:space="preserve"> </v>
      </c>
      <c r="I49" s="402"/>
      <c r="J49" s="42" t="str">
        <f>AdventurePins!B111</f>
        <v>3a</v>
      </c>
      <c r="K49" s="159" t="str">
        <f>AdventurePins!C111</f>
        <v>Explain patrol method &amp; types</v>
      </c>
      <c r="L49" s="42" t="str">
        <f>IF(AdventurePins!L111&lt;&gt;"", AdventurePins!L111, " ")</f>
        <v xml:space="preserve"> </v>
      </c>
      <c r="N49" s="410"/>
      <c r="O49" s="107">
        <f>Electives!B59</f>
        <v>2</v>
      </c>
      <c r="P49" s="125" t="str">
        <f>Electives!C59</f>
        <v>Build carpentry project</v>
      </c>
      <c r="Q49" s="107" t="str">
        <f>IF(Electives!L59&lt;&gt;"", Electives!L59, " ")</f>
        <v xml:space="preserve"> </v>
      </c>
      <c r="S49" s="416"/>
      <c r="T49" s="107" t="str">
        <f>Electives!B125</f>
        <v>4j</v>
      </c>
      <c r="U49" s="125" t="str">
        <f>Electives!C125</f>
        <v>Repair bicycle, chain, tires, flat, etc</v>
      </c>
      <c r="V49" s="107" t="str">
        <f>IF(Electives!L125&lt;&gt;"", Electives!L125, " ")</f>
        <v xml:space="preserve"> </v>
      </c>
      <c r="X49" s="410"/>
      <c r="Y49" s="107">
        <f>Electives!B195</f>
        <v>3</v>
      </c>
      <c r="Z49" s="125" t="str">
        <f>Electives!C195</f>
        <v>Share movie with family/pack/den.</v>
      </c>
      <c r="AA49" s="107" t="str">
        <f>IF(Electives!L195&lt;&gt;"", Electives!L195, " ")</f>
        <v xml:space="preserve"> </v>
      </c>
      <c r="AC49" s="219" t="str">
        <f>'Shooting Sports'!B15</f>
        <v>S3</v>
      </c>
      <c r="AD49" s="392" t="str">
        <f>'Shooting Sports'!C15</f>
        <v>Demonstrate/Explain range commands</v>
      </c>
      <c r="AE49" s="393"/>
      <c r="AF49" s="219" t="str">
        <f>IF('Shooting Sports'!L15&lt;&gt;"", 'Shooting Sports'!L15, "")</f>
        <v/>
      </c>
      <c r="AG49" s="215"/>
      <c r="AH49" s="162" t="str">
        <f>NOVA!B36</f>
        <v>3d</v>
      </c>
      <c r="AI49" s="386" t="str">
        <f>NOVA!C36</f>
        <v>Choose 2 habitats and complete activity</v>
      </c>
      <c r="AJ49" s="387"/>
      <c r="AK49" s="162" t="str">
        <f>IF(NOVA!L36&lt;&gt;"", NOVA!L36, "")</f>
        <v/>
      </c>
      <c r="AL49" s="215"/>
      <c r="AM49" s="162" t="str">
        <f>NOVA!B97</f>
        <v>3b3</v>
      </c>
      <c r="AN49" s="386" t="str">
        <f>NOVA!C97</f>
        <v>Discuss with counselor</v>
      </c>
      <c r="AO49" s="387"/>
      <c r="AP49" s="162" t="str">
        <f>IF(NOVA!L97&lt;&gt;"", NOVA!L97, "")</f>
        <v/>
      </c>
      <c r="AQ49" s="215"/>
      <c r="AR49" s="162" t="str">
        <f>NOVA!B162</f>
        <v>3b1</v>
      </c>
      <c r="AS49" s="386" t="str">
        <f>NOVA!C162</f>
        <v>A tree</v>
      </c>
      <c r="AT49" s="387"/>
      <c r="AU49" s="162" t="str">
        <f>IF(NOVA!L162&lt;&gt;"", NOVA!L162, "")</f>
        <v/>
      </c>
    </row>
    <row r="50" spans="1:47">
      <c r="A50" s="159" t="str">
        <f>S11</f>
        <v>Earth Rocks!</v>
      </c>
      <c r="B50" s="151" t="str">
        <f>Electives!L95</f>
        <v/>
      </c>
      <c r="D50" s="404"/>
      <c r="E50" s="42">
        <f>AdventurePins!B56</f>
        <v>3</v>
      </c>
      <c r="F50" s="159" t="str">
        <f>AdventurePins!C56</f>
        <v>Outdoor Code / Leave No Trace</v>
      </c>
      <c r="G50" s="42" t="str">
        <f>IF(AdventurePins!L56&lt;&gt;"", AdventurePins!L56, " ")</f>
        <v xml:space="preserve"> </v>
      </c>
      <c r="I50" s="402"/>
      <c r="J50" s="42" t="str">
        <f>AdventurePins!B112</f>
        <v>3b</v>
      </c>
      <c r="K50" s="127" t="str">
        <f>AdventurePins!C112</f>
        <v>Hold an election to choose patrol leader</v>
      </c>
      <c r="L50" s="42" t="str">
        <f>IF(AdventurePins!L112&lt;&gt;"", AdventurePins!L112, " ")</f>
        <v xml:space="preserve"> </v>
      </c>
      <c r="N50" s="410"/>
      <c r="O50" s="107">
        <f>Electives!B60</f>
        <v>3</v>
      </c>
      <c r="P50" s="125" t="str">
        <f>Electives!C60</f>
        <v>List tools / materials for #2</v>
      </c>
      <c r="Q50" s="107" t="str">
        <f>IF(Electives!L60&lt;&gt;"", Electives!L60, " ")</f>
        <v xml:space="preserve"> </v>
      </c>
      <c r="S50" s="416"/>
      <c r="T50" s="107" t="str">
        <f>Electives!B126</f>
        <v>4k</v>
      </c>
      <c r="U50" s="127" t="str">
        <f>Electives!C126</f>
        <v>Replace wheels on skateboard, scooter, or skates</v>
      </c>
      <c r="V50" s="107" t="str">
        <f>IF(Electives!L126&lt;&gt;"", Electives!L126,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Sports'!L16&lt;&gt;"", 'Shooting Sports'!L16, "")</f>
        <v/>
      </c>
      <c r="AG50" s="142"/>
      <c r="AH50" s="162" t="str">
        <f>NOVA!B37</f>
        <v>3d1</v>
      </c>
      <c r="AI50" s="386" t="str">
        <f>NOVA!C37</f>
        <v>Prairie</v>
      </c>
      <c r="AJ50" s="387"/>
      <c r="AK50" s="162" t="str">
        <f>IF(NOVA!L37&lt;&gt;"", NOVA!L37, "")</f>
        <v/>
      </c>
      <c r="AL50" s="142"/>
      <c r="AM50" s="162" t="str">
        <f>NOVA!B98</f>
        <v>3c1</v>
      </c>
      <c r="AN50" s="386" t="str">
        <f>NOVA!C98</f>
        <v>Design a rover and tell what it collects</v>
      </c>
      <c r="AO50" s="387"/>
      <c r="AP50" s="162" t="str">
        <f>IF(NOVA!L98&lt;&gt;"", NOVA!L98, "")</f>
        <v/>
      </c>
      <c r="AQ50" s="142"/>
      <c r="AR50" s="162" t="str">
        <f>NOVA!B163</f>
        <v>3b2</v>
      </c>
      <c r="AS50" s="386" t="str">
        <f>NOVA!C163</f>
        <v>Your house</v>
      </c>
      <c r="AT50" s="387"/>
      <c r="AU50" s="162" t="str">
        <f>IF(NOVA!L163&lt;&gt;"", NOVA!L163, "")</f>
        <v/>
      </c>
    </row>
    <row r="51" spans="1:47" ht="12.75" customHeight="1">
      <c r="A51" s="159" t="str">
        <f>S23</f>
        <v>Engineer</v>
      </c>
      <c r="B51" s="151" t="str">
        <f>Electives!L104</f>
        <v/>
      </c>
      <c r="D51" s="404"/>
      <c r="E51" s="42">
        <f>AdventurePins!B57</f>
        <v>4</v>
      </c>
      <c r="F51" s="159" t="str">
        <f>AdventurePins!C57</f>
        <v>Hike 3 miles and plan lunch</v>
      </c>
      <c r="G51" s="42" t="str">
        <f>IF(AdventurePins!L57&lt;&gt;"", AdventurePins!L57, " ")</f>
        <v xml:space="preserve"> </v>
      </c>
      <c r="I51" s="402"/>
      <c r="J51" s="42" t="str">
        <f>AdventurePins!B113</f>
        <v>3c</v>
      </c>
      <c r="K51" s="127" t="str">
        <f>AdventurePins!C113</f>
        <v>Develop patrol name, emblem, flag, &amp; yell</v>
      </c>
      <c r="L51" s="42" t="str">
        <f>IF(AdventurePins!L113&lt;&gt;"", AdventurePins!L113, " ")</f>
        <v xml:space="preserve"> </v>
      </c>
      <c r="N51" s="410"/>
      <c r="O51" s="107">
        <f>Electives!B61</f>
        <v>4</v>
      </c>
      <c r="P51" s="127" t="str">
        <f>Electives!C61</f>
        <v>Visit / interview construction worker @ site</v>
      </c>
      <c r="Q51" s="107" t="str">
        <f>IF(Electives!L61&lt;&gt;"", Electives!L61, " ")</f>
        <v xml:space="preserve"> </v>
      </c>
      <c r="S51" s="416"/>
      <c r="T51" s="107" t="str">
        <f>Electives!B127</f>
        <v>4l</v>
      </c>
      <c r="U51" s="125" t="str">
        <f>Electives!C127</f>
        <v>Help prepare and paint a room</v>
      </c>
      <c r="V51" s="107" t="str">
        <f>IF(Electives!L127&lt;&gt;"", Electives!L127, " ")</f>
        <v xml:space="preserve"> </v>
      </c>
      <c r="X51" s="410" t="str">
        <f>IF(Electives!$E198&lt;&gt;"", Electives!$E198, " ")</f>
        <v>(Do 1, one of 2, all 3 thru 5, and one of 6)</v>
      </c>
      <c r="Y51" s="107">
        <f>Electives!B199</f>
        <v>1</v>
      </c>
      <c r="Z51" s="127" t="str">
        <f>Electives!C199</f>
        <v>Interview grandparent about childhood life</v>
      </c>
      <c r="AA51" s="107" t="str">
        <f>IF(Electives!L199&lt;&gt;"", Electives!L199, " ")</f>
        <v xml:space="preserve"> </v>
      </c>
      <c r="AC51"/>
      <c r="AD51" s="218" t="str">
        <f>'Shooting Sports'!C18</f>
        <v>Archery: Level 1</v>
      </c>
      <c r="AE51" s="218"/>
      <c r="AF51"/>
      <c r="AG51" s="72"/>
      <c r="AH51" s="162" t="str">
        <f>NOVA!B38</f>
        <v>3d2</v>
      </c>
      <c r="AI51" s="386" t="str">
        <f>NOVA!C38</f>
        <v>Temperate forest</v>
      </c>
      <c r="AJ51" s="387"/>
      <c r="AK51" s="162" t="str">
        <f>IF(NOVA!L38&lt;&gt;"", NOVA!L38, "")</f>
        <v/>
      </c>
      <c r="AL51" s="72"/>
      <c r="AM51" s="162" t="str">
        <f>NOVA!B99</f>
        <v>3c2</v>
      </c>
      <c r="AN51" s="386" t="str">
        <f>NOVA!C99</f>
        <v>How would rover work</v>
      </c>
      <c r="AO51" s="387"/>
      <c r="AP51" s="162" t="str">
        <f>IF(NOVA!L99&lt;&gt;"", NOVA!L99, "")</f>
        <v/>
      </c>
      <c r="AQ51" s="72"/>
      <c r="AR51" s="162" t="str">
        <f>NOVA!B164</f>
        <v>3b3</v>
      </c>
      <c r="AS51" s="386" t="str">
        <f>NOVA!C164</f>
        <v>A building of your choice</v>
      </c>
      <c r="AT51" s="387"/>
      <c r="AU51" s="162" t="str">
        <f>IF(NOVA!L164&lt;&gt;"", NOVA!L164, "")</f>
        <v/>
      </c>
    </row>
    <row r="52" spans="1:47">
      <c r="A52" s="159" t="str">
        <f>S30</f>
        <v>Fix It</v>
      </c>
      <c r="B52" s="151" t="str">
        <f>Electives!L137</f>
        <v/>
      </c>
      <c r="D52" s="404"/>
      <c r="E52" s="42">
        <f>AdventurePins!B58</f>
        <v>5</v>
      </c>
      <c r="F52" s="127" t="str">
        <f>AdventurePins!C58</f>
        <v>Identify poisonous plants/animals/insects</v>
      </c>
      <c r="G52" s="42" t="str">
        <f>IF(AdventurePins!L58&lt;&gt;"", AdventurePins!L58, " ")</f>
        <v xml:space="preserve"> </v>
      </c>
      <c r="I52" s="402"/>
      <c r="J52" s="42" t="str">
        <f>AdventurePins!B114</f>
        <v>3d</v>
      </c>
      <c r="K52" s="127" t="str">
        <f>AdventurePins!C114</f>
        <v>Participate in Boy Scout campout/activity</v>
      </c>
      <c r="L52" s="42" t="str">
        <f>IF(AdventurePins!L114&lt;&gt;"", AdventurePins!L114, " ")</f>
        <v xml:space="preserve"> </v>
      </c>
      <c r="N52" s="399" t="str">
        <f>Electives!C64</f>
        <v>Build My Own Hero</v>
      </c>
      <c r="O52" s="399"/>
      <c r="P52" s="399"/>
      <c r="Q52" s="399"/>
      <c r="S52" s="416"/>
      <c r="T52" s="107" t="str">
        <f>Electives!B128</f>
        <v>4m</v>
      </c>
      <c r="U52" s="125" t="str">
        <f>Electives!C128</f>
        <v>Help replace wall or floor tile</v>
      </c>
      <c r="V52" s="107" t="str">
        <f>IF(Electives!L128&lt;&gt;"", Electives!L128, " ")</f>
        <v xml:space="preserve"> </v>
      </c>
      <c r="X52" s="410"/>
      <c r="Y52" s="107" t="str">
        <f>Electives!B200</f>
        <v>2a</v>
      </c>
      <c r="Z52" s="127" t="str">
        <f>Electives!C200</f>
        <v>Family tree of three generations</v>
      </c>
      <c r="AA52" s="107" t="str">
        <f>IF(Electives!L200&lt;&gt;"", Electives!L200, " ")</f>
        <v xml:space="preserve"> </v>
      </c>
      <c r="AC52" s="219">
        <f>'Shooting Sports'!B19</f>
        <v>1</v>
      </c>
      <c r="AD52" s="428" t="str">
        <f>'Shooting Sports'!C19</f>
        <v>Follow archery range rules and whistles</v>
      </c>
      <c r="AE52" s="429"/>
      <c r="AF52" s="219" t="str">
        <f>IF('Shooting Sports'!L19&lt;&gt;"", 'Shooting Sports'!L19, "")</f>
        <v/>
      </c>
      <c r="AG52" s="220"/>
      <c r="AH52" s="162" t="str">
        <f>NOVA!B39</f>
        <v>3d3</v>
      </c>
      <c r="AI52" s="386" t="str">
        <f>NOVA!C39</f>
        <v>Aquatic ecosystem</v>
      </c>
      <c r="AJ52" s="387"/>
      <c r="AK52" s="162" t="str">
        <f>IF(NOVA!L39&lt;&gt;"", NOVA!L39, "")</f>
        <v/>
      </c>
      <c r="AL52" s="220"/>
      <c r="AM52" s="162" t="str">
        <f>NOVA!B100</f>
        <v>3c3</v>
      </c>
      <c r="AN52" s="386" t="str">
        <f>NOVA!C100</f>
        <v>How would rover transmit data</v>
      </c>
      <c r="AO52" s="387"/>
      <c r="AP52" s="162" t="str">
        <f>IF(NOVA!L100&lt;&gt;"", NOVA!L100, "")</f>
        <v/>
      </c>
      <c r="AQ52" s="220"/>
      <c r="AR52" s="162" t="str">
        <f>NOVA!B165</f>
        <v>3c</v>
      </c>
      <c r="AS52" s="386" t="str">
        <f>NOVA!C165</f>
        <v>Calculate the volume of air in your room</v>
      </c>
      <c r="AT52" s="387"/>
      <c r="AU52" s="162" t="str">
        <f>IF(NOVA!L165&lt;&gt;"", NOVA!L165, "")</f>
        <v/>
      </c>
    </row>
    <row r="53" spans="1:47" ht="12.75" customHeight="1">
      <c r="A53" s="159" t="str">
        <f>X3</f>
        <v>Game Design</v>
      </c>
      <c r="B53" s="151" t="str">
        <f>Electives!L144</f>
        <v/>
      </c>
      <c r="D53" s="405"/>
      <c r="E53" s="42">
        <f>AdventurePins!B59</f>
        <v>6</v>
      </c>
      <c r="F53" s="127" t="str">
        <f>AdventurePins!C59</f>
        <v>Leader role: Trail/First-aid/Lunch/Service</v>
      </c>
      <c r="G53" s="42" t="str">
        <f>IF(AdventurePins!L59&lt;&gt;"", AdventurePins!L59, " ")</f>
        <v xml:space="preserve"> </v>
      </c>
      <c r="I53" s="402"/>
      <c r="J53" s="42">
        <f>AdventurePins!B115</f>
        <v>4</v>
      </c>
      <c r="K53" s="126" t="str">
        <f>AdventurePins!C115</f>
        <v>Use patrol method on Boy Scout activity</v>
      </c>
      <c r="L53" s="42" t="str">
        <f>IF(AdventurePins!L115&lt;&gt;"", AdventurePins!L115, " ")</f>
        <v xml:space="preserve"> </v>
      </c>
      <c r="N53" s="410" t="str">
        <f>IF(Electives!$E64&lt;&gt;"", Electives!$E64, " ")</f>
        <v>(Do 1-3 and one other)</v>
      </c>
      <c r="O53" s="107">
        <f>Electives!B65</f>
        <v>1</v>
      </c>
      <c r="P53" s="125" t="str">
        <f>Electives!C65</f>
        <v>What is Hero; Invite local hero.</v>
      </c>
      <c r="Q53" s="107" t="str">
        <f>IF(Electives!L65&lt;&gt;"", Electives!L65, " ")</f>
        <v xml:space="preserve"> </v>
      </c>
      <c r="S53" s="416"/>
      <c r="T53" s="107" t="str">
        <f>Electives!B129</f>
        <v>4n</v>
      </c>
      <c r="U53" s="125" t="str">
        <f>Electives!C129</f>
        <v>Help repair window/door lock</v>
      </c>
      <c r="V53" s="107" t="str">
        <f>IF(Electives!L129&lt;&gt;"", Electives!L129, " ")</f>
        <v xml:space="preserve"> </v>
      </c>
      <c r="X53" s="410"/>
      <c r="Y53" s="107" t="str">
        <f>Electives!B201</f>
        <v>2b</v>
      </c>
      <c r="Z53" s="127" t="str">
        <f>Electives!C201</f>
        <v>Make a display showing family orign</v>
      </c>
      <c r="AA53" s="107" t="str">
        <f>IF(Electives!L201&lt;&gt;"", Electives!L201, " ")</f>
        <v xml:space="preserve"> </v>
      </c>
      <c r="AC53" s="219">
        <f>'Shooting Sports'!B20</f>
        <v>2</v>
      </c>
      <c r="AD53" s="392" t="str">
        <f>'Shooting Sports'!C20</f>
        <v>Identify recurve and compound bow</v>
      </c>
      <c r="AE53" s="393"/>
      <c r="AF53" s="219" t="str">
        <f>IF('Shooting Sports'!L20&lt;&gt;"", 'Shooting Sports'!L20, "")</f>
        <v/>
      </c>
      <c r="AG53" s="221"/>
      <c r="AH53" s="162" t="str">
        <f>NOVA!B40</f>
        <v>3d4</v>
      </c>
      <c r="AI53" s="386" t="str">
        <f>NOVA!C40</f>
        <v>Temperate / Subtropical rain forest</v>
      </c>
      <c r="AJ53" s="387"/>
      <c r="AK53" s="162" t="str">
        <f>IF(NOVA!L40&lt;&gt;"", NOVA!L40, "")</f>
        <v/>
      </c>
      <c r="AL53" s="221"/>
      <c r="AM53" s="162" t="str">
        <f>NOVA!B101</f>
        <v>3c4</v>
      </c>
      <c r="AN53" s="386" t="str">
        <f>NOVA!C101</f>
        <v>Why rovers are needed</v>
      </c>
      <c r="AO53" s="387"/>
      <c r="AP53" s="162" t="str">
        <f>IF(NOVA!L101&lt;&gt;"", NOVA!L101, "")</f>
        <v/>
      </c>
      <c r="AQ53" s="221"/>
      <c r="AR53" s="162" t="str">
        <f>NOVA!B166</f>
        <v>4a1</v>
      </c>
      <c r="AS53" s="386" t="str">
        <f>NOVA!C166</f>
        <v>Look up and discuss cryptography</v>
      </c>
      <c r="AT53" s="387"/>
      <c r="AU53" s="162" t="str">
        <f>IF(NOVA!L166&lt;&gt;"", NOVA!L166, "")</f>
        <v/>
      </c>
    </row>
    <row r="54" spans="1:47" ht="12.75" customHeight="1">
      <c r="A54" s="159" t="str">
        <f>X8</f>
        <v>Into the Wild</v>
      </c>
      <c r="B54" s="151" t="str">
        <f>Electives!L161</f>
        <v/>
      </c>
      <c r="I54" s="402"/>
      <c r="J54" s="42" t="str">
        <f>AdventurePins!B116</f>
        <v>5a</v>
      </c>
      <c r="K54" s="127" t="str">
        <f>AdventurePins!C116</f>
        <v>Tie knots: square, 2-half hitches, taut-line</v>
      </c>
      <c r="L54" s="42" t="str">
        <f>IF(AdventurePins!L116&lt;&gt;"", AdventurePins!L116, " ")</f>
        <v xml:space="preserve"> </v>
      </c>
      <c r="N54" s="410"/>
      <c r="O54" s="107">
        <f>Electives!B66</f>
        <v>2</v>
      </c>
      <c r="P54" s="126" t="str">
        <f>Electives!C66</f>
        <v>Identify how citizens can be local heros.</v>
      </c>
      <c r="Q54" s="107" t="str">
        <f>IF(Electives!L66&lt;&gt;"", Electives!L66, " ")</f>
        <v xml:space="preserve"> </v>
      </c>
      <c r="S54" s="416"/>
      <c r="T54" s="107" t="str">
        <f>Electives!B130</f>
        <v>4o</v>
      </c>
      <c r="U54" s="125" t="str">
        <f>Electives!C130</f>
        <v>Help fix slow or clogged sink</v>
      </c>
      <c r="V54" s="107" t="str">
        <f>IF(Electives!L130&lt;&gt;"", Electives!L130, " ")</f>
        <v xml:space="preserve"> </v>
      </c>
      <c r="X54" s="410"/>
      <c r="Y54" s="107" t="str">
        <f>Electives!B202</f>
        <v>2c</v>
      </c>
      <c r="Z54" s="127" t="str">
        <f>Electives!C202</f>
        <v>Create display of family celebration</v>
      </c>
      <c r="AA54" s="107" t="str">
        <f>IF(Electives!L202&lt;&gt;"", Electives!L202, " ")</f>
        <v xml:space="preserve"> </v>
      </c>
      <c r="AC54" s="219">
        <f>'Shooting Sports'!B21</f>
        <v>3</v>
      </c>
      <c r="AD54" s="392" t="str">
        <f>'Shooting Sports'!C21</f>
        <v>Demonstrate arm/finger guards &amp; quiver</v>
      </c>
      <c r="AE54" s="393"/>
      <c r="AF54" s="219" t="str">
        <f>IF('Shooting Sports'!L21&lt;&gt;"", 'Shooting Sports'!L21, "")</f>
        <v/>
      </c>
      <c r="AG54" s="221"/>
      <c r="AH54" s="162" t="str">
        <f>NOVA!B41</f>
        <v>3d5</v>
      </c>
      <c r="AI54" s="386" t="str">
        <f>NOVA!C41</f>
        <v>Desert</v>
      </c>
      <c r="AJ54" s="387"/>
      <c r="AK54" s="162" t="str">
        <f>IF(NOVA!L41&lt;&gt;"", NOVA!L41, "")</f>
        <v/>
      </c>
      <c r="AL54" s="221"/>
      <c r="AM54" s="162" t="str">
        <f>NOVA!B102</f>
        <v>3d1</v>
      </c>
      <c r="AN54" s="386" t="str">
        <f>NOVA!C102</f>
        <v>Design a space colony</v>
      </c>
      <c r="AO54" s="387"/>
      <c r="AP54" s="162" t="str">
        <f>IF(NOVA!L102&lt;&gt;"", NOVA!L102, "")</f>
        <v/>
      </c>
      <c r="AQ54" s="221"/>
      <c r="AR54" s="162" t="str">
        <f>NOVA!B167</f>
        <v>4a2</v>
      </c>
      <c r="AS54" s="386" t="str">
        <f>NOVA!C167</f>
        <v>Discuss 3 ways codes are made</v>
      </c>
      <c r="AT54" s="387"/>
      <c r="AU54" s="162" t="str">
        <f>IF(NOVA!L167&lt;&gt;"", NOVA!L167, "")</f>
        <v/>
      </c>
    </row>
    <row r="55" spans="1:47">
      <c r="A55" s="159" t="str">
        <f>X23</f>
        <v>Into the Woods</v>
      </c>
      <c r="B55" s="151" t="str">
        <f>Electives!L171</f>
        <v/>
      </c>
      <c r="I55" s="402"/>
      <c r="J55" s="42" t="str">
        <f>AdventurePins!B117</f>
        <v>5b</v>
      </c>
      <c r="K55" s="127" t="str">
        <f>AdventurePins!C117</f>
        <v>Show whip &amp; fuse ends of different ropes</v>
      </c>
      <c r="L55" s="42" t="str">
        <f>IF(AdventurePins!L117&lt;&gt;"", AdventurePins!L117, " ")</f>
        <v xml:space="preserve"> </v>
      </c>
      <c r="N55" s="410"/>
      <c r="O55" s="107">
        <f>Electives!B67</f>
        <v>3</v>
      </c>
      <c r="P55" s="125" t="str">
        <f>Electives!C67</f>
        <v>Recognize community Hero</v>
      </c>
      <c r="Q55" s="107" t="str">
        <f>IF(Electives!L67&lt;&gt;"", Electives!L67, " ")</f>
        <v xml:space="preserve"> </v>
      </c>
      <c r="S55" s="416"/>
      <c r="T55" s="107" t="str">
        <f>Electives!B131</f>
        <v>4p</v>
      </c>
      <c r="U55" s="125" t="str">
        <f>Electives!C131</f>
        <v>Help repair a mailbox</v>
      </c>
      <c r="V55" s="107" t="str">
        <f>IF(Electives!L131&lt;&gt;"", Electives!L131, " ")</f>
        <v xml:space="preserve"> </v>
      </c>
      <c r="X55" s="410"/>
      <c r="Y55" s="107">
        <f>Electives!B203</f>
        <v>3</v>
      </c>
      <c r="Z55" s="127" t="str">
        <f>Electives!C203</f>
        <v>Chart chores for 2 weeks</v>
      </c>
      <c r="AA55" s="107" t="str">
        <f>IF(Electives!L203&lt;&gt;"", Electives!L203, " ")</f>
        <v xml:space="preserve"> </v>
      </c>
      <c r="AC55" s="219">
        <f>'Shooting Sports'!B22</f>
        <v>4</v>
      </c>
      <c r="AD55" s="392" t="str">
        <f>'Shooting Sports'!C22</f>
        <v>Properly shoot a bow</v>
      </c>
      <c r="AE55" s="393"/>
      <c r="AF55" s="219" t="str">
        <f>IF('Shooting Sports'!L22&lt;&gt;"", 'Shooting Sports'!L22, "")</f>
        <v/>
      </c>
      <c r="AG55" s="221"/>
      <c r="AH55" s="162" t="str">
        <f>NOVA!B42</f>
        <v>3d6</v>
      </c>
      <c r="AI55" s="386" t="str">
        <f>NOVA!C42</f>
        <v>Polar ice</v>
      </c>
      <c r="AJ55" s="387"/>
      <c r="AK55" s="162" t="str">
        <f>IF(NOVA!L42&lt;&gt;"", NOVA!L42, "")</f>
        <v/>
      </c>
      <c r="AL55" s="221"/>
      <c r="AM55" s="162" t="str">
        <f>NOVA!B103</f>
        <v>3d2</v>
      </c>
      <c r="AN55" s="386" t="str">
        <f>NOVA!C103</f>
        <v>Discuss survival needs</v>
      </c>
      <c r="AO55" s="387"/>
      <c r="AP55" s="162" t="str">
        <f>IF(NOVA!L103&lt;&gt;"", NOVA!L103, "")</f>
        <v/>
      </c>
      <c r="AQ55" s="221"/>
      <c r="AR55" s="162" t="str">
        <f>NOVA!B168</f>
        <v>4a3</v>
      </c>
      <c r="AS55" s="386" t="str">
        <f>NOVA!C168</f>
        <v>Discuss how codes relate to math</v>
      </c>
      <c r="AT55" s="387"/>
      <c r="AU55" s="162" t="str">
        <f>IF(NOVA!L168&lt;&gt;"", NOVA!L168, "")</f>
        <v/>
      </c>
    </row>
    <row r="56" spans="1:47" ht="12.75" customHeight="1">
      <c r="A56" s="159" t="str">
        <f>X31</f>
        <v>Looking Back, Looking Forward</v>
      </c>
      <c r="B56" s="151" t="str">
        <f>Electives!L177</f>
        <v/>
      </c>
      <c r="I56" s="402"/>
      <c r="J56" s="42">
        <f>AdventurePins!B118</f>
        <v>6</v>
      </c>
      <c r="K56" s="159" t="str">
        <f>AdventurePins!C118</f>
        <v>Demonstrate pocketknife safety</v>
      </c>
      <c r="L56" s="42" t="str">
        <f>IF(AdventurePins!L118&lt;&gt;"", AdventurePins!L118, " ")</f>
        <v xml:space="preserve"> </v>
      </c>
      <c r="N56" s="410"/>
      <c r="O56" s="107">
        <f>Electives!B68</f>
        <v>4</v>
      </c>
      <c r="P56" s="125" t="str">
        <f>Electives!C68</f>
        <v>Learn about a foreign hero</v>
      </c>
      <c r="Q56" s="107" t="str">
        <f>IF(Electives!L68&lt;&gt;"", Electives!L68, " ")</f>
        <v xml:space="preserve"> </v>
      </c>
      <c r="S56" s="416"/>
      <c r="T56" s="107" t="str">
        <f>Electives!B132</f>
        <v>4q</v>
      </c>
      <c r="U56" s="127" t="str">
        <f>Electives!C132</f>
        <v>Change battery in smoke or CO2 detector</v>
      </c>
      <c r="V56" s="107" t="str">
        <f>IF(Electives!L132&lt;&gt;"", Electives!L132, " ")</f>
        <v xml:space="preserve"> </v>
      </c>
      <c r="X56" s="410"/>
      <c r="Y56" s="107">
        <f>Electives!B204</f>
        <v>4</v>
      </c>
      <c r="Z56" s="127" t="str">
        <f>Electives!C204</f>
        <v>Help a family member complete a job</v>
      </c>
      <c r="AA56" s="107" t="str">
        <f>IF(Electives!L204&lt;&gt;"", Electives!L204, " ")</f>
        <v xml:space="preserve"> </v>
      </c>
      <c r="AC56" s="219">
        <f>'Shooting Sports'!B23</f>
        <v>5</v>
      </c>
      <c r="AD56" s="394" t="str">
        <f>'Shooting Sports'!C23</f>
        <v>Safely retrieve arrows</v>
      </c>
      <c r="AE56" s="394"/>
      <c r="AF56" s="219" t="str">
        <f>IF('Shooting Sports'!L23&lt;&gt;"", 'Shooting Sports'!L23, "")</f>
        <v/>
      </c>
      <c r="AG56" s="221"/>
      <c r="AH56" s="162" t="str">
        <f>NOVA!B43</f>
        <v>3d7</v>
      </c>
      <c r="AI56" s="386" t="str">
        <f>NOVA!C43</f>
        <v>Tide pools</v>
      </c>
      <c r="AJ56" s="387"/>
      <c r="AK56" s="162" t="str">
        <f>IF(NOVA!L43&lt;&gt;"", NOVA!L43, "")</f>
        <v/>
      </c>
      <c r="AL56" s="221"/>
      <c r="AM56" s="162" t="str">
        <f>NOVA!B104</f>
        <v>3e</v>
      </c>
      <c r="AN56" s="386" t="str">
        <f>NOVA!C104</f>
        <v>Map an asteroid</v>
      </c>
      <c r="AO56" s="387"/>
      <c r="AP56" s="162" t="str">
        <f>IF(NOVA!L104&lt;&gt;"", NOVA!L104, "")</f>
        <v/>
      </c>
      <c r="AQ56" s="221"/>
      <c r="AR56" s="162" t="str">
        <f>NOVA!B169</f>
        <v>4b1</v>
      </c>
      <c r="AS56" s="386" t="str">
        <f>NOVA!C169</f>
        <v>Design a code and write a message</v>
      </c>
      <c r="AT56" s="387"/>
      <c r="AU56" s="162" t="str">
        <f>IF(NOVA!L169&lt;&gt;"", NOVA!L169, "")</f>
        <v/>
      </c>
    </row>
    <row r="57" spans="1:47" ht="12.75" customHeight="1">
      <c r="A57" s="159" t="str">
        <f>X35</f>
        <v>Maestro!</v>
      </c>
      <c r="B57" s="151" t="str">
        <f>Electives!L190</f>
        <v/>
      </c>
      <c r="N57" s="410"/>
      <c r="O57" s="107">
        <f>Electives!B69</f>
        <v>5</v>
      </c>
      <c r="P57" s="125" t="str">
        <f>Electives!C69</f>
        <v>Learn about a Scout hero</v>
      </c>
      <c r="Q57" s="107" t="str">
        <f>IF(Electives!L69&lt;&gt;"", Electives!L69, " ")</f>
        <v xml:space="preserve"> </v>
      </c>
      <c r="S57" s="416"/>
      <c r="T57" s="107" t="str">
        <f>Electives!B133</f>
        <v>4r</v>
      </c>
      <c r="U57" s="125" t="str">
        <f>Electives!C133</f>
        <v>Help fix leaky faucet</v>
      </c>
      <c r="V57" s="107" t="str">
        <f>IF(Electives!L133&lt;&gt;"", Electives!L133, " ")</f>
        <v xml:space="preserve"> </v>
      </c>
      <c r="X57" s="410"/>
      <c r="Y57" s="107">
        <f>Electives!B205</f>
        <v>5</v>
      </c>
      <c r="Z57" s="127" t="str">
        <f>Electives!C205</f>
        <v>Home Inspection</v>
      </c>
      <c r="AA57" s="107" t="str">
        <f>IF(Electives!L205&lt;&gt;"", Electives!L205, " ")</f>
        <v xml:space="preserve"> </v>
      </c>
      <c r="AC57"/>
      <c r="AD57" s="218" t="str">
        <f>'Shooting Sports'!C25</f>
        <v>Archery: Level 2</v>
      </c>
      <c r="AE57" s="218"/>
      <c r="AF57"/>
      <c r="AG57" s="221"/>
      <c r="AH57" s="162">
        <f>NOVA!B44</f>
        <v>4</v>
      </c>
      <c r="AI57" s="386" t="str">
        <f>NOVA!C44</f>
        <v>Do A or B</v>
      </c>
      <c r="AJ57" s="387"/>
      <c r="AK57" s="162" t="str">
        <f>IF(NOVA!L44&lt;&gt;"", NOVA!L44, "")</f>
        <v/>
      </c>
      <c r="AL57" s="221"/>
      <c r="AM57" s="162" t="str">
        <f>NOVA!B105</f>
        <v>3f1</v>
      </c>
      <c r="AN57" s="386" t="str">
        <f>NOVA!C105</f>
        <v>Model solar and lunar eclipse</v>
      </c>
      <c r="AO57" s="387"/>
      <c r="AP57" s="162" t="str">
        <f>IF(NOVA!L105&lt;&gt;"", NOVA!L105, "")</f>
        <v/>
      </c>
      <c r="AQ57" s="221"/>
      <c r="AR57" s="162" t="str">
        <f>NOVA!B170</f>
        <v>4b2</v>
      </c>
      <c r="AS57" s="386" t="str">
        <f>NOVA!C170</f>
        <v>Share your code with your counselor</v>
      </c>
      <c r="AT57" s="387"/>
      <c r="AU57" s="162" t="str">
        <f>IF(NOVA!L170&lt;&gt;"", NOVA!L170, "")</f>
        <v/>
      </c>
    </row>
    <row r="58" spans="1:47" ht="12.75" customHeight="1">
      <c r="A58" s="159" t="str">
        <f>X46</f>
        <v>Moviemaking</v>
      </c>
      <c r="B58" s="151" t="str">
        <f>Electives!L196</f>
        <v/>
      </c>
      <c r="N58" s="410"/>
      <c r="O58" s="107">
        <f>Electives!B70</f>
        <v>6</v>
      </c>
      <c r="P58" s="125" t="str">
        <f>Electives!C70</f>
        <v>Create your own superhero</v>
      </c>
      <c r="Q58" s="107" t="str">
        <f>IF(Electives!L70&lt;&gt;"", Electives!L70, " ")</f>
        <v xml:space="preserve"> </v>
      </c>
      <c r="S58" s="416"/>
      <c r="T58" s="107" t="str">
        <f>Electives!B134</f>
        <v>4s</v>
      </c>
      <c r="U58" s="125" t="str">
        <f>Electives!C134</f>
        <v>Find wall studs &amp; hang curtain rod</v>
      </c>
      <c r="V58" s="107" t="str">
        <f>IF(Electives!L134&lt;&gt;"", Electives!L134, " ")</f>
        <v xml:space="preserve"> </v>
      </c>
      <c r="X58" s="410"/>
      <c r="Y58" s="107" t="str">
        <f>Electives!B206</f>
        <v>6a</v>
      </c>
      <c r="Z58" s="127" t="str">
        <f>Electives!C206</f>
        <v>Hold a family meeting to plan an activity</v>
      </c>
      <c r="AA58" s="107" t="str">
        <f>IF(Electives!L206&lt;&gt;"", Electives!L206, " ")</f>
        <v xml:space="preserve"> </v>
      </c>
      <c r="AC58" s="219">
        <f>'Shooting Sports'!B26</f>
        <v>1</v>
      </c>
      <c r="AD58" s="391" t="str">
        <f>'Shooting Sports'!C26</f>
        <v>Earn the Level 1 Emblem for Archery</v>
      </c>
      <c r="AE58" s="391"/>
      <c r="AF58" s="219" t="str">
        <f>IF('Shooting Sports'!L26&lt;&gt;"", 'Shooting Sports'!L26, "")</f>
        <v/>
      </c>
      <c r="AG58" s="221"/>
      <c r="AH58" s="162" t="str">
        <f>NOVA!B45</f>
        <v>4a</v>
      </c>
      <c r="AI58" s="386" t="str">
        <f>NOVA!C45</f>
        <v>Visit a place where earth science is done</v>
      </c>
      <c r="AJ58" s="387"/>
      <c r="AK58" s="162" t="str">
        <f>IF(NOVA!L45&lt;&gt;"", NOVA!L45, "")</f>
        <v/>
      </c>
      <c r="AL58" s="221"/>
      <c r="AM58" s="162" t="str">
        <f>NOVA!B106</f>
        <v>3f2</v>
      </c>
      <c r="AN58" s="386" t="str">
        <f>NOVA!C106</f>
        <v>Use your model to discuss</v>
      </c>
      <c r="AO58" s="387"/>
      <c r="AP58" s="162" t="str">
        <f>IF(NOVA!L106&lt;&gt;"", NOVA!L106, "")</f>
        <v/>
      </c>
      <c r="AQ58" s="221"/>
      <c r="AR58" s="162">
        <f>NOVA!B171</f>
        <v>5</v>
      </c>
      <c r="AS58" s="323" t="str">
        <f>NOVA!C171</f>
        <v>Discuss how math affects your life</v>
      </c>
      <c r="AT58" s="323"/>
      <c r="AU58" s="162" t="str">
        <f>IF(NOVA!L171&lt;&gt;"", NOVA!L171, "")</f>
        <v/>
      </c>
    </row>
    <row r="59" spans="1:47">
      <c r="A59" s="159" t="str">
        <f>X50</f>
        <v>Project Family</v>
      </c>
      <c r="B59" s="151" t="str">
        <f>Electives!L208</f>
        <v/>
      </c>
      <c r="S59" s="416"/>
      <c r="T59" s="107" t="str">
        <f>Electives!B135</f>
        <v>4t</v>
      </c>
      <c r="U59" s="125" t="str">
        <f>Electives!C135</f>
        <v>Rebuild/refinish old furniture/toy</v>
      </c>
      <c r="V59" s="107" t="str">
        <f>IF(Electives!L135&lt;&gt;"", Electives!L135, " ")</f>
        <v xml:space="preserve"> </v>
      </c>
      <c r="X59" s="410"/>
      <c r="Y59" s="107" t="str">
        <f>Electives!B207</f>
        <v>6b</v>
      </c>
      <c r="Z59" s="127" t="str">
        <f>Electives!C207</f>
        <v>Community/conservation service project</v>
      </c>
      <c r="AA59" s="107" t="str">
        <f>IF(Electives!L207&lt;&gt;"", Electives!L207, " ")</f>
        <v xml:space="preserve"> </v>
      </c>
      <c r="AC59" s="219" t="str">
        <f>'Shooting Sports'!B27</f>
        <v>S1</v>
      </c>
      <c r="AD59" s="391" t="str">
        <f>'Shooting Sports'!C27</f>
        <v>Identify 5 arrow and 6 bow parts</v>
      </c>
      <c r="AE59" s="391"/>
      <c r="AF59" s="219" t="str">
        <f>IF('Shooting Sports'!L27&lt;&gt;"", 'Shooting Sports'!L27, "")</f>
        <v/>
      </c>
      <c r="AG59" s="222"/>
      <c r="AH59" s="162" t="str">
        <f>NOVA!B46</f>
        <v>4a1</v>
      </c>
      <c r="AI59" s="386" t="str">
        <f>NOVA!C46</f>
        <v>Talk with someone how science is used</v>
      </c>
      <c r="AJ59" s="387"/>
      <c r="AK59" s="162" t="str">
        <f>IF(NOVA!L46&lt;&gt;"", NOVA!L46, "")</f>
        <v/>
      </c>
      <c r="AL59" s="222"/>
      <c r="AM59" s="162">
        <f>NOVA!B107</f>
        <v>4</v>
      </c>
      <c r="AN59" s="386" t="str">
        <f>NOVA!C107</f>
        <v>Do A or B</v>
      </c>
      <c r="AO59" s="387"/>
      <c r="AP59" s="162" t="str">
        <f>IF(NOVA!L107&lt;&gt;"", NOVA!L107, "")</f>
        <v/>
      </c>
      <c r="AQ59" s="222"/>
    </row>
    <row r="60" spans="1:47">
      <c r="A60" s="159" t="str">
        <f>X60</f>
        <v>Sportsman</v>
      </c>
      <c r="B60" s="151" t="str">
        <f>Electives!L216</f>
        <v/>
      </c>
      <c r="S60" s="417"/>
      <c r="T60" s="107" t="str">
        <f>Electives!B136</f>
        <v>4u</v>
      </c>
      <c r="U60" s="125" t="str">
        <f>Electives!C136</f>
        <v>Do project agreed upon with parent</v>
      </c>
      <c r="V60" s="107" t="str">
        <f>IF(Electives!L136&lt;&gt;"", Electives!L136,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Sports'!L28&lt;&gt;"", 'Shooting Sports'!L28, "")</f>
        <v/>
      </c>
      <c r="AG60" s="160"/>
      <c r="AH60" s="162" t="str">
        <f>NOVA!B47</f>
        <v>4a2</v>
      </c>
      <c r="AI60" s="386" t="str">
        <f>NOVA!C47</f>
        <v>Discuss with counselor your visit</v>
      </c>
      <c r="AJ60" s="387"/>
      <c r="AK60" s="162" t="str">
        <f>IF(NOVA!L47&lt;&gt;"", NOVA!L47, "")</f>
        <v/>
      </c>
      <c r="AL60" s="160"/>
      <c r="AM60" s="162" t="str">
        <f>NOVA!B108</f>
        <v>4a</v>
      </c>
      <c r="AN60" s="386" t="str">
        <f>NOVA!C108</f>
        <v>Visit a place with space science</v>
      </c>
      <c r="AO60" s="387"/>
      <c r="AP60" s="162" t="str">
        <f>IF(NOVA!L108&lt;&gt;"", NOVA!L108, "")</f>
        <v/>
      </c>
      <c r="AQ60" s="160"/>
    </row>
    <row r="61" spans="1:47" ht="12.75" customHeight="1">
      <c r="X61" s="415" t="str">
        <f>IF(Electives!$E210&lt;&gt;"", Electives!$E210, " ")</f>
        <v>(Do All)</v>
      </c>
      <c r="Y61" s="107">
        <f>Electives!B211</f>
        <v>1</v>
      </c>
      <c r="Z61" s="125" t="str">
        <f>Electives!C211</f>
        <v>Signals used by officials</v>
      </c>
      <c r="AA61" s="107" t="str">
        <f>IF(Electives!L211&lt;&gt;"", Electives!L211, " ")</f>
        <v xml:space="preserve"> </v>
      </c>
      <c r="AC61" s="219" t="str">
        <f>'Shooting Sports'!B29</f>
        <v>S3</v>
      </c>
      <c r="AD61" s="391" t="str">
        <f>'Shooting Sports'!C29</f>
        <v>Demonstrate/Explain range commands</v>
      </c>
      <c r="AE61" s="391"/>
      <c r="AF61" s="219" t="str">
        <f>IF('Shooting Sports'!L29&lt;&gt;"", 'Shooting Sports'!L29, "")</f>
        <v/>
      </c>
      <c r="AG61" s="221"/>
      <c r="AH61" s="162" t="str">
        <f>NOVA!B48</f>
        <v>4b</v>
      </c>
      <c r="AI61" s="323" t="str">
        <f>NOVA!C48</f>
        <v>Explore a career with earth science</v>
      </c>
      <c r="AJ61" s="323"/>
      <c r="AK61" s="162" t="str">
        <f>IF(NOVA!L48&lt;&gt;"", NOVA!L48, "")</f>
        <v/>
      </c>
      <c r="AL61" s="221"/>
      <c r="AM61" s="162" t="str">
        <f>NOVA!B109</f>
        <v>4a1</v>
      </c>
      <c r="AN61" s="386" t="str">
        <f>NOVA!C109</f>
        <v>Talk to someone in charge about science</v>
      </c>
      <c r="AO61" s="387"/>
      <c r="AP61" s="162" t="str">
        <f>IF(NOVA!L109&lt;&gt;"", NOVA!L109, "")</f>
        <v/>
      </c>
      <c r="AQ61" s="221"/>
    </row>
    <row r="62" spans="1:47">
      <c r="A62" s="118" t="s">
        <v>70</v>
      </c>
      <c r="X62" s="416"/>
      <c r="Y62" s="107">
        <f>Electives!B212</f>
        <v>2</v>
      </c>
      <c r="Z62" s="125" t="str">
        <f>Electives!C212</f>
        <v>Participate 2 sports</v>
      </c>
      <c r="AA62" s="107" t="str">
        <f>IF(Electives!L212&lt;&gt;"", Electives!L212, " ")</f>
        <v xml:space="preserve"> </v>
      </c>
      <c r="AC62" s="219" t="str">
        <f>'Shooting Sports'!B30</f>
        <v>S4</v>
      </c>
      <c r="AD62" s="391" t="str">
        <f>'Shooting Sports'!C30</f>
        <v>5 facts about archery in history/lit</v>
      </c>
      <c r="AE62" s="391"/>
      <c r="AF62" s="219" t="str">
        <f>IF('Shooting Sports'!L30&lt;&gt;"", 'Shooting Sports'!L30, "")</f>
        <v/>
      </c>
      <c r="AG62" s="223"/>
      <c r="AL62" s="223"/>
      <c r="AM62" s="162" t="str">
        <f>NOVA!B110</f>
        <v>4a2</v>
      </c>
      <c r="AN62" s="386" t="str">
        <f>NOVA!C110</f>
        <v>Discuss with counselor</v>
      </c>
      <c r="AO62" s="387"/>
      <c r="AP62" s="162" t="str">
        <f>IF(NOVA!L110&lt;&gt;"", NOVA!L110, "")</f>
        <v/>
      </c>
      <c r="AQ62" s="223"/>
    </row>
    <row r="63" spans="1:47" ht="12.75" customHeight="1">
      <c r="A63" s="408" t="s">
        <v>71</v>
      </c>
      <c r="B63" s="409"/>
      <c r="X63" s="416"/>
      <c r="Y63" s="107" t="str">
        <f>Electives!B213</f>
        <v>3a</v>
      </c>
      <c r="Z63" s="125" t="str">
        <f>Electives!C213</f>
        <v>Explain good sportsmanship</v>
      </c>
      <c r="AA63" s="107" t="str">
        <f>IF(Electives!L213&lt;&gt;"", Electives!L213,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IF(NOVA!L111&lt;&gt;"", NOVA!L111, "")</f>
        <v/>
      </c>
      <c r="AQ63" s="221"/>
    </row>
    <row r="64" spans="1:47" ht="12.75" customHeight="1">
      <c r="A64" s="397" t="s">
        <v>33</v>
      </c>
      <c r="B64" s="398"/>
      <c r="X64" s="416"/>
      <c r="Y64" s="107" t="str">
        <f>Electives!B214</f>
        <v>3b</v>
      </c>
      <c r="Z64" s="125" t="str">
        <f>Electives!C214</f>
        <v>Role-play situation of good sportmanship</v>
      </c>
      <c r="AA64" s="107" t="str">
        <f>IF(Electives!L214&lt;&gt;"", Electives!L214, " ")</f>
        <v xml:space="preserve"> </v>
      </c>
      <c r="AC64" s="219">
        <f>'Shooting Sports'!B33</f>
        <v>1</v>
      </c>
      <c r="AD64" s="391" t="str">
        <f>'Shooting Sports'!C33</f>
        <v>Demonstrate good shooting techniques</v>
      </c>
      <c r="AE64" s="391"/>
      <c r="AF64" s="219" t="str">
        <f>IF('Shooting Sports'!L33&lt;&gt;"", 'Shooting Sports'!L33, "")</f>
        <v/>
      </c>
      <c r="AG64" s="221"/>
      <c r="AL64" s="221"/>
      <c r="AM64" s="162">
        <f>NOVA!B112</f>
        <v>5</v>
      </c>
      <c r="AN64" s="323" t="str">
        <f>NOVA!C112</f>
        <v>Discuss your findings with counselor</v>
      </c>
      <c r="AO64" s="323"/>
      <c r="AP64" s="162" t="str">
        <f>IF(NOVA!L112&lt;&gt;"", NOVA!L112, "")</f>
        <v/>
      </c>
      <c r="AQ64" s="221"/>
    </row>
    <row r="65" spans="1:43">
      <c r="A65" s="400" t="s">
        <v>72</v>
      </c>
      <c r="B65" s="401"/>
      <c r="X65" s="417"/>
      <c r="Y65" s="107" t="str">
        <f>Electives!B215</f>
        <v>3c</v>
      </c>
      <c r="Z65" s="125" t="str">
        <f>Electives!C215</f>
        <v>Give example of good sportsmanship</v>
      </c>
      <c r="AA65" s="107" t="str">
        <f>IF(Electives!L215&lt;&gt;"", Electives!L215, " ")</f>
        <v xml:space="preserve"> </v>
      </c>
      <c r="AC65" s="219">
        <f>'Shooting Sports'!B34</f>
        <v>2</v>
      </c>
      <c r="AD65" s="391" t="str">
        <f>'Shooting Sports'!C34</f>
        <v>Explain parts of slingshot</v>
      </c>
      <c r="AE65" s="391"/>
      <c r="AF65" s="219" t="str">
        <f>IF('Shooting Sports'!L34&lt;&gt;"", 'Shooting Sports'!L34, "")</f>
        <v/>
      </c>
      <c r="AG65" s="221"/>
      <c r="AL65" s="221"/>
      <c r="AQ65" s="221"/>
    </row>
    <row r="66" spans="1:43" ht="12.75" customHeight="1">
      <c r="A66" s="406" t="s">
        <v>462</v>
      </c>
      <c r="B66" s="407"/>
      <c r="AC66" s="219">
        <f>'Shooting Sports'!B35</f>
        <v>3</v>
      </c>
      <c r="AD66" s="391" t="str">
        <f>'Shooting Sports'!C35</f>
        <v>Explain types of ammo</v>
      </c>
      <c r="AE66" s="391"/>
      <c r="AF66" s="219" t="str">
        <f>IF('Shooting Sports'!L35&lt;&gt;"", 'Shooting Sports'!L35, "")</f>
        <v/>
      </c>
      <c r="AG66" s="221"/>
      <c r="AL66" s="221"/>
      <c r="AQ66" s="221"/>
    </row>
    <row r="67" spans="1:43">
      <c r="AC67" s="219">
        <f>'Shooting Sports'!B36</f>
        <v>4</v>
      </c>
      <c r="AD67" s="391" t="str">
        <f>'Shooting Sports'!C36</f>
        <v>Explain types of targets</v>
      </c>
      <c r="AE67" s="391"/>
      <c r="AF67" s="219" t="str">
        <f>IF('Shooting Sports'!L36&lt;&gt;"", 'Shooting Sports'!L36,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Sports'!L39&lt;&gt;"", 'Shooting Sports'!L39, "")</f>
        <v/>
      </c>
      <c r="AG69" s="221"/>
      <c r="AL69" s="221"/>
      <c r="AQ69" s="221"/>
    </row>
    <row r="70" spans="1:43" ht="12.75" customHeight="1">
      <c r="AC70" s="219" t="str">
        <f>'Shooting Sports'!B40</f>
        <v>S1</v>
      </c>
      <c r="AD70" s="391" t="str">
        <f>'Shooting Sports'!C40</f>
        <v>Fire 5 shots in 3 volleys at a target</v>
      </c>
      <c r="AE70" s="391"/>
      <c r="AF70" s="219" t="str">
        <f>IF('Shooting Sports'!L40&lt;&gt;"", 'Shooting Sports'!L40, "")</f>
        <v/>
      </c>
    </row>
    <row r="71" spans="1:43" ht="12.75" customHeight="1">
      <c r="AC71" s="219" t="str">
        <f>'Shooting Sports'!B41</f>
        <v>S2</v>
      </c>
      <c r="AD71" s="391" t="str">
        <f>'Shooting Sports'!C41</f>
        <v>Demonstrate/Explain range commands</v>
      </c>
      <c r="AE71" s="391"/>
      <c r="AF71" s="219" t="str">
        <f>IF('Shooting Sports'!L41&lt;&gt;"", 'Shooting Sports'!L41, "")</f>
        <v/>
      </c>
      <c r="AG71" s="221"/>
      <c r="AL71" s="221"/>
      <c r="AQ71" s="221"/>
    </row>
    <row r="72" spans="1:43" ht="12.75" customHeight="1">
      <c r="AC72" s="219" t="str">
        <f>'Shooting Sports'!B42</f>
        <v>S3</v>
      </c>
      <c r="AD72" s="391" t="str">
        <f>'Shooting Sports'!C42</f>
        <v>Shoot with your off hand</v>
      </c>
      <c r="AE72" s="391"/>
      <c r="AF72" s="219" t="str">
        <f>IF('Shooting Sports'!L42&lt;&gt;"", 'Shooting Sports'!L42,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6kSXTA9lF3EjRe1vb/b8wT12LHOhm0QSMbXLaR1+0+tPAzlR1SGY0hPOKigt+wqmscE7pysd9l2EI+8FZRm9rA==" saltValue="/XYttguHeyxKlxjlXNpF3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58"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9</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IF(AdventurePins!M6&lt;&gt;"", AdventurePins!M6, " ")</f>
        <v xml:space="preserve"> </v>
      </c>
      <c r="I4" s="403" t="str">
        <f>IF(AdventurePins!$E62&lt;&gt;"", AdventurePins!$E62, " ")</f>
        <v>(Do 1-5 and one of 6)</v>
      </c>
      <c r="J4" s="42">
        <f>AdventurePins!B63</f>
        <v>1</v>
      </c>
      <c r="K4" s="159" t="str">
        <f>AdventurePins!C63</f>
        <v>Flag History/Display/Ceremony</v>
      </c>
      <c r="L4" s="42" t="str">
        <f>IF(AdventurePins!M63&lt;&gt;"", AdventurePins!M63, " ")</f>
        <v xml:space="preserve"> </v>
      </c>
      <c r="N4" s="410" t="str">
        <f>Electives!$E5</f>
        <v>(Do All and only four of 3)</v>
      </c>
      <c r="O4" s="107">
        <f>Electives!B6</f>
        <v>1</v>
      </c>
      <c r="P4" s="125" t="str">
        <f>Electives!C6</f>
        <v>Draw picture of "Fair Test" of fertilizer</v>
      </c>
      <c r="Q4" s="107" t="str">
        <f>IF(Electives!M6&lt;&gt;"", Electives!M6, " ")</f>
        <v xml:space="preserve"> </v>
      </c>
      <c r="S4" s="415" t="str">
        <f>IF(Electives!$E73&lt;&gt;"", Electives!$E73, " ")</f>
        <v>(Do 1a and one other and all of 2)</v>
      </c>
      <c r="T4" s="107" t="str">
        <f>Electives!B74</f>
        <v>1a</v>
      </c>
      <c r="U4" s="126" t="str">
        <f>Electives!C74</f>
        <v>Cook 2 different recipes w/o pots &amp; pans</v>
      </c>
      <c r="V4" s="107" t="str">
        <f>IF(Electives!M74&lt;&gt;"", Electives!M74, " ")</f>
        <v xml:space="preserve"> </v>
      </c>
      <c r="X4" s="410" t="str">
        <f>IF(Electives!$E139&lt;&gt;"", Electives!$E139, " ")</f>
        <v>(Do All)</v>
      </c>
      <c r="Y4" s="107">
        <f>Electives!B140</f>
        <v>1</v>
      </c>
      <c r="Z4" s="125" t="str">
        <f>Electives!C140</f>
        <v>Decide on elements of game</v>
      </c>
      <c r="AA4" s="107" t="str">
        <f>IF(Electives!M140&lt;&gt;"", Electives!M140, " ")</f>
        <v xml:space="preserve"> </v>
      </c>
      <c r="AC4" s="164">
        <f>'Cub Awards'!B6</f>
        <v>1</v>
      </c>
      <c r="AD4" s="314" t="str">
        <f>'Cub Awards'!C6</f>
        <v>Learn rescue techniques</v>
      </c>
      <c r="AE4" s="314"/>
      <c r="AF4" s="164" t="str">
        <f>IF('Cub Awards'!M6&lt;&gt;"", 'Cub Awards'!M6, "")</f>
        <v/>
      </c>
      <c r="AG4" s="213"/>
      <c r="AH4" s="162" t="str">
        <f>NOVA!B174</f>
        <v>1a</v>
      </c>
      <c r="AI4" s="323" t="str">
        <f>NOVA!C174</f>
        <v>Complete Adventures in Science</v>
      </c>
      <c r="AJ4" s="323"/>
      <c r="AK4" s="162" t="str">
        <f>IF(NOVA!M174&lt;&gt;"", NOVA!M174, "")</f>
        <v/>
      </c>
      <c r="AL4" s="213"/>
      <c r="AM4" s="162" t="str">
        <f>NOVA!B51</f>
        <v>1a</v>
      </c>
      <c r="AN4" s="323" t="str">
        <f>NOVA!C51</f>
        <v>Read or watch 1 hour of wildlife content</v>
      </c>
      <c r="AO4" s="323"/>
      <c r="AP4" s="162" t="str">
        <f>IF(NOVA!M51&lt;&gt;"", NOVA!M51, "")</f>
        <v/>
      </c>
      <c r="AQ4" s="213"/>
      <c r="AR4" s="162" t="str">
        <f>NOVA!B115</f>
        <v>1a</v>
      </c>
      <c r="AS4" s="323" t="str">
        <f>NOVA!C115</f>
        <v>Read or watch 1 hour of tech content</v>
      </c>
      <c r="AT4" s="323"/>
      <c r="AU4" s="162" t="str">
        <f>IF(NOVA!M115&lt;&gt;"", NOVA!M115, "")</f>
        <v/>
      </c>
    </row>
    <row r="5" spans="1:47" ht="12.75" customHeight="1">
      <c r="A5" s="206" t="s">
        <v>854</v>
      </c>
      <c r="B5" s="42" t="str">
        <f>Bobcat!M13</f>
        <v xml:space="preserve"> </v>
      </c>
      <c r="D5" s="419"/>
      <c r="E5" s="42">
        <f>AdventurePins!B7</f>
        <v>2</v>
      </c>
      <c r="F5" s="108" t="str">
        <f>AdventurePins!C7</f>
        <v>Prepare a balanced meal for family</v>
      </c>
      <c r="G5" s="42" t="str">
        <f>IF(AdventurePins!M7&lt;&gt;"", AdventurePins!M7, " ")</f>
        <v xml:space="preserve"> </v>
      </c>
      <c r="I5" s="404"/>
      <c r="J5" s="42">
        <f>AdventurePins!B64</f>
        <v>2</v>
      </c>
      <c r="K5" s="159" t="str">
        <f>AdventurePins!C64</f>
        <v>Citizen rights and duties</v>
      </c>
      <c r="L5" s="42" t="str">
        <f>IF(AdventurePins!M64&lt;&gt;"", AdventurePins!M64, " ")</f>
        <v xml:space="preserve"> </v>
      </c>
      <c r="N5" s="410"/>
      <c r="O5" s="107">
        <f>Electives!B7</f>
        <v>2</v>
      </c>
      <c r="P5" s="127" t="str">
        <f>Electives!C7</f>
        <v>Visit museum, discuss 3 questions w/scientist</v>
      </c>
      <c r="Q5" s="107" t="str">
        <f>IF(Electives!M7&lt;&gt;"", Electives!M7, " ")</f>
        <v xml:space="preserve"> </v>
      </c>
      <c r="S5" s="416"/>
      <c r="T5" s="107" t="str">
        <f>Electives!B75</f>
        <v>1b</v>
      </c>
      <c r="U5" s="126" t="str">
        <f>Electives!C75</f>
        <v>Show one way to light fire w/o matches</v>
      </c>
      <c r="V5" s="107" t="str">
        <f>IF(Electives!M75&lt;&gt;"", Electives!M75, " ")</f>
        <v xml:space="preserve"> </v>
      </c>
      <c r="X5" s="410"/>
      <c r="Y5" s="107">
        <f>Electives!B141</f>
        <v>2</v>
      </c>
      <c r="Z5" s="125" t="str">
        <f>Electives!C141</f>
        <v>List 5 of onlnie safety rules</v>
      </c>
      <c r="AA5" s="107" t="str">
        <f>IF(Electives!M141&lt;&gt;"", Electives!M141, " ")</f>
        <v xml:space="preserve"> </v>
      </c>
      <c r="AC5" s="164">
        <f>'Cub Awards'!B7</f>
        <v>2</v>
      </c>
      <c r="AD5" s="314" t="str">
        <f>'Cub Awards'!C7</f>
        <v>Build a family emergency kit</v>
      </c>
      <c r="AE5" s="314"/>
      <c r="AF5" s="164" t="str">
        <f>IF('Cub Awards'!M7&lt;&gt;"", 'Cub Awards'!M7, "")</f>
        <v/>
      </c>
      <c r="AG5" s="142"/>
      <c r="AH5" s="162" t="str">
        <f>NOVA!B175</f>
        <v>1b</v>
      </c>
      <c r="AI5" s="386" t="str">
        <f>NOVA!C175</f>
        <v>Complete Engineer</v>
      </c>
      <c r="AJ5" s="387"/>
      <c r="AK5" s="162" t="str">
        <f>IF(NOVA!M175&lt;&gt;"", NOVA!M175, "")</f>
        <v/>
      </c>
      <c r="AL5" s="142"/>
      <c r="AM5" s="162" t="str">
        <f>NOVA!B52</f>
        <v>1b</v>
      </c>
      <c r="AN5" s="386" t="str">
        <f>NOVA!C52</f>
        <v>List at least two questions or ideas</v>
      </c>
      <c r="AO5" s="387"/>
      <c r="AP5" s="162" t="str">
        <f>IF(NOVA!M52&lt;&gt;"", NOVA!M52, "")</f>
        <v/>
      </c>
      <c r="AQ5" s="142"/>
      <c r="AR5" s="162" t="str">
        <f>NOVA!B116</f>
        <v>1b</v>
      </c>
      <c r="AS5" s="386" t="str">
        <f>NOVA!C116</f>
        <v>List at least two questions or ideas</v>
      </c>
      <c r="AT5" s="387"/>
      <c r="AU5" s="162" t="str">
        <f>IF(NOVA!M116&lt;&gt;"", NOVA!M116, "")</f>
        <v/>
      </c>
    </row>
    <row r="6" spans="1:47">
      <c r="A6" s="108" t="s">
        <v>37</v>
      </c>
      <c r="B6" s="42" t="str">
        <f>WebelosBadge!M14</f>
        <v/>
      </c>
      <c r="D6" s="420"/>
      <c r="E6" s="42">
        <f>AdventurePins!B8</f>
        <v>3</v>
      </c>
      <c r="F6" s="108" t="str">
        <f>AdventurePins!C8</f>
        <v>Build / Light / Extinguish fire</v>
      </c>
      <c r="G6" s="42" t="str">
        <f>IF(AdventurePins!M8&lt;&gt;"", AdventurePins!M8, " ")</f>
        <v xml:space="preserve"> </v>
      </c>
      <c r="I6" s="404"/>
      <c r="J6" s="42">
        <f>AdventurePins!B65</f>
        <v>3</v>
      </c>
      <c r="K6" s="159" t="str">
        <f>AdventurePins!C65</f>
        <v>Discuss "rule of law"</v>
      </c>
      <c r="L6" s="42" t="str">
        <f>IF(AdventurePins!M65&lt;&gt;"", AdventurePins!M65, " ")</f>
        <v xml:space="preserve"> </v>
      </c>
      <c r="N6" s="410"/>
      <c r="O6" s="107" t="str">
        <f>Electives!B8</f>
        <v>3a</v>
      </c>
      <c r="P6" s="125" t="str">
        <f>Electives!C8</f>
        <v>Do experiment of #1 &amp; report</v>
      </c>
      <c r="Q6" s="107" t="str">
        <f>IF(Electives!M8&lt;&gt;"", Electives!M8, " ")</f>
        <v xml:space="preserve"> </v>
      </c>
      <c r="S6" s="416"/>
      <c r="T6" s="107" t="str">
        <f>Electives!B76</f>
        <v>1c</v>
      </c>
      <c r="U6" s="126" t="str">
        <f>Electives!C76</f>
        <v>Use tree limbs &amp; build overnight shelter</v>
      </c>
      <c r="V6" s="107" t="str">
        <f>IF(Electives!M76&lt;&gt;"", Electives!M76, " ")</f>
        <v xml:space="preserve"> </v>
      </c>
      <c r="X6" s="410"/>
      <c r="Y6" s="107">
        <f>Electives!B142</f>
        <v>3</v>
      </c>
      <c r="Z6" s="125" t="str">
        <f>Electives!C142</f>
        <v>Create game</v>
      </c>
      <c r="AA6" s="107" t="str">
        <f>IF(Electives!M142&lt;&gt;"", Electives!M142, " ")</f>
        <v xml:space="preserve"> </v>
      </c>
      <c r="AC6" s="164">
        <f>'Cub Awards'!B8</f>
        <v>3</v>
      </c>
      <c r="AD6" s="314" t="str">
        <f>'Cub Awards'!C8</f>
        <v>Take a first-aid course</v>
      </c>
      <c r="AE6" s="314"/>
      <c r="AF6" s="164" t="str">
        <f>IF('Cub Awards'!M8&lt;&gt;"", 'Cub Awards'!M8, "")</f>
        <v/>
      </c>
      <c r="AG6" s="215"/>
      <c r="AH6" s="162" t="str">
        <f>NOVA!B176</f>
        <v>1c</v>
      </c>
      <c r="AI6" s="386" t="str">
        <f>NOVA!C176</f>
        <v>Complete Scouting Adventure</v>
      </c>
      <c r="AJ6" s="387"/>
      <c r="AK6" s="162" t="str">
        <f>IF(NOVA!M176&lt;&gt;"", NOVA!M176, "")</f>
        <v/>
      </c>
      <c r="AL6" s="215"/>
      <c r="AM6" s="162" t="str">
        <f>NOVA!B53</f>
        <v>1c</v>
      </c>
      <c r="AN6" s="386" t="str">
        <f>NOVA!C53</f>
        <v>Discuss two with your counselor</v>
      </c>
      <c r="AO6" s="387"/>
      <c r="AP6" s="162" t="str">
        <f>IF(NOVA!M53&lt;&gt;"", NOVA!M53, "")</f>
        <v/>
      </c>
      <c r="AQ6" s="215"/>
      <c r="AR6" s="162" t="str">
        <f>NOVA!B117</f>
        <v>1c</v>
      </c>
      <c r="AS6" s="386" t="str">
        <f>NOVA!C117</f>
        <v>Discuss two with your counselor</v>
      </c>
      <c r="AT6" s="387"/>
      <c r="AU6" s="162" t="str">
        <f>IF(NOVA!M117&lt;&gt;"", NOVA!M117, "")</f>
        <v/>
      </c>
    </row>
    <row r="7" spans="1:47">
      <c r="A7" s="108" t="s">
        <v>29</v>
      </c>
      <c r="B7" s="42" t="str">
        <f>ArrowOfLight!M13</f>
        <v xml:space="preserve"> </v>
      </c>
      <c r="D7" s="399" t="str">
        <f>AdventurePins!C10</f>
        <v>Duty to God and You</v>
      </c>
      <c r="E7" s="399"/>
      <c r="F7" s="399"/>
      <c r="G7" s="399"/>
      <c r="I7" s="404"/>
      <c r="J7" s="42">
        <f>AdventurePins!B66</f>
        <v>4</v>
      </c>
      <c r="K7" s="159" t="str">
        <f>AdventurePins!C66</f>
        <v>Meet government leader</v>
      </c>
      <c r="L7" s="42" t="str">
        <f>IF(AdventurePins!M66&lt;&gt;"", AdventurePins!M66, " ")</f>
        <v xml:space="preserve"> </v>
      </c>
      <c r="N7" s="410"/>
      <c r="O7" s="107" t="str">
        <f>Electives!B9</f>
        <v>3b</v>
      </c>
      <c r="P7" s="125" t="str">
        <f>Electives!C9</f>
        <v>Do experiment #1 &amp; change ind. var</v>
      </c>
      <c r="Q7" s="107" t="str">
        <f>IF(Electives!M9&lt;&gt;"", Electives!M9, " ")</f>
        <v xml:space="preserve"> </v>
      </c>
      <c r="S7" s="416"/>
      <c r="T7" s="107" t="str">
        <f>Electives!B77</f>
        <v>2a</v>
      </c>
      <c r="U7" s="126" t="str">
        <f>Electives!C77</f>
        <v>Assemble survival kit</v>
      </c>
      <c r="V7" s="107" t="str">
        <f>IF(Electives!M77&lt;&gt;"", Electives!M77, " ")</f>
        <v xml:space="preserve"> </v>
      </c>
      <c r="X7" s="410"/>
      <c r="Y7" s="107">
        <f>Electives!B143</f>
        <v>4</v>
      </c>
      <c r="Z7" s="125" t="str">
        <f>Electives!C143</f>
        <v>Teach someone else how to play</v>
      </c>
      <c r="AA7" s="107" t="str">
        <f>IF(Electives!M143&lt;&gt;"", Electives!M143, " ")</f>
        <v xml:space="preserve"> </v>
      </c>
      <c r="AC7" s="164">
        <f>'Cub Awards'!B9</f>
        <v>4</v>
      </c>
      <c r="AD7" s="314" t="str">
        <f>'Cub Awards'!C9</f>
        <v>Learn to survive extreme weather</v>
      </c>
      <c r="AE7" s="314"/>
      <c r="AF7" s="164" t="str">
        <f>IF('Cub Awards'!M9&lt;&gt;"", 'Cub Awards'!M9, "")</f>
        <v/>
      </c>
      <c r="AG7" s="215"/>
      <c r="AH7" s="162">
        <f>NOVA!B177</f>
        <v>2</v>
      </c>
      <c r="AI7" s="386" t="str">
        <f>NOVA!C177</f>
        <v>Complete 3 adventures listed in comment</v>
      </c>
      <c r="AJ7" s="387"/>
      <c r="AK7" s="162" t="str">
        <f>IF(NOVA!M177&lt;&gt;"", NOVA!M177, "")</f>
        <v/>
      </c>
      <c r="AL7" s="215"/>
      <c r="AM7" s="162">
        <f>NOVA!B54</f>
        <v>2</v>
      </c>
      <c r="AN7" s="386" t="str">
        <f>NOVA!C54</f>
        <v>Complete an elective listed in comment</v>
      </c>
      <c r="AO7" s="387"/>
      <c r="AP7" s="162" t="str">
        <f>IF(NOVA!M54&lt;&gt;"", NOVA!M54, "")</f>
        <v/>
      </c>
      <c r="AQ7" s="215"/>
      <c r="AR7" s="162">
        <f>NOVA!B118</f>
        <v>2</v>
      </c>
      <c r="AS7" s="386" t="str">
        <f>NOVA!C118</f>
        <v>Complete an elective listed in comment</v>
      </c>
      <c r="AT7" s="387"/>
      <c r="AU7" s="162" t="str">
        <f>IF(NOVA!M118&lt;&gt;"", NOVA!M118, "")</f>
        <v/>
      </c>
    </row>
    <row r="8" spans="1:47" ht="12.75" customHeight="1">
      <c r="D8" s="421" t="str">
        <f>IF(AdventurePins!$E10&lt;&gt;"", AdventurePins!$E10, " ")</f>
        <v>(Do 1 and two others)</v>
      </c>
      <c r="E8" s="42">
        <f>AdventurePins!B11</f>
        <v>1</v>
      </c>
      <c r="F8" s="108" t="str">
        <f>AdventurePins!C11</f>
        <v>Discuss duty to God</v>
      </c>
      <c r="G8" s="42" t="str">
        <f>IF(AdventurePins!M11&lt;&gt;"", AdventurePins!M11, " ")</f>
        <v xml:space="preserve"> </v>
      </c>
      <c r="I8" s="404"/>
      <c r="J8" s="42">
        <f>AdventurePins!B67</f>
        <v>5</v>
      </c>
      <c r="K8" s="159" t="str">
        <f>AdventurePins!C67</f>
        <v>Plan activity</v>
      </c>
      <c r="L8" s="42" t="str">
        <f>IF(AdventurePins!M67&lt;&gt;"", AdventurePins!M67, " ")</f>
        <v xml:space="preserve"> </v>
      </c>
      <c r="N8" s="410"/>
      <c r="O8" s="107" t="str">
        <f>Electives!B10</f>
        <v>3c</v>
      </c>
      <c r="P8" s="125" t="str">
        <f>Electives!C10</f>
        <v>Build scale model of solar system</v>
      </c>
      <c r="Q8" s="107" t="str">
        <f>IF(Electives!M10&lt;&gt;"", Electives!M10, " ")</f>
        <v xml:space="preserve"> </v>
      </c>
      <c r="S8" s="416"/>
      <c r="T8" s="107" t="str">
        <f>Electives!B78</f>
        <v>2b</v>
      </c>
      <c r="U8" s="126" t="str">
        <f>Electives!C78</f>
        <v>Demonstrate 2 ways to purify water</v>
      </c>
      <c r="V8" s="107" t="str">
        <f>IF(Electives!M78&lt;&gt;"", Electives!M78, " ")</f>
        <v xml:space="preserve"> </v>
      </c>
      <c r="X8" s="399" t="str">
        <f>Electives!C146</f>
        <v>Into the Wild</v>
      </c>
      <c r="Y8" s="399"/>
      <c r="Z8" s="399"/>
      <c r="AA8" s="399"/>
      <c r="AC8" s="164">
        <f>'Cub Awards'!B10</f>
        <v>5</v>
      </c>
      <c r="AD8" s="314" t="str">
        <f>'Cub Awards'!C10</f>
        <v>Learn about personal safety</v>
      </c>
      <c r="AE8" s="314"/>
      <c r="AF8" s="164" t="str">
        <f>IF('Cub Awards'!M10&lt;&gt;"", 'Cub Awards'!M10, "")</f>
        <v/>
      </c>
      <c r="AG8" s="215"/>
      <c r="AH8" s="162">
        <f>NOVA!B178</f>
        <v>3</v>
      </c>
      <c r="AI8" s="386" t="str">
        <f>NOVA!C178</f>
        <v>Discuss facts about Dr. Townes</v>
      </c>
      <c r="AJ8" s="387"/>
      <c r="AK8" s="162" t="str">
        <f>IF(NOVA!M178&lt;&gt;"", NOVA!M178, "")</f>
        <v/>
      </c>
      <c r="AL8" s="215"/>
      <c r="AM8" s="162" t="str">
        <f>NOVA!B55</f>
        <v>3a</v>
      </c>
      <c r="AN8" s="386" t="str">
        <f>NOVA!C55</f>
        <v>Explore what is wildlife</v>
      </c>
      <c r="AO8" s="387"/>
      <c r="AP8" s="162" t="str">
        <f>IF(NOVA!M55&lt;&gt;"", NOVA!M55, "")</f>
        <v/>
      </c>
      <c r="AQ8" s="215"/>
      <c r="AR8" s="162" t="str">
        <f>NOVA!B119</f>
        <v>3a</v>
      </c>
      <c r="AS8" s="386" t="str">
        <f>NOVA!C119</f>
        <v>Look up definition of Technology</v>
      </c>
      <c r="AT8" s="387"/>
      <c r="AU8" s="162" t="str">
        <f>IF(NOVA!M119&lt;&gt;"", NOVA!M119, "")</f>
        <v/>
      </c>
    </row>
    <row r="9" spans="1:47" ht="12.75" customHeight="1">
      <c r="A9" s="413" t="s">
        <v>28</v>
      </c>
      <c r="B9" s="413"/>
      <c r="D9" s="422"/>
      <c r="E9" s="42">
        <f>AdventurePins!B12</f>
        <v>2</v>
      </c>
      <c r="F9" s="108" t="str">
        <f>AdventurePins!C12</f>
        <v>Earn religious emblem of faith</v>
      </c>
      <c r="G9" s="42" t="str">
        <f>IF(AdventurePins!M12&lt;&gt;"", AdventurePins!M12, " ")</f>
        <v xml:space="preserve"> </v>
      </c>
      <c r="I9" s="404"/>
      <c r="J9" s="42" t="str">
        <f>AdventurePins!B68</f>
        <v>6a</v>
      </c>
      <c r="K9" s="159" t="str">
        <f>AdventurePins!C68</f>
        <v>Scouting in another country</v>
      </c>
      <c r="L9" s="42" t="str">
        <f>IF(AdventurePins!M68&lt;&gt;"", AdventurePins!M68, " ")</f>
        <v xml:space="preserve"> </v>
      </c>
      <c r="N9" s="410"/>
      <c r="O9" s="107" t="str">
        <f>Electives!B11</f>
        <v>3d</v>
      </c>
      <c r="P9" s="125" t="str">
        <f>Electives!C11</f>
        <v>Build, launch rocket; design "fair test"</v>
      </c>
      <c r="Q9" s="107" t="str">
        <f>IF(Electives!M11&lt;&gt;"", Electives!M11, " ")</f>
        <v xml:space="preserve"> </v>
      </c>
      <c r="S9" s="416"/>
      <c r="T9" s="107" t="str">
        <f>Electives!B79</f>
        <v>2c</v>
      </c>
      <c r="U9" s="126" t="str">
        <f>Electives!C79</f>
        <v>Explain S-T-O-P, universal emerg signs</v>
      </c>
      <c r="V9" s="107" t="str">
        <f>IF(Electives!M79&lt;&gt;"", Electives!M79, " ")</f>
        <v xml:space="preserve"> </v>
      </c>
      <c r="X9" s="410" t="str">
        <f>IF(Electives!$E146&lt;&gt;"", Electives!$E146, " ")</f>
        <v>(Do Six)</v>
      </c>
      <c r="Y9" s="107">
        <f>Electives!B147</f>
        <v>1</v>
      </c>
      <c r="Z9" s="125" t="str">
        <f>Electives!C147</f>
        <v>Care for insect/etc and tell</v>
      </c>
      <c r="AA9" s="107" t="str">
        <f>IF(Electives!M147&lt;&gt;"", Electives!M147, " ")</f>
        <v xml:space="preserve"> </v>
      </c>
      <c r="AC9" s="164">
        <f>'Cub Awards'!B11</f>
        <v>6</v>
      </c>
      <c r="AD9" s="314" t="str">
        <f>'Cub Awards'!C11</f>
        <v>Give presentation on emergency prep</v>
      </c>
      <c r="AE9" s="314"/>
      <c r="AF9" s="164" t="str">
        <f>IF('Cub Awards'!M11&lt;&gt;"", 'Cub Awards'!M11, "")</f>
        <v/>
      </c>
      <c r="AG9" s="215"/>
      <c r="AH9" s="162">
        <f>NOVA!B179</f>
        <v>4</v>
      </c>
      <c r="AI9" s="386" t="str">
        <f>NOVA!C179</f>
        <v>Research 5 famous STEM professionals</v>
      </c>
      <c r="AJ9" s="387"/>
      <c r="AK9" s="162" t="str">
        <f>IF(NOVA!M179&lt;&gt;"", NOVA!M179, "")</f>
        <v/>
      </c>
      <c r="AL9" s="215"/>
      <c r="AM9" s="162" t="str">
        <f>NOVA!B56</f>
        <v>3b</v>
      </c>
      <c r="AN9" s="386" t="str">
        <f>NOVA!C56</f>
        <v>Explain relationships within food chain</v>
      </c>
      <c r="AO9" s="387"/>
      <c r="AP9" s="162" t="str">
        <f>IF(NOVA!M56&lt;&gt;"", NOVA!M56, "")</f>
        <v/>
      </c>
      <c r="AQ9" s="215"/>
      <c r="AR9" s="162" t="str">
        <f>NOVA!B120</f>
        <v>3b1</v>
      </c>
      <c r="AS9" s="386" t="str">
        <f>NOVA!C120</f>
        <v>How is tech used in communication</v>
      </c>
      <c r="AT9" s="387"/>
      <c r="AU9" s="162" t="str">
        <f>IF(NOVA!M120&lt;&gt;"", NOVA!M120, "")</f>
        <v/>
      </c>
    </row>
    <row r="10" spans="1:47">
      <c r="A10" s="412"/>
      <c r="B10" s="412"/>
      <c r="D10" s="422"/>
      <c r="E10" s="42">
        <f>AdventurePins!B13</f>
        <v>3</v>
      </c>
      <c r="F10" s="207" t="str">
        <f>AdventurePins!C13</f>
        <v>Discuss how worship helps duty to God</v>
      </c>
      <c r="G10" s="42" t="str">
        <f>IF(AdventurePins!M13&lt;&gt;"", AdventurePins!M13, " ")</f>
        <v xml:space="preserve"> </v>
      </c>
      <c r="I10" s="404"/>
      <c r="J10" s="42" t="str">
        <f>AdventurePins!B69</f>
        <v>6b</v>
      </c>
      <c r="K10" s="159" t="str">
        <f>AdventurePins!C69</f>
        <v>World Friendship Fund</v>
      </c>
      <c r="L10" s="42" t="str">
        <f>IF(AdventurePins!M69&lt;&gt;"", AdventurePins!M69, " ")</f>
        <v xml:space="preserve"> </v>
      </c>
      <c r="N10" s="410"/>
      <c r="O10" s="107" t="str">
        <f>Electives!B12</f>
        <v>3e</v>
      </c>
      <c r="P10" s="125" t="str">
        <f>Electives!C12</f>
        <v>Two circuits; 3 lights &amp; battery</v>
      </c>
      <c r="Q10" s="107" t="str">
        <f>IF(Electives!M12&lt;&gt;"", Electives!M12, " ")</f>
        <v xml:space="preserve"> </v>
      </c>
      <c r="S10" s="417"/>
      <c r="T10" s="107" t="str">
        <f>Electives!B80</f>
        <v>2d</v>
      </c>
      <c r="U10" s="126" t="str">
        <f>Electives!C80</f>
        <v>4 Leader qualities &amp; act out 2.</v>
      </c>
      <c r="V10" s="107" t="str">
        <f>IF(Electives!M80&lt;&gt;"", Electives!M80, " ")</f>
        <v xml:space="preserve"> </v>
      </c>
      <c r="X10" s="410"/>
      <c r="Y10" s="107">
        <f>Electives!B148</f>
        <v>2</v>
      </c>
      <c r="Z10" s="127" t="str">
        <f>Electives!C148</f>
        <v>Setup aquarium (30 days); share experience</v>
      </c>
      <c r="AA10" s="107" t="str">
        <f>IF(Electives!M148&lt;&gt;"", Electives!M148, " ")</f>
        <v xml:space="preserve"> </v>
      </c>
      <c r="AC10"/>
      <c r="AD10" s="395" t="str">
        <f>'Cub Awards'!C13</f>
        <v>Outdoor Activity Award</v>
      </c>
      <c r="AE10" s="395"/>
      <c r="AF10"/>
      <c r="AG10" s="142"/>
      <c r="AH10" s="162">
        <f>NOVA!B180</f>
        <v>5</v>
      </c>
      <c r="AI10" s="386" t="str">
        <f>NOVA!C180</f>
        <v>Discuss importance of STEM education</v>
      </c>
      <c r="AJ10" s="387"/>
      <c r="AK10" s="162" t="str">
        <f>IF(NOVA!M180&lt;&gt;"", NOVA!M180, "")</f>
        <v/>
      </c>
      <c r="AL10" s="142"/>
      <c r="AM10" s="162" t="str">
        <f>NOVA!B57</f>
        <v>3c</v>
      </c>
      <c r="AN10" s="386" t="str">
        <f>NOVA!C57</f>
        <v>Explain your favorite plant / wildlife</v>
      </c>
      <c r="AO10" s="387"/>
      <c r="AP10" s="162" t="str">
        <f>IF(NOVA!M57&lt;&gt;"", NOVA!M57, "")</f>
        <v/>
      </c>
      <c r="AQ10" s="142"/>
      <c r="AR10" s="162" t="str">
        <f>NOVA!B121</f>
        <v>3b2</v>
      </c>
      <c r="AS10" s="386" t="str">
        <f>NOVA!C121</f>
        <v>How is tech used in business</v>
      </c>
      <c r="AT10" s="387"/>
      <c r="AU10" s="162" t="str">
        <f>IF(NOVA!M121&lt;&gt;"", NOVA!M121, "")</f>
        <v/>
      </c>
    </row>
    <row r="11" spans="1:47">
      <c r="A11" s="109" t="s">
        <v>433</v>
      </c>
      <c r="B11" s="110" t="str">
        <f>IF(ISTEXT(WebelosBadge!M5),"C"," ")</f>
        <v xml:space="preserve"> </v>
      </c>
      <c r="D11" s="423"/>
      <c r="E11" s="42">
        <f>AdventurePins!B14</f>
        <v>4</v>
      </c>
      <c r="F11" s="208" t="str">
        <f>AdventurePins!C14</f>
        <v>Do one thing to be closer to God for 1 month</v>
      </c>
      <c r="G11" s="42" t="str">
        <f>IF(AdventurePins!M14&lt;&gt;"", AdventurePins!M14, " ")</f>
        <v xml:space="preserve"> </v>
      </c>
      <c r="I11" s="404"/>
      <c r="J11" s="42" t="str">
        <f>AdventurePins!B70</f>
        <v>6c</v>
      </c>
      <c r="K11" s="159" t="str">
        <f>AdventurePins!C70</f>
        <v>Brother den in another country</v>
      </c>
      <c r="L11" s="42" t="str">
        <f>IF(AdventurePins!M70&lt;&gt;"", AdventurePins!M70, " ")</f>
        <v xml:space="preserve"> </v>
      </c>
      <c r="N11" s="410"/>
      <c r="O11" s="107" t="str">
        <f>Electives!B13</f>
        <v>3f</v>
      </c>
      <c r="P11" s="125" t="str">
        <f>Electives!C13</f>
        <v>Study night sky. Observe over 6 hrs</v>
      </c>
      <c r="Q11" s="107" t="str">
        <f>IF(Electives!M13&lt;&gt;"", Electives!M13, " ")</f>
        <v xml:space="preserve"> </v>
      </c>
      <c r="S11" s="399" t="str">
        <f>Electives!C83</f>
        <v>Earth Rocks!</v>
      </c>
      <c r="T11" s="399"/>
      <c r="U11" s="399"/>
      <c r="V11" s="399"/>
      <c r="X11" s="410"/>
      <c r="Y11" s="107">
        <f>Electives!B149</f>
        <v>3</v>
      </c>
      <c r="Z11" s="125" t="str">
        <f>Electives!C149</f>
        <v>Watch birds (1 wk) and record</v>
      </c>
      <c r="AA11" s="107" t="str">
        <f>IF(Electives!M149&lt;&gt;"", Electives!M149, " ")</f>
        <v xml:space="preserve"> </v>
      </c>
      <c r="AC11" s="164">
        <f>'Cub Awards'!B14</f>
        <v>1</v>
      </c>
      <c r="AD11" s="329" t="str">
        <f>'Cub Awards'!C14</f>
        <v>Attend either summer Day or Resident camp</v>
      </c>
      <c r="AE11" s="329"/>
      <c r="AF11" s="164" t="str">
        <f>IF('Cub Awards'!M14&lt;&gt;"", 'Cub Awards'!M14, "")</f>
        <v/>
      </c>
      <c r="AG11" s="142"/>
      <c r="AH11" s="162">
        <f>NOVA!B181</f>
        <v>6</v>
      </c>
      <c r="AI11" s="386" t="str">
        <f>NOVA!C181</f>
        <v>Participate in a science project</v>
      </c>
      <c r="AJ11" s="387"/>
      <c r="AK11" s="162" t="str">
        <f>IF(NOVA!M181&lt;&gt;"", NOVA!M181, "")</f>
        <v/>
      </c>
      <c r="AL11" s="142"/>
      <c r="AM11" s="162" t="str">
        <f>NOVA!B58</f>
        <v>3d</v>
      </c>
      <c r="AN11" s="386" t="str">
        <f>NOVA!C58</f>
        <v>Discuss what you've learned</v>
      </c>
      <c r="AO11" s="387"/>
      <c r="AP11" s="162" t="str">
        <f>IF(NOVA!M58&lt;&gt;"", NOVA!M58, "")</f>
        <v/>
      </c>
      <c r="AQ11" s="142"/>
      <c r="AR11" s="162" t="str">
        <f>NOVA!B122</f>
        <v>3b3</v>
      </c>
      <c r="AS11" s="386" t="str">
        <f>NOVA!C122</f>
        <v>How is tech used in construction</v>
      </c>
      <c r="AT11" s="387"/>
      <c r="AU11" s="162" t="str">
        <f>IF(NOVA!M122&lt;&gt;"", NOVA!M122, "")</f>
        <v/>
      </c>
    </row>
    <row r="12" spans="1:47" ht="12.75" customHeight="1">
      <c r="A12" s="109" t="s">
        <v>434</v>
      </c>
      <c r="B12" s="110" t="str">
        <f>WebelosBadge!M6</f>
        <v/>
      </c>
      <c r="D12" s="399" t="str">
        <f>AdventurePins!C16</f>
        <v>First Responder</v>
      </c>
      <c r="E12" s="399"/>
      <c r="F12" s="399"/>
      <c r="G12" s="399"/>
      <c r="I12" s="404"/>
      <c r="J12" s="42" t="str">
        <f>AdventurePins!B71</f>
        <v>6d</v>
      </c>
      <c r="K12" s="159" t="str">
        <f>AdventurePins!C71</f>
        <v>Energy use in community</v>
      </c>
      <c r="L12" s="42" t="str">
        <f>IF(AdventurePins!M71&lt;&gt;"", AdventurePins!M71, " ")</f>
        <v xml:space="preserve"> </v>
      </c>
      <c r="N12" s="410"/>
      <c r="O12" s="107" t="str">
        <f>Electives!B14</f>
        <v>3g</v>
      </c>
      <c r="P12" s="125" t="str">
        <f>Electives!C14</f>
        <v>Explore chemical reactions</v>
      </c>
      <c r="Q12" s="107" t="str">
        <f>IF(Electives!M14&lt;&gt;"", Electives!M14, " ")</f>
        <v xml:space="preserve"> </v>
      </c>
      <c r="S12" s="415" t="str">
        <f>IF(Electives!$E83&lt;&gt;"", Electives!$E83, " ")</f>
        <v>(Do All)</v>
      </c>
      <c r="T12" s="107" t="str">
        <f>Electives!B84</f>
        <v>1a</v>
      </c>
      <c r="U12" s="125" t="str">
        <f>Electives!C84</f>
        <v>Explain "geology"</v>
      </c>
      <c r="V12" s="107" t="str">
        <f>IF(Electives!M84&lt;&gt;"", Electives!M84, " ")</f>
        <v xml:space="preserve"> </v>
      </c>
      <c r="X12" s="410"/>
      <c r="Y12" s="107">
        <f>Electives!B150</f>
        <v>4</v>
      </c>
      <c r="Z12" s="125" t="str">
        <f>Electives!C150</f>
        <v>Learn about bird flyways</v>
      </c>
      <c r="AA12" s="107" t="str">
        <f>IF(Electives!M150&lt;&gt;"", Electives!M150, " ")</f>
        <v xml:space="preserve"> </v>
      </c>
      <c r="AC12" s="164">
        <f>'Cub Awards'!B15</f>
        <v>2</v>
      </c>
      <c r="AD12" s="314" t="str">
        <f>'Cub Awards'!C15</f>
        <v>Complete Webelos Walkabout</v>
      </c>
      <c r="AE12" s="314"/>
      <c r="AF12" s="164" t="str">
        <f>IF('Cub Awards'!M15&lt;&gt;"", 'Cub Awards'!M15, "")</f>
        <v/>
      </c>
      <c r="AG12" s="213"/>
      <c r="AH12" s="162">
        <f>NOVA!B182</f>
        <v>7</v>
      </c>
      <c r="AI12" s="386" t="str">
        <f>NOVA!C182</f>
        <v>Do ONE</v>
      </c>
      <c r="AJ12" s="387"/>
      <c r="AK12" s="162" t="str">
        <f>IF(NOVA!M182&lt;&gt;"", NOVA!M182, "")</f>
        <v/>
      </c>
      <c r="AL12" s="213"/>
      <c r="AM12" s="162">
        <f>NOVA!B59</f>
        <v>4</v>
      </c>
      <c r="AN12" s="386" t="str">
        <f>NOVA!C59</f>
        <v>Do TWO from A-F</v>
      </c>
      <c r="AO12" s="387"/>
      <c r="AP12" s="162" t="str">
        <f>IF(NOVA!M59&lt;&gt;"", NOVA!M59, "")</f>
        <v/>
      </c>
      <c r="AQ12" s="213"/>
      <c r="AR12" s="162" t="str">
        <f>NOVA!B123</f>
        <v>3b4</v>
      </c>
      <c r="AS12" s="386" t="str">
        <f>NOVA!C123</f>
        <v>How is tech used in sports</v>
      </c>
      <c r="AT12" s="387"/>
      <c r="AU12" s="162" t="str">
        <f>IF(NOVA!M123&lt;&gt;"", NOVA!M123, "")</f>
        <v/>
      </c>
    </row>
    <row r="13" spans="1:47">
      <c r="A13" s="109" t="s">
        <v>435</v>
      </c>
      <c r="B13" s="110" t="str">
        <f>WebelosBadge!M7</f>
        <v/>
      </c>
      <c r="C13" s="111"/>
      <c r="D13" s="402" t="str">
        <f>IF(AdventurePins!$E16&lt;&gt;"", AdventurePins!$E16, " ")</f>
        <v>(Do 1 and five others)</v>
      </c>
      <c r="E13" s="42">
        <f>AdventurePins!B17</f>
        <v>1</v>
      </c>
      <c r="F13" s="159" t="str">
        <f>AdventurePins!C17</f>
        <v>What is first aid</v>
      </c>
      <c r="G13" s="42" t="str">
        <f>IF(AdventurePins!M17&lt;&gt;"", AdventurePins!M17, " ")</f>
        <v xml:space="preserve"> </v>
      </c>
      <c r="I13" s="405"/>
      <c r="J13" s="42" t="str">
        <f>AdventurePins!B72</f>
        <v>6e</v>
      </c>
      <c r="K13" s="126" t="str">
        <f>AdventurePins!C72</f>
        <v>Connect with Scout in another country</v>
      </c>
      <c r="L13" s="42" t="str">
        <f>IF(AdventurePins!M72&lt;&gt;"", AdventurePins!M72, " ")</f>
        <v xml:space="preserve"> </v>
      </c>
      <c r="N13" s="410"/>
      <c r="O13" s="107" t="str">
        <f>Electives!B15</f>
        <v>3h</v>
      </c>
      <c r="P13" s="126" t="str">
        <f>Electives!C15</f>
        <v>Playground motion. "Fair Test" weight</v>
      </c>
      <c r="Q13" s="107" t="str">
        <f>IF(Electives!M15&lt;&gt;"", Electives!M15, " ")</f>
        <v xml:space="preserve"> </v>
      </c>
      <c r="S13" s="416"/>
      <c r="T13" s="107" t="str">
        <f>Electives!B85</f>
        <v>1b</v>
      </c>
      <c r="U13" s="125" t="str">
        <f>Electives!C85</f>
        <v>Explain why important</v>
      </c>
      <c r="V13" s="107" t="str">
        <f>IF(Electives!M85&lt;&gt;"", Electives!M85, " ")</f>
        <v xml:space="preserve"> </v>
      </c>
      <c r="X13" s="410"/>
      <c r="Y13" s="107">
        <f>Electives!B151</f>
        <v>5</v>
      </c>
      <c r="Z13" s="127" t="str">
        <f>Electives!C151</f>
        <v>Watch ≥4 wild creatures; describe habitat</v>
      </c>
      <c r="AA13" s="107" t="str">
        <f>IF(Electives!M151&lt;&gt;"", Electives!M151, " ")</f>
        <v xml:space="preserve"> </v>
      </c>
      <c r="AC13" s="164">
        <f>'Cub Awards'!B16</f>
        <v>3</v>
      </c>
      <c r="AD13" s="314" t="str">
        <f>'Cub Awards'!C16</f>
        <v>do seven</v>
      </c>
      <c r="AE13" s="314"/>
      <c r="AF13" s="164" t="str">
        <f>IF('Cub Awards'!M16&lt;&gt;"", 'Cub Awards'!M16, "")</f>
        <v/>
      </c>
      <c r="AG13" s="213"/>
      <c r="AH13" s="162" t="str">
        <f>NOVA!B183</f>
        <v>7a</v>
      </c>
      <c r="AI13" s="386" t="str">
        <f>NOVA!C183</f>
        <v>Visit with someone in a STEM career</v>
      </c>
      <c r="AJ13" s="387"/>
      <c r="AK13" s="162" t="str">
        <f>IF(NOVA!M183&lt;&gt;"", NOVA!M183, "")</f>
        <v/>
      </c>
      <c r="AL13" s="213"/>
      <c r="AM13" s="162" t="str">
        <f>NOVA!B60</f>
        <v>4a1</v>
      </c>
      <c r="AN13" s="386" t="str">
        <f>NOVA!C60</f>
        <v xml:space="preserve">Catalog 3-5 endangered plants/animals </v>
      </c>
      <c r="AO13" s="387"/>
      <c r="AP13" s="162" t="str">
        <f>IF(NOVA!M60&lt;&gt;"", NOVA!M60, "")</f>
        <v/>
      </c>
      <c r="AQ13" s="213"/>
      <c r="AR13" s="162" t="str">
        <f>NOVA!B124</f>
        <v>3b5</v>
      </c>
      <c r="AS13" s="386" t="str">
        <f>NOVA!C124</f>
        <v>How is tech used in entertainment</v>
      </c>
      <c r="AT13" s="387"/>
      <c r="AU13" s="162" t="str">
        <f>IF(NOVA!M124&lt;&gt;"", NOVA!M124, "")</f>
        <v/>
      </c>
    </row>
    <row r="14" spans="1:47">
      <c r="A14" s="109" t="s">
        <v>436</v>
      </c>
      <c r="B14" s="110" t="str">
        <f>WebelosBadge!M8</f>
        <v/>
      </c>
      <c r="C14" s="113"/>
      <c r="D14" s="402"/>
      <c r="E14" s="42">
        <f>AdventurePins!B18</f>
        <v>2</v>
      </c>
      <c r="F14" s="159" t="str">
        <f>AdventurePins!C18</f>
        <v>Show first aid for hurry cases:</v>
      </c>
      <c r="G14" s="42" t="str">
        <f>IF(AdventurePins!M18&lt;&gt;"", AdventurePins!M18, " ")</f>
        <v xml:space="preserve"> </v>
      </c>
      <c r="I14" s="399" t="str">
        <f>AdventurePins!C74</f>
        <v>Duty to God in Action</v>
      </c>
      <c r="J14" s="399"/>
      <c r="K14" s="399"/>
      <c r="L14" s="399"/>
      <c r="N14" s="410"/>
      <c r="O14" s="107" t="str">
        <f>Electives!B16</f>
        <v>3i</v>
      </c>
      <c r="P14" s="125" t="str">
        <f>Electives!C16</f>
        <v>Read bio of scientist. Tell den</v>
      </c>
      <c r="Q14" s="107" t="str">
        <f>IF(Electives!M16&lt;&gt;"", Electives!M16, " ")</f>
        <v xml:space="preserve"> </v>
      </c>
      <c r="S14" s="416"/>
      <c r="T14" s="107">
        <f>Electives!B86</f>
        <v>2</v>
      </c>
      <c r="U14" s="125" t="str">
        <f>Electives!C86</f>
        <v>Look rocks/minerals on rock hunt</v>
      </c>
      <c r="V14" s="107" t="str">
        <f>IF(Electives!M86&lt;&gt;"", Electives!M86, " ")</f>
        <v xml:space="preserve"> </v>
      </c>
      <c r="X14" s="410"/>
      <c r="Y14" s="107">
        <f>Electives!B152</f>
        <v>6</v>
      </c>
      <c r="Z14" s="125" t="str">
        <f>Electives!C152</f>
        <v>Identify animal only locally; tell why</v>
      </c>
      <c r="AA14" s="107" t="str">
        <f>IF(Electives!M152&lt;&gt;"", Electives!M152, " ")</f>
        <v xml:space="preserve"> </v>
      </c>
      <c r="AC14" s="164" t="str">
        <f>'Cub Awards'!B17</f>
        <v>a</v>
      </c>
      <c r="AD14" s="314" t="str">
        <f>'Cub Awards'!C17</f>
        <v>Participate in nature hike</v>
      </c>
      <c r="AE14" s="314"/>
      <c r="AF14" s="164" t="str">
        <f>IF('Cub Awards'!M17&lt;&gt;"", 'Cub Awards'!M17, "")</f>
        <v/>
      </c>
      <c r="AG14" s="215"/>
      <c r="AH14" s="162" t="str">
        <f>NOVA!B184</f>
        <v>7b</v>
      </c>
      <c r="AI14" s="386" t="str">
        <f>NOVA!C184</f>
        <v>Learn about a career dependent on STEM</v>
      </c>
      <c r="AJ14" s="387"/>
      <c r="AK14" s="162" t="str">
        <f>IF(NOVA!M184&lt;&gt;"", NOVA!M184, "")</f>
        <v/>
      </c>
      <c r="AL14" s="215"/>
      <c r="AM14" s="162" t="str">
        <f>NOVA!B61</f>
        <v>4a2</v>
      </c>
      <c r="AN14" s="386" t="str">
        <f>NOVA!C61</f>
        <v>Display 10 locally threatened species</v>
      </c>
      <c r="AO14" s="387"/>
      <c r="AP14" s="162" t="str">
        <f>IF(NOVA!M61&lt;&gt;"", NOVA!M61, "")</f>
        <v/>
      </c>
      <c r="AQ14" s="215"/>
      <c r="AR14" s="162" t="str">
        <f>NOVA!B125</f>
        <v>3c</v>
      </c>
      <c r="AS14" s="386" t="str">
        <f>NOVA!C125</f>
        <v>Discuss your findings with counselor</v>
      </c>
      <c r="AT14" s="387"/>
      <c r="AU14" s="162" t="str">
        <f>IF(NOVA!M125&lt;&gt;"", NOVA!M125, "")</f>
        <v/>
      </c>
    </row>
    <row r="15" spans="1:47" ht="12.75" customHeight="1">
      <c r="A15" s="114" t="s">
        <v>437</v>
      </c>
      <c r="B15" s="110" t="str">
        <f>WebelosBadge!M9</f>
        <v/>
      </c>
      <c r="C15" s="113"/>
      <c r="D15" s="402"/>
      <c r="E15" s="42" t="str">
        <f>AdventurePins!B19</f>
        <v>2a</v>
      </c>
      <c r="F15" s="159" t="str">
        <f>AdventurePins!C19</f>
        <v>Serious bleeding</v>
      </c>
      <c r="G15" s="42" t="str">
        <f>IF(AdventurePins!M19&lt;&gt;"", AdventurePins!M19, " ")</f>
        <v xml:space="preserve"> </v>
      </c>
      <c r="I15" s="426" t="str">
        <f>IF(AdventurePins!$E74&lt;&gt;"", AdventurePins!$E74, " ")</f>
        <v>(Do 1 -2 and two others)</v>
      </c>
      <c r="J15" s="42">
        <f>AdventurePins!B75</f>
        <v>1</v>
      </c>
      <c r="K15" s="159" t="str">
        <f>AdventurePins!C75</f>
        <v>Discuss duty to God</v>
      </c>
      <c r="L15" s="42" t="str">
        <f>IF(AdventurePins!M75&lt;&gt;"", AdventurePins!M75, " ")</f>
        <v xml:space="preserve"> </v>
      </c>
      <c r="N15" s="399" t="str">
        <f>Electives!C19</f>
        <v>Aquanaut</v>
      </c>
      <c r="O15" s="399"/>
      <c r="P15" s="399"/>
      <c r="Q15" s="399"/>
      <c r="S15" s="416"/>
      <c r="T15" s="107" t="str">
        <f>Electives!B87</f>
        <v>3a</v>
      </c>
      <c r="U15" s="125" t="str">
        <f>Electives!C87</f>
        <v>Identify rocks on hunt</v>
      </c>
      <c r="V15" s="107" t="str">
        <f>IF(Electives!M87&lt;&gt;"", Electives!M87, " ")</f>
        <v xml:space="preserve"> </v>
      </c>
      <c r="X15" s="410"/>
      <c r="Y15" s="107">
        <f>Electives!B153</f>
        <v>7</v>
      </c>
      <c r="Z15" s="125" t="str">
        <f>Electives!C153</f>
        <v>Give examples of TWO of following:</v>
      </c>
      <c r="AA15" s="107" t="str">
        <f>IF(Electives!M153&lt;&gt;"", Electives!M153, " ")</f>
        <v xml:space="preserve"> </v>
      </c>
      <c r="AC15" s="164" t="str">
        <f>'Cub Awards'!B18</f>
        <v>b</v>
      </c>
      <c r="AD15" s="314" t="str">
        <f>'Cub Awards'!C18</f>
        <v>Participate in outdoor activity</v>
      </c>
      <c r="AE15" s="314"/>
      <c r="AF15" s="164" t="str">
        <f>IF('Cub Awards'!M18&lt;&gt;"", 'Cub Awards'!M18, "")</f>
        <v/>
      </c>
      <c r="AG15" s="142"/>
      <c r="AH15" s="162">
        <f>NOVA!B185</f>
        <v>8</v>
      </c>
      <c r="AI15" s="386" t="str">
        <f>NOVA!C185</f>
        <v>Discuss scientific method</v>
      </c>
      <c r="AJ15" s="387"/>
      <c r="AK15" s="162" t="str">
        <f>IF(NOVA!M185&lt;&gt;"", NOVA!M185, "")</f>
        <v/>
      </c>
      <c r="AL15" s="142"/>
      <c r="AM15" s="162" t="str">
        <f>NOVA!B62</f>
        <v>4a3</v>
      </c>
      <c r="AN15" s="386" t="str">
        <f>NOVA!C62</f>
        <v>Discuss threatened v. endangered v. extinct</v>
      </c>
      <c r="AO15" s="387"/>
      <c r="AP15" s="162" t="str">
        <f>IF(NOVA!M62&lt;&gt;"", NOVA!M62, "")</f>
        <v/>
      </c>
      <c r="AQ15" s="142"/>
      <c r="AR15" s="162">
        <f>NOVA!B126</f>
        <v>4</v>
      </c>
      <c r="AS15" s="386" t="str">
        <f>NOVA!C126</f>
        <v>Visit a place where tech is used</v>
      </c>
      <c r="AT15" s="387"/>
      <c r="AU15" s="162" t="str">
        <f>IF(NOVA!M126&lt;&gt;"", NOVA!M126, "")</f>
        <v/>
      </c>
    </row>
    <row r="16" spans="1:47" ht="12.75" customHeight="1">
      <c r="A16" s="114" t="s">
        <v>438</v>
      </c>
      <c r="B16" s="110" t="str">
        <f>WebelosBadge!M10</f>
        <v/>
      </c>
      <c r="C16" s="113"/>
      <c r="D16" s="402"/>
      <c r="E16" s="42" t="str">
        <f>AdventurePins!B20</f>
        <v>2b</v>
      </c>
      <c r="F16" s="159" t="str">
        <f>AdventurePins!C20</f>
        <v>Heart attack / cardiac arrest</v>
      </c>
      <c r="G16" s="42" t="str">
        <f>IF(AdventurePins!M20&lt;&gt;"", AdventurePins!M20, " ")</f>
        <v xml:space="preserve"> </v>
      </c>
      <c r="I16" s="426"/>
      <c r="J16" s="42">
        <f>AdventurePins!B76</f>
        <v>2</v>
      </c>
      <c r="K16" s="159" t="str">
        <f>AdventurePins!C76</f>
        <v xml:space="preserve">Do an act of service </v>
      </c>
      <c r="L16" s="42" t="str">
        <f>IF(AdventurePins!M76&lt;&gt;"", AdventurePins!M76, " ")</f>
        <v xml:space="preserve"> </v>
      </c>
      <c r="N16" s="415" t="str">
        <f>IF(Electives!$E19&lt;&gt;"", Electives!$E19, " ")</f>
        <v>(Do 1-4 and two others)</v>
      </c>
      <c r="O16" s="107">
        <f>Electives!B20</f>
        <v>1</v>
      </c>
      <c r="P16" s="126" t="str">
        <f>Electives!C20</f>
        <v>State water activity safety precautions</v>
      </c>
      <c r="Q16" s="107" t="str">
        <f>IF(Electives!M20&lt;&gt;"", Electives!M20, " ")</f>
        <v xml:space="preserve"> </v>
      </c>
      <c r="S16" s="416"/>
      <c r="T16" s="107" t="str">
        <f>Electives!B88</f>
        <v>3b</v>
      </c>
      <c r="U16" s="125" t="str">
        <f>Electives!C88</f>
        <v>Use magnifying glass</v>
      </c>
      <c r="V16" s="107" t="str">
        <f>IF(Electives!M88&lt;&gt;"", Electives!M88, " ")</f>
        <v xml:space="preserve"> </v>
      </c>
      <c r="X16" s="410"/>
      <c r="Y16" s="107" t="str">
        <f>Electives!B154</f>
        <v>7a</v>
      </c>
      <c r="Z16" s="127" t="str">
        <f>Electives!C154</f>
        <v>Producer/consumer/decomposer in food chain</v>
      </c>
      <c r="AA16" s="107" t="str">
        <f>IF(Electives!M154&lt;&gt;"", Electives!M154, " ")</f>
        <v xml:space="preserve"> </v>
      </c>
      <c r="AC16" s="164" t="str">
        <f>'Cub Awards'!B19</f>
        <v>c</v>
      </c>
      <c r="AD16" s="314" t="str">
        <f>'Cub Awards'!C19</f>
        <v>Explain the buddy system</v>
      </c>
      <c r="AE16" s="314"/>
      <c r="AF16" s="164" t="str">
        <f>IF('Cub Awards'!M19&lt;&gt;"", 'Cub Awards'!M19, "")</f>
        <v/>
      </c>
      <c r="AG16" s="142"/>
      <c r="AH16" s="162">
        <f>NOVA!B186</f>
        <v>9</v>
      </c>
      <c r="AI16" s="386" t="str">
        <f>NOVA!C186</f>
        <v>Participate in a STEM activity with den</v>
      </c>
      <c r="AJ16" s="387"/>
      <c r="AK16" s="162" t="str">
        <f>IF(NOVA!M186&lt;&gt;"", NOVA!M186, "")</f>
        <v/>
      </c>
      <c r="AL16" s="142"/>
      <c r="AM16" s="162" t="str">
        <f>NOVA!B63</f>
        <v>4b1</v>
      </c>
      <c r="AN16" s="386" t="str">
        <f>NOVA!C63</f>
        <v>Catalog 5 locally invasive animals</v>
      </c>
      <c r="AO16" s="387"/>
      <c r="AP16" s="162" t="str">
        <f>IF(NOVA!M63&lt;&gt;"", NOVA!M63, "")</f>
        <v/>
      </c>
      <c r="AQ16" s="142"/>
      <c r="AR16" s="162" t="str">
        <f>NOVA!B127</f>
        <v>4a1</v>
      </c>
      <c r="AS16" s="386" t="str">
        <f>NOVA!C127</f>
        <v>Talk with someone about tech used</v>
      </c>
      <c r="AT16" s="387"/>
      <c r="AU16" s="162" t="str">
        <f>IF(NOVA!M127&lt;&gt;"", NOVA!M127, "")</f>
        <v/>
      </c>
    </row>
    <row r="17" spans="1:47" ht="12.75" customHeight="1">
      <c r="A17" s="109" t="s">
        <v>439</v>
      </c>
      <c r="B17" s="110" t="str">
        <f>WebelosBadge!M11</f>
        <v/>
      </c>
      <c r="C17" s="113"/>
      <c r="D17" s="402"/>
      <c r="E17" s="42" t="str">
        <f>AdventurePins!B21</f>
        <v>2c</v>
      </c>
      <c r="F17" s="159" t="str">
        <f>AdventurePins!C21</f>
        <v>Stopped breathing</v>
      </c>
      <c r="G17" s="42" t="str">
        <f>IF(AdventurePins!M21&lt;&gt;"", AdventurePins!M21, " ")</f>
        <v xml:space="preserve"> </v>
      </c>
      <c r="I17" s="426"/>
      <c r="J17" s="42">
        <f>AdventurePins!B77</f>
        <v>3</v>
      </c>
      <c r="K17" s="159" t="str">
        <f>AdventurePins!C77</f>
        <v>Earn religious emblem of faith</v>
      </c>
      <c r="L17" s="42" t="str">
        <f>IF(AdventurePins!M77&lt;&gt;"", AdventurePins!M77, " ")</f>
        <v xml:space="preserve"> </v>
      </c>
      <c r="N17" s="416"/>
      <c r="O17" s="107">
        <f>Electives!B21</f>
        <v>2</v>
      </c>
      <c r="P17" s="125" t="str">
        <f>Electives!C21</f>
        <v>Importance of Boating skills</v>
      </c>
      <c r="Q17" s="107" t="str">
        <f>IF(Electives!M21&lt;&gt;"", Electives!M21, " ")</f>
        <v xml:space="preserve"> </v>
      </c>
      <c r="S17" s="416"/>
      <c r="T17" s="107" t="str">
        <f>Electives!B89</f>
        <v>3c</v>
      </c>
      <c r="U17" s="125" t="str">
        <f>Electives!C89</f>
        <v>Share results w/den</v>
      </c>
      <c r="V17" s="107" t="str">
        <f>IF(Electives!M89&lt;&gt;"", Electives!M89, " ")</f>
        <v xml:space="preserve"> </v>
      </c>
      <c r="X17" s="410"/>
      <c r="Y17" s="107" t="str">
        <f>Electives!B155</f>
        <v>7b</v>
      </c>
      <c r="Z17" s="127" t="str">
        <f>Electives!C155</f>
        <v xml:space="preserve">One way humans changed nature balance </v>
      </c>
      <c r="AA17" s="107" t="str">
        <f>IF(Electives!M155&lt;&gt;"", Electives!M155, " ")</f>
        <v xml:space="preserve"> </v>
      </c>
      <c r="AC17" s="164" t="str">
        <f>'Cub Awards'!B20</f>
        <v>d</v>
      </c>
      <c r="AD17" s="314" t="str">
        <f>'Cub Awards'!C20</f>
        <v>Attend a pack overnighter</v>
      </c>
      <c r="AE17" s="314"/>
      <c r="AF17" s="164" t="str">
        <f>IF('Cub Awards'!M20&lt;&gt;"", 'Cub Awards'!M20, "")</f>
        <v/>
      </c>
      <c r="AG17" s="216"/>
      <c r="AH17" s="162">
        <f>NOVA!B187</f>
        <v>10</v>
      </c>
      <c r="AI17" s="386" t="str">
        <f>NOVA!C187</f>
        <v>Submit Supernova application</v>
      </c>
      <c r="AJ17" s="387"/>
      <c r="AK17" s="162" t="str">
        <f>IF(NOVA!M187&lt;&gt;"", NOVA!M187, "")</f>
        <v/>
      </c>
      <c r="AL17" s="216"/>
      <c r="AM17" s="162" t="str">
        <f>NOVA!B64</f>
        <v>4b2</v>
      </c>
      <c r="AN17" s="386" t="str">
        <f>NOVA!C64</f>
        <v>Design display about invasive species</v>
      </c>
      <c r="AO17" s="387"/>
      <c r="AP17" s="162" t="str">
        <f>IF(NOVA!M64&lt;&gt;"", NOVA!M64, "")</f>
        <v/>
      </c>
      <c r="AQ17" s="216"/>
      <c r="AR17" s="162" t="str">
        <f>NOVA!B128</f>
        <v>4a2</v>
      </c>
      <c r="AS17" s="386" t="str">
        <f>NOVA!C128</f>
        <v>Ask expert why the tech is used</v>
      </c>
      <c r="AT17" s="387"/>
      <c r="AU17" s="162" t="str">
        <f>IF(NOVA!M128&lt;&gt;"", NOVA!M128, "")</f>
        <v/>
      </c>
    </row>
    <row r="18" spans="1:47" ht="12.75" customHeight="1">
      <c r="A18" s="109" t="s">
        <v>857</v>
      </c>
      <c r="B18" s="110" t="str">
        <f>IF(ISTEXT(WebelosBadge!M12),"C"," ")</f>
        <v xml:space="preserve"> </v>
      </c>
      <c r="C18" s="115"/>
      <c r="D18" s="402"/>
      <c r="E18" s="42" t="str">
        <f>AdventurePins!B22</f>
        <v>2d</v>
      </c>
      <c r="F18" s="159" t="str">
        <f>AdventurePins!C22</f>
        <v>Stroke</v>
      </c>
      <c r="G18" s="42" t="str">
        <f>IF(AdventurePins!M22&lt;&gt;"", AdventurePins!M22, " ")</f>
        <v xml:space="preserve"> </v>
      </c>
      <c r="I18" s="426"/>
      <c r="J18" s="42">
        <f>AdventurePins!B78</f>
        <v>4</v>
      </c>
      <c r="K18" s="159" t="str">
        <f>AdventurePins!C78</f>
        <v>Make plan of TWO things help w/ duty to God</v>
      </c>
      <c r="L18" s="42" t="str">
        <f>IF(AdventurePins!M78&lt;&gt;"", AdventurePins!M78, " ")</f>
        <v xml:space="preserve"> </v>
      </c>
      <c r="N18" s="416"/>
      <c r="O18" s="107">
        <f>Electives!B22</f>
        <v>3</v>
      </c>
      <c r="P18" s="125" t="str">
        <f>Electives!C22</f>
        <v>Order of rescue</v>
      </c>
      <c r="Q18" s="107" t="str">
        <f>IF(Electives!M22&lt;&gt;"", Electives!M22, " ")</f>
        <v xml:space="preserve"> </v>
      </c>
      <c r="S18" s="416"/>
      <c r="T18" s="107" t="str">
        <f>Electives!B90</f>
        <v>4a</v>
      </c>
      <c r="U18" s="125" t="str">
        <f>Electives!C90</f>
        <v>Minerial test kit to Mohs scale of hardness</v>
      </c>
      <c r="V18" s="107" t="str">
        <f>IF(Electives!M90&lt;&gt;"", Electives!M90, " ")</f>
        <v xml:space="preserve"> </v>
      </c>
      <c r="X18" s="410"/>
      <c r="Y18" s="107" t="str">
        <f>Electives!B156</f>
        <v>7c</v>
      </c>
      <c r="Z18" s="125" t="str">
        <f>Electives!C156</f>
        <v>How to protect balance of nature</v>
      </c>
      <c r="AA18" s="107" t="str">
        <f>IF(Electives!M156&lt;&gt;"", Electives!M156, " ")</f>
        <v xml:space="preserve"> </v>
      </c>
      <c r="AC18" s="164" t="str">
        <f>'Cub Awards'!B21</f>
        <v>e</v>
      </c>
      <c r="AD18" s="314" t="str">
        <f>'Cub Awards'!C21</f>
        <v>Complete an oudoor service project</v>
      </c>
      <c r="AE18" s="314"/>
      <c r="AF18" s="164" t="str">
        <f>IF('Cub Awards'!M21&lt;&gt;"", 'Cub Awards'!M21, "")</f>
        <v/>
      </c>
      <c r="AG18" s="216"/>
      <c r="AL18" s="216"/>
      <c r="AM18" s="162" t="str">
        <f>NOVA!B65</f>
        <v>4b3</v>
      </c>
      <c r="AN18" s="386" t="str">
        <f>NOVA!C65</f>
        <v>Discuss invasive species</v>
      </c>
      <c r="AO18" s="387"/>
      <c r="AP18" s="162" t="str">
        <f>IF(NOVA!M65&lt;&gt;"", NOVA!M65, "")</f>
        <v/>
      </c>
      <c r="AQ18" s="216"/>
      <c r="AR18" s="162" t="str">
        <f>NOVA!B129</f>
        <v>4b</v>
      </c>
      <c r="AS18" s="386" t="str">
        <f>NOVA!C129</f>
        <v>Discuss with counselor your visit</v>
      </c>
      <c r="AT18" s="387"/>
      <c r="AU18" s="162" t="str">
        <f>IF(NOVA!M129&lt;&gt;"", NOVA!M129, "")</f>
        <v/>
      </c>
    </row>
    <row r="19" spans="1:47" ht="12.75" customHeight="1">
      <c r="A19" s="210" t="s">
        <v>856</v>
      </c>
      <c r="B19" s="110" t="str">
        <f>IF(ISTEXT(WebelosBadge!M13),"C"," ")</f>
        <v xml:space="preserve"> </v>
      </c>
      <c r="C19" s="116"/>
      <c r="D19" s="402"/>
      <c r="E19" s="42" t="str">
        <f>AdventurePins!B23</f>
        <v>2e</v>
      </c>
      <c r="F19" s="159" t="str">
        <f>AdventurePins!C23</f>
        <v>Poisoning</v>
      </c>
      <c r="G19" s="42" t="str">
        <f>IF(AdventurePins!M23&lt;&gt;"", AdventurePins!M23, " ")</f>
        <v xml:space="preserve"> </v>
      </c>
      <c r="I19" s="426"/>
      <c r="J19" s="42">
        <f>AdventurePins!B79</f>
        <v>5</v>
      </c>
      <c r="K19" s="159" t="str">
        <f>AdventurePins!C79</f>
        <v>Discuss Scout Oath &amp; Law to beliefs abt God</v>
      </c>
      <c r="L19" s="42" t="str">
        <f>IF(AdventurePins!M79&lt;&gt;"", AdventurePins!M79, " ")</f>
        <v xml:space="preserve"> </v>
      </c>
      <c r="N19" s="416"/>
      <c r="O19" s="107">
        <f>Electives!B23</f>
        <v>4</v>
      </c>
      <c r="P19" s="125" t="str">
        <f>Electives!C23</f>
        <v>Attempt Swimmer test</v>
      </c>
      <c r="Q19" s="107" t="str">
        <f>IF(Electives!M23&lt;&gt;"", Electives!M23, " ")</f>
        <v xml:space="preserve"> </v>
      </c>
      <c r="S19" s="416"/>
      <c r="T19" s="107" t="str">
        <f>Electives!B91</f>
        <v>4b</v>
      </c>
      <c r="U19" s="125" t="str">
        <f>Electives!C91</f>
        <v>Record results in handbook</v>
      </c>
      <c r="V19" s="107" t="str">
        <f>IF(Electives!M91&lt;&gt;"", Electives!M91, " ")</f>
        <v xml:space="preserve"> </v>
      </c>
      <c r="X19" s="410"/>
      <c r="Y19" s="107">
        <f>Electives!B157</f>
        <v>8</v>
      </c>
      <c r="Z19" s="125" t="str">
        <f>Electives!C157</f>
        <v>Learn aquatic ecosystems &amp; discuss</v>
      </c>
      <c r="AA19" s="107" t="str">
        <f>IF(Electives!M157&lt;&gt;"", Electives!M157, " ")</f>
        <v xml:space="preserve"> </v>
      </c>
      <c r="AC19" s="164" t="str">
        <f>'Cub Awards'!B22</f>
        <v>f</v>
      </c>
      <c r="AD19" s="314" t="str">
        <f>'Cub Awards'!C22</f>
        <v>Complete conservation project</v>
      </c>
      <c r="AE19" s="314"/>
      <c r="AF19" s="164" t="str">
        <f>IF('Cub Awards'!M22&lt;&gt;"", 'Cub Awards'!M22, "")</f>
        <v/>
      </c>
      <c r="AG19" s="216"/>
      <c r="AH19" s="163"/>
      <c r="AI19" s="142" t="str">
        <f>NOVA!C5</f>
        <v>NOVA Science: Science Everywhere</v>
      </c>
      <c r="AJ19" s="214"/>
      <c r="AL19" s="216"/>
      <c r="AM19" s="162" t="str">
        <f>NOVA!B66</f>
        <v>4c1</v>
      </c>
      <c r="AN19" s="386" t="str">
        <f>NOVA!C66</f>
        <v>Visit a local ecosystem and investigate</v>
      </c>
      <c r="AO19" s="387"/>
      <c r="AP19" s="162" t="str">
        <f>IF(NOVA!M66&lt;&gt;"", NOVA!M66, "")</f>
        <v/>
      </c>
      <c r="AQ19" s="216"/>
      <c r="AR19" s="162">
        <f>NOVA!B130</f>
        <v>5</v>
      </c>
      <c r="AS19" s="323" t="str">
        <f>NOVA!C130</f>
        <v>Discuss how tech affects your life</v>
      </c>
      <c r="AT19" s="323"/>
      <c r="AU19" s="162" t="str">
        <f>IF(NOVA!M130&lt;&gt;"", NOVA!M130, "")</f>
        <v/>
      </c>
    </row>
    <row r="20" spans="1:47" ht="12.75" customHeight="1">
      <c r="A20" s="411" t="s">
        <v>29</v>
      </c>
      <c r="B20" s="411"/>
      <c r="C20" s="116"/>
      <c r="D20" s="402"/>
      <c r="E20" s="42">
        <f>AdventurePins!B24</f>
        <v>3</v>
      </c>
      <c r="F20" s="159" t="str">
        <f>AdventurePins!C24</f>
        <v>Show how to help choking victim</v>
      </c>
      <c r="G20" s="42" t="str">
        <f>IF(AdventurePins!M24&lt;&gt;"", AdventurePins!M24, " ")</f>
        <v xml:space="preserve"> </v>
      </c>
      <c r="I20" s="426"/>
      <c r="J20" s="42">
        <f>AdventurePins!B80</f>
        <v>6</v>
      </c>
      <c r="K20" s="159" t="str">
        <f>AdventurePins!C80</f>
        <v>Pray/meditate for one month</v>
      </c>
      <c r="L20" s="42" t="str">
        <f>IF(AdventurePins!M80&lt;&gt;"", AdventurePins!M80, " ")</f>
        <v xml:space="preserve"> </v>
      </c>
      <c r="N20" s="416"/>
      <c r="O20" s="107">
        <f>Electives!B24</f>
        <v>5</v>
      </c>
      <c r="P20" s="125" t="str">
        <f>Electives!C24</f>
        <v>Front surface dive</v>
      </c>
      <c r="Q20" s="107" t="str">
        <f>IF(Electives!M24&lt;&gt;"", Electives!M24, " ")</f>
        <v xml:space="preserve"> </v>
      </c>
      <c r="S20" s="416"/>
      <c r="T20" s="107">
        <f>Electives!B92</f>
        <v>5</v>
      </c>
      <c r="U20" s="125" t="str">
        <f>Electives!C92</f>
        <v>Identify geological features on map</v>
      </c>
      <c r="V20" s="107" t="str">
        <f>IF(Electives!M92&lt;&gt;"", Electives!M92, " ")</f>
        <v xml:space="preserve"> </v>
      </c>
      <c r="X20" s="410"/>
      <c r="Y20" s="107">
        <f>Electives!B158</f>
        <v>9</v>
      </c>
      <c r="Z20" s="125" t="str">
        <f>Electives!C158</f>
        <v>Do one of following:</v>
      </c>
      <c r="AA20" s="107" t="str">
        <f>IF(Electives!M158&lt;&gt;"", Electives!M158, " ")</f>
        <v xml:space="preserve"> </v>
      </c>
      <c r="AC20" s="164" t="str">
        <f>'Cub Awards'!B23</f>
        <v>g</v>
      </c>
      <c r="AD20" s="314" t="str">
        <f>'Cub Awards'!C23</f>
        <v>Earn the Summertime Pack Award</v>
      </c>
      <c r="AE20" s="314"/>
      <c r="AF20" s="164" t="str">
        <f>IF('Cub Awards'!M23&lt;&gt;"", 'Cub Awards'!M23, "")</f>
        <v/>
      </c>
      <c r="AG20" s="216"/>
      <c r="AH20" s="162" t="str">
        <f>NOVA!B6</f>
        <v>1a</v>
      </c>
      <c r="AI20" s="386" t="str">
        <f>NOVA!C6</f>
        <v>Read or watch 1 hour of science content</v>
      </c>
      <c r="AJ20" s="387"/>
      <c r="AK20" s="162" t="str">
        <f>IF(NOVA!M6&lt;&gt;"", NOVA!M6, "")</f>
        <v/>
      </c>
      <c r="AL20" s="216"/>
      <c r="AM20" s="162" t="str">
        <f>NOVA!B67</f>
        <v>4c2</v>
      </c>
      <c r="AN20" s="386" t="str">
        <f>NOVA!C67</f>
        <v>Draw food web of plants / animals</v>
      </c>
      <c r="AO20" s="387"/>
      <c r="AP20" s="162" t="str">
        <f>IF(NOVA!M67&lt;&gt;"", NOVA!M67,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IF(AdventurePins!M25&lt;&gt;"", AdventurePins!M25, " ")</f>
        <v xml:space="preserve"> </v>
      </c>
      <c r="I21" s="399" t="str">
        <f>AdventurePins!C82</f>
        <v>Outdoorsman</v>
      </c>
      <c r="J21" s="399"/>
      <c r="K21" s="399"/>
      <c r="L21" s="399"/>
      <c r="N21" s="416"/>
      <c r="O21" s="107">
        <f>Electives!B25</f>
        <v>6</v>
      </c>
      <c r="P21" s="125" t="str">
        <f>Electives!C25</f>
        <v>Demonstrate 2 strokes</v>
      </c>
      <c r="Q21" s="107" t="str">
        <f>IF(Electives!M25&lt;&gt;"", Electives!M25, " ")</f>
        <v xml:space="preserve"> </v>
      </c>
      <c r="S21" s="416"/>
      <c r="T21" s="107" t="str">
        <f>Electives!B93</f>
        <v>6a</v>
      </c>
      <c r="U21" s="125" t="str">
        <f>Electives!C93</f>
        <v>Identify geological building materials (home)</v>
      </c>
      <c r="V21" s="107" t="str">
        <f>IF(Electives!M93&lt;&gt;"", Electives!M93, " ")</f>
        <v xml:space="preserve"> </v>
      </c>
      <c r="X21" s="410"/>
      <c r="Y21" s="107" t="str">
        <f>Electives!B159</f>
        <v>9a</v>
      </c>
      <c r="Z21" s="125" t="str">
        <f>Electives!C159</f>
        <v>Visit museum and discuss with den</v>
      </c>
      <c r="AA21" s="107" t="str">
        <f>IF(Electives!M159&lt;&gt;"", Electives!M159, " ")</f>
        <v xml:space="preserve"> </v>
      </c>
      <c r="AC21" s="164" t="str">
        <f>'Cub Awards'!B24</f>
        <v>h</v>
      </c>
      <c r="AD21" s="314" t="str">
        <f>'Cub Awards'!C24</f>
        <v>Participate in nature observation</v>
      </c>
      <c r="AE21" s="314"/>
      <c r="AF21" s="164" t="str">
        <f>IF('Cub Awards'!M24&lt;&gt;"", 'Cub Awards'!M24, "")</f>
        <v/>
      </c>
      <c r="AG21" s="216"/>
      <c r="AH21" s="162" t="str">
        <f>NOVA!B7</f>
        <v>1b</v>
      </c>
      <c r="AI21" s="386" t="str">
        <f>NOVA!C7</f>
        <v>List at least two questions or ideas</v>
      </c>
      <c r="AJ21" s="387"/>
      <c r="AK21" s="162" t="str">
        <f>IF(NOVA!M7&lt;&gt;"", NOVA!M7, "")</f>
        <v/>
      </c>
      <c r="AL21" s="216"/>
      <c r="AM21" s="162" t="str">
        <f>NOVA!B68</f>
        <v>4c3</v>
      </c>
      <c r="AN21" s="386" t="str">
        <f>NOVA!C68</f>
        <v>Discuss food web with counselor</v>
      </c>
      <c r="AO21" s="387"/>
      <c r="AP21" s="162" t="str">
        <f>IF(NOVA!M68&lt;&gt;"", NOVA!M68, "")</f>
        <v/>
      </c>
      <c r="AQ21" s="216"/>
      <c r="AR21" s="162" t="str">
        <f>NOVA!B133</f>
        <v>1a</v>
      </c>
      <c r="AS21" s="389" t="str">
        <f>NOVA!C133</f>
        <v>Read or watch 1 hour of mechanical content</v>
      </c>
      <c r="AT21" s="390"/>
      <c r="AU21" s="162" t="str">
        <f>IF(NOVA!M133&lt;&gt;"", NOVA!M133, "")</f>
        <v/>
      </c>
    </row>
    <row r="22" spans="1:47">
      <c r="A22" s="109" t="s">
        <v>440</v>
      </c>
      <c r="B22" s="117" t="str">
        <f>IF(ISTEXT(ArrowOfLight!M5),"C"," ")</f>
        <v xml:space="preserve"> </v>
      </c>
      <c r="D22" s="402"/>
      <c r="E22" s="42">
        <f>AdventurePins!B26</f>
        <v>5</v>
      </c>
      <c r="F22" s="159" t="str">
        <f>AdventurePins!C26</f>
        <v>Demonstrate treatment for five:</v>
      </c>
      <c r="G22" s="42" t="str">
        <f>IF(AdventurePins!M26&lt;&gt;"", AdventurePins!M26, " ")</f>
        <v xml:space="preserve"> </v>
      </c>
      <c r="I22" s="402" t="str">
        <f>IF(AdventurePins!$E82&lt;&gt;"", AdventurePins!$E82, " ")</f>
        <v>(Do all of A or B)</v>
      </c>
      <c r="J22" s="424" t="str">
        <f>AdventurePins!C83</f>
        <v>Option A</v>
      </c>
      <c r="K22" s="425"/>
      <c r="L22" s="42" t="str">
        <f>IF(AdventurePins!M83&lt;&gt;"", AdventurePins!M83, " ")</f>
        <v xml:space="preserve"> </v>
      </c>
      <c r="N22" s="416"/>
      <c r="O22" s="107">
        <f>Electives!B26</f>
        <v>7</v>
      </c>
      <c r="P22" s="125" t="str">
        <f>Electives!C26</f>
        <v>Talk swimming expert</v>
      </c>
      <c r="Q22" s="107" t="str">
        <f>IF(Electives!M26&lt;&gt;"", Electives!M26, " ")</f>
        <v xml:space="preserve"> </v>
      </c>
      <c r="S22" s="417"/>
      <c r="T22" s="107" t="str">
        <f>Electives!B94</f>
        <v>6b</v>
      </c>
      <c r="U22" s="125" t="str">
        <f>Electives!C94</f>
        <v>Identify geological materials (community)</v>
      </c>
      <c r="V22" s="107" t="str">
        <f>IF(Electives!M94&lt;&gt;"", Electives!M94, " ")</f>
        <v xml:space="preserve"> </v>
      </c>
      <c r="X22" s="410"/>
      <c r="Y22" s="107" t="str">
        <f>Electives!B160</f>
        <v>9b</v>
      </c>
      <c r="Z22" s="127" t="str">
        <f>Electives!C160</f>
        <v>Create vid of wild creature &amp; share w/den</v>
      </c>
      <c r="AA22" s="107" t="str">
        <f>IF(Electives!M160&lt;&gt;"", Electives!M160, " ")</f>
        <v xml:space="preserve"> </v>
      </c>
      <c r="AC22" s="164" t="str">
        <f>'Cub Awards'!B25</f>
        <v>i</v>
      </c>
      <c r="AD22" s="314" t="str">
        <f>'Cub Awards'!C25</f>
        <v>Participate in outdoor aquatics</v>
      </c>
      <c r="AE22" s="314"/>
      <c r="AF22" s="164" t="str">
        <f>IF('Cub Awards'!M25&lt;&gt;"", 'Cub Awards'!M25, "")</f>
        <v/>
      </c>
      <c r="AG22" s="216"/>
      <c r="AH22" s="162" t="str">
        <f>NOVA!B8</f>
        <v>1c</v>
      </c>
      <c r="AI22" s="386" t="str">
        <f>NOVA!C8</f>
        <v>Discuss two with your counselor</v>
      </c>
      <c r="AJ22" s="387"/>
      <c r="AK22" s="162" t="str">
        <f>IF(NOVA!M8&lt;&gt;"", NOVA!M8, "")</f>
        <v/>
      </c>
      <c r="AL22" s="216"/>
      <c r="AM22" s="162" t="str">
        <f>NOVA!B69</f>
        <v>4d1</v>
      </c>
      <c r="AN22" s="386" t="str">
        <f>NOVA!C69</f>
        <v>Crate diorama of local animal's habitat</v>
      </c>
      <c r="AO22" s="387"/>
      <c r="AP22" s="162" t="str">
        <f>IF(NOVA!M69&lt;&gt;"", NOVA!M69, "")</f>
        <v/>
      </c>
      <c r="AQ22" s="216"/>
      <c r="AR22" s="162" t="str">
        <f>NOVA!B134</f>
        <v>1b</v>
      </c>
      <c r="AS22" s="386" t="str">
        <f>NOVA!C134</f>
        <v>List at least two questions or ideas</v>
      </c>
      <c r="AT22" s="387"/>
      <c r="AU22" s="162" t="str">
        <f>IF(NOVA!M134&lt;&gt;"", NOVA!M134, "")</f>
        <v/>
      </c>
    </row>
    <row r="23" spans="1:47">
      <c r="A23" s="109" t="s">
        <v>441</v>
      </c>
      <c r="B23" s="117" t="str">
        <f>ArrowOfLight!M6</f>
        <v/>
      </c>
      <c r="D23" s="402"/>
      <c r="E23" s="42" t="str">
        <f>AdventurePins!B27</f>
        <v>5a</v>
      </c>
      <c r="F23" s="159" t="str">
        <f>AdventurePins!C27</f>
        <v>Cuts &amp; scratches</v>
      </c>
      <c r="G23" s="42" t="str">
        <f>IF(AdventurePins!M27&lt;&gt;"", AdventurePins!M27, " ")</f>
        <v xml:space="preserve"> </v>
      </c>
      <c r="I23" s="402"/>
      <c r="J23" s="42">
        <f>AdventurePins!B84</f>
        <v>1</v>
      </c>
      <c r="K23" s="159" t="str">
        <f>AdventurePins!C84</f>
        <v>Plan / conduct campout</v>
      </c>
      <c r="L23" s="42" t="str">
        <f>IF(AdventurePins!M84&lt;&gt;"", AdventurePins!M84, " ")</f>
        <v xml:space="preserve"> </v>
      </c>
      <c r="N23" s="416"/>
      <c r="O23" s="107">
        <f>Electives!B27</f>
        <v>8</v>
      </c>
      <c r="P23" s="125" t="str">
        <f>Electives!C27</f>
        <v>PFD exercise</v>
      </c>
      <c r="Q23" s="107" t="str">
        <f>IF(Electives!M27&lt;&gt;"", Electives!M27,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Awards'!M26&lt;&gt;"", 'Cub Awards'!M26, "")</f>
        <v/>
      </c>
      <c r="AG23" s="216"/>
      <c r="AH23" s="162">
        <f>NOVA!B9</f>
        <v>2</v>
      </c>
      <c r="AI23" s="386" t="str">
        <f>NOVA!C9</f>
        <v>Complete an elective listed in comment</v>
      </c>
      <c r="AJ23" s="387"/>
      <c r="AK23" s="162" t="str">
        <f>IF(NOVA!M9&lt;&gt;"", NOVA!M9, "")</f>
        <v/>
      </c>
      <c r="AL23" s="216"/>
      <c r="AM23" s="162" t="str">
        <f>NOVA!B70</f>
        <v>4d2</v>
      </c>
      <c r="AN23" s="386" t="str">
        <f>NOVA!C70</f>
        <v>Explain what animal must have</v>
      </c>
      <c r="AO23" s="387"/>
      <c r="AP23" s="162" t="str">
        <f>IF(NOVA!M70&lt;&gt;"", NOVA!M70, "")</f>
        <v/>
      </c>
      <c r="AQ23" s="216"/>
      <c r="AR23" s="162" t="str">
        <f>NOVA!B135</f>
        <v>1c</v>
      </c>
      <c r="AS23" s="386" t="str">
        <f>NOVA!C135</f>
        <v>Discuss two with your counselor</v>
      </c>
      <c r="AT23" s="387"/>
      <c r="AU23" s="162" t="str">
        <f>IF(NOVA!M135&lt;&gt;"", NOVA!M135, "")</f>
        <v/>
      </c>
    </row>
    <row r="24" spans="1:47">
      <c r="A24" s="109" t="s">
        <v>442</v>
      </c>
      <c r="B24" s="117" t="str">
        <f>ArrowOfLight!M8</f>
        <v/>
      </c>
      <c r="D24" s="402"/>
      <c r="E24" s="42" t="str">
        <f>AdventurePins!B28</f>
        <v>5b</v>
      </c>
      <c r="F24" s="159" t="str">
        <f>AdventurePins!C28</f>
        <v>Burns &amp; scalds</v>
      </c>
      <c r="G24" s="42" t="str">
        <f>IF(AdventurePins!M28&lt;&gt;"", AdventurePins!M28, " ")</f>
        <v xml:space="preserve"> </v>
      </c>
      <c r="I24" s="402"/>
      <c r="J24" s="42">
        <f>AdventurePins!B85</f>
        <v>2</v>
      </c>
      <c r="K24" s="159" t="str">
        <f>AdventurePins!C85</f>
        <v>Setup tent without adult help</v>
      </c>
      <c r="L24" s="42" t="str">
        <f>IF(AdventurePins!M85&lt;&gt;"", AdventurePins!M85, " ")</f>
        <v xml:space="preserve"> </v>
      </c>
      <c r="N24" s="417"/>
      <c r="O24" s="107">
        <f>Electives!B28</f>
        <v>9</v>
      </c>
      <c r="P24" s="125" t="str">
        <f>Electives!C28</f>
        <v>Paddle canoe</v>
      </c>
      <c r="Q24" s="107" t="str">
        <f>IF(Electives!M28&lt;&gt;"", Electives!M28, " ")</f>
        <v xml:space="preserve"> </v>
      </c>
      <c r="S24" s="410" t="str">
        <f>IF(Electives!$E97&lt;&gt;"", Electives!$E97, " ")</f>
        <v>(Do 1-2)</v>
      </c>
      <c r="T24" s="107">
        <f>Electives!B98</f>
        <v>1</v>
      </c>
      <c r="U24" s="126" t="str">
        <f>Electives!C98</f>
        <v>3 things describing a type of engineer</v>
      </c>
      <c r="V24" s="107" t="str">
        <f>IF(Electives!M98&lt;&gt;"", Electives!M98, " ")</f>
        <v xml:space="preserve"> </v>
      </c>
      <c r="X24" s="410" t="str">
        <f>IF(Electives!$E163&lt;&gt;"", Electives!$E163, " ")</f>
        <v>(Do 1-4 and one other)</v>
      </c>
      <c r="Y24" s="107">
        <f>Electives!B164</f>
        <v>1</v>
      </c>
      <c r="Z24" s="125" t="str">
        <f>Electives!C164</f>
        <v>Identify 2 groups / parts of tree</v>
      </c>
      <c r="AA24" s="107" t="str">
        <f>IF(Electives!M164&lt;&gt;"", Electives!M164, " ")</f>
        <v xml:space="preserve"> </v>
      </c>
      <c r="AC24" s="164" t="str">
        <f>'Cub Awards'!B27</f>
        <v>k</v>
      </c>
      <c r="AD24" s="314" t="str">
        <f>'Cub Awards'!C27</f>
        <v>Participate in outdoor sporting event</v>
      </c>
      <c r="AE24" s="314"/>
      <c r="AF24" s="164" t="str">
        <f>IF('Cub Awards'!M27&lt;&gt;"", 'Cub Awards'!M27, "")</f>
        <v/>
      </c>
      <c r="AG24" s="216"/>
      <c r="AH24" s="162" t="str">
        <f>NOVA!B10</f>
        <v>3a</v>
      </c>
      <c r="AI24" s="386" t="str">
        <f>NOVA!C10</f>
        <v>Choose a question to investigate</v>
      </c>
      <c r="AJ24" s="387"/>
      <c r="AK24" s="162" t="str">
        <f>IF(NOVA!M10&lt;&gt;"", NOVA!M10, "")</f>
        <v/>
      </c>
      <c r="AL24" s="216"/>
      <c r="AM24" s="162" t="str">
        <f>NOVA!B71</f>
        <v>4e1</v>
      </c>
      <c r="AN24" s="386" t="str">
        <f>NOVA!C71</f>
        <v>Make and place a bird feeder</v>
      </c>
      <c r="AO24" s="387"/>
      <c r="AP24" s="162" t="str">
        <f>IF(NOVA!M71&lt;&gt;"", NOVA!M71, "")</f>
        <v/>
      </c>
      <c r="AQ24" s="216"/>
      <c r="AR24" s="162">
        <f>NOVA!B136</f>
        <v>2</v>
      </c>
      <c r="AS24" s="386" t="str">
        <f>NOVA!C136</f>
        <v>Complete an elective listed in comment</v>
      </c>
      <c r="AT24" s="387"/>
      <c r="AU24" s="162" t="str">
        <f>IF(NOVA!M136&lt;&gt;"", NOVA!M136, "")</f>
        <v/>
      </c>
    </row>
    <row r="25" spans="1:47" ht="12.75" customHeight="1">
      <c r="A25" s="109" t="s">
        <v>443</v>
      </c>
      <c r="B25" s="117" t="str">
        <f>ArrowOfLight!M7</f>
        <v/>
      </c>
      <c r="D25" s="402"/>
      <c r="E25" s="42" t="str">
        <f>AdventurePins!B29</f>
        <v>5c</v>
      </c>
      <c r="F25" s="159" t="str">
        <f>AdventurePins!C29</f>
        <v>Sunburn</v>
      </c>
      <c r="G25" s="42" t="str">
        <f>IF(AdventurePins!M29&lt;&gt;"", AdventurePins!M29, " ")</f>
        <v xml:space="preserve"> </v>
      </c>
      <c r="I25" s="402"/>
      <c r="J25" s="42">
        <f>AdventurePins!B86</f>
        <v>3</v>
      </c>
      <c r="K25" s="159" t="str">
        <f>AdventurePins!C86</f>
        <v>Discuss emergency actions for:</v>
      </c>
      <c r="L25" s="42" t="str">
        <f>IF(AdventurePins!M86&lt;&gt;"", AdventurePins!M86, " ")</f>
        <v xml:space="preserve"> </v>
      </c>
      <c r="N25" s="399" t="str">
        <f>Electives!C31</f>
        <v>Art Explosion</v>
      </c>
      <c r="O25" s="399"/>
      <c r="P25" s="399"/>
      <c r="Q25" s="399"/>
      <c r="S25" s="410"/>
      <c r="T25" s="107" t="str">
        <f>Electives!B99</f>
        <v>2a</v>
      </c>
      <c r="U25" s="125" t="str">
        <f>Electives!C99</f>
        <v>Construct blueprint plans for a design</v>
      </c>
      <c r="V25" s="107" t="str">
        <f>IF(Electives!M99&lt;&gt;"", Electives!M99, " ")</f>
        <v xml:space="preserve"> </v>
      </c>
      <c r="X25" s="410"/>
      <c r="Y25" s="107">
        <f>Electives!B165</f>
        <v>2</v>
      </c>
      <c r="Z25" s="125" t="str">
        <f>Electives!C165</f>
        <v>Identify 4 local trees &amp; how used</v>
      </c>
      <c r="AA25" s="107" t="str">
        <f>IF(Electives!M165&lt;&gt;"", Electives!M165, " ")</f>
        <v xml:space="preserve"> </v>
      </c>
      <c r="AC25" s="164" t="str">
        <f>'Cub Awards'!B28</f>
        <v>l</v>
      </c>
      <c r="AD25" s="314" t="str">
        <f>'Cub Awards'!C28</f>
        <v>Participate in outdoor worship service</v>
      </c>
      <c r="AE25" s="314"/>
      <c r="AF25" s="164" t="str">
        <f>IF('Cub Awards'!M28&lt;&gt;"", 'Cub Awards'!M28, "")</f>
        <v/>
      </c>
      <c r="AG25" s="216"/>
      <c r="AH25" s="162" t="str">
        <f>NOVA!B11</f>
        <v>3b</v>
      </c>
      <c r="AI25" s="386" t="str">
        <f>NOVA!C11</f>
        <v>Use scientific method to investigate</v>
      </c>
      <c r="AJ25" s="387"/>
      <c r="AK25" s="162" t="str">
        <f>IF(NOVA!M11&lt;&gt;"", NOVA!M11, "")</f>
        <v/>
      </c>
      <c r="AL25" s="216"/>
      <c r="AM25" s="162" t="str">
        <f>NOVA!B72</f>
        <v>4e2</v>
      </c>
      <c r="AN25" s="386" t="str">
        <f>NOVA!C72</f>
        <v>Fill feeder with birdseed</v>
      </c>
      <c r="AO25" s="387"/>
      <c r="AP25" s="162" t="str">
        <f>IF(NOVA!M72&lt;&gt;"", NOVA!M72, "")</f>
        <v/>
      </c>
      <c r="AQ25" s="216"/>
      <c r="AR25" s="162" t="str">
        <f>NOVA!B137</f>
        <v>3a1</v>
      </c>
      <c r="AS25" s="386" t="str">
        <f>NOVA!C137</f>
        <v>Make a list of the three kinds of levers</v>
      </c>
      <c r="AT25" s="387"/>
      <c r="AU25" s="162" t="str">
        <f>IF(NOVA!M137&lt;&gt;"", NOVA!M137, "")</f>
        <v/>
      </c>
    </row>
    <row r="26" spans="1:47" ht="12.75" customHeight="1">
      <c r="A26" s="114" t="s">
        <v>444</v>
      </c>
      <c r="B26" s="117" t="str">
        <f>ArrowOfLight!M9</f>
        <v/>
      </c>
      <c r="D26" s="402"/>
      <c r="E26" s="42" t="str">
        <f>AdventurePins!B30</f>
        <v>5d</v>
      </c>
      <c r="F26" s="159" t="str">
        <f>AdventurePins!C30</f>
        <v>Blisters on hand / foot</v>
      </c>
      <c r="G26" s="42" t="str">
        <f>IF(AdventurePins!M30&lt;&gt;"", AdventurePins!M30, " ")</f>
        <v xml:space="preserve"> </v>
      </c>
      <c r="I26" s="402"/>
      <c r="J26" s="42" t="str">
        <f>AdventurePins!B87</f>
        <v>3a</v>
      </c>
      <c r="K26" s="159" t="str">
        <f>AdventurePins!C87</f>
        <v>Severe rainstorm causing flooding</v>
      </c>
      <c r="L26" s="42" t="str">
        <f>IF(AdventurePins!M87&lt;&gt;"", AdventurePins!M87, " ")</f>
        <v xml:space="preserve"> </v>
      </c>
      <c r="N26" s="415" t="str">
        <f>IF(Electives!$E31&lt;&gt;"", Electives!$E31, " ")</f>
        <v>(Do 1-2 and two of 3)</v>
      </c>
      <c r="O26" s="107">
        <f>Electives!B32</f>
        <v>1</v>
      </c>
      <c r="P26" s="125" t="str">
        <f>Electives!C32</f>
        <v>Visit museum</v>
      </c>
      <c r="Q26" s="107" t="str">
        <f>IF(Electives!M32&lt;&gt;"", Electives!M32, " ")</f>
        <v xml:space="preserve"> </v>
      </c>
      <c r="S26" s="410"/>
      <c r="T26" s="107" t="str">
        <f>Electives!B100</f>
        <v>2b</v>
      </c>
      <c r="U26" s="125" t="str">
        <f>Electives!C100</f>
        <v>Using plans, construct the project</v>
      </c>
      <c r="V26" s="107" t="str">
        <f>IF(Electives!M100&lt;&gt;"", Electives!M100, " ")</f>
        <v xml:space="preserve"> </v>
      </c>
      <c r="X26" s="410"/>
      <c r="Y26" s="107">
        <f>Electives!B166</f>
        <v>3</v>
      </c>
      <c r="Z26" s="125" t="str">
        <f>Electives!C166</f>
        <v>Identify 4 plants &amp; how used</v>
      </c>
      <c r="AA26" s="107" t="str">
        <f>IF(Electives!M166&lt;&gt;"", Electives!M166, " ")</f>
        <v xml:space="preserve"> </v>
      </c>
      <c r="AC26" s="164" t="str">
        <f>'Cub Awards'!B29</f>
        <v>m</v>
      </c>
      <c r="AD26" s="314" t="str">
        <f>'Cub Awards'!C29</f>
        <v>Explore park</v>
      </c>
      <c r="AE26" s="314"/>
      <c r="AF26" s="164" t="str">
        <f>IF('Cub Awards'!M29&lt;&gt;"", 'Cub Awards'!M29, "")</f>
        <v/>
      </c>
      <c r="AG26" s="217"/>
      <c r="AH26" s="162" t="str">
        <f>NOVA!B12</f>
        <v>3c</v>
      </c>
      <c r="AI26" s="386" t="str">
        <f>NOVA!C12</f>
        <v>Discuss findings with counselor</v>
      </c>
      <c r="AJ26" s="387"/>
      <c r="AK26" s="162" t="str">
        <f>IF(NOVA!M12&lt;&gt;"", NOVA!M12, "")</f>
        <v/>
      </c>
      <c r="AL26" s="217"/>
      <c r="AM26" s="162" t="str">
        <f>NOVA!B73</f>
        <v>4e3</v>
      </c>
      <c r="AN26" s="386" t="str">
        <f>NOVA!C73</f>
        <v>Provide a water source</v>
      </c>
      <c r="AO26" s="387"/>
      <c r="AP26" s="162" t="str">
        <f>IF(NOVA!M73&lt;&gt;"", NOVA!M73, "")</f>
        <v/>
      </c>
      <c r="AQ26" s="217"/>
      <c r="AR26" s="162" t="str">
        <f>NOVA!B138</f>
        <v>3a2</v>
      </c>
      <c r="AS26" s="386" t="str">
        <f>NOVA!C138</f>
        <v>Show how each lever work</v>
      </c>
      <c r="AT26" s="387"/>
      <c r="AU26" s="162" t="str">
        <f>IF(NOVA!M138&lt;&gt;"", NOVA!M138, "")</f>
        <v/>
      </c>
    </row>
    <row r="27" spans="1:47" ht="12.75" customHeight="1">
      <c r="A27" s="120" t="s">
        <v>445</v>
      </c>
      <c r="B27" s="117" t="str">
        <f>ArrowOfLight!M10</f>
        <v/>
      </c>
      <c r="D27" s="402"/>
      <c r="E27" s="42" t="str">
        <f>AdventurePins!B31</f>
        <v>5e</v>
      </c>
      <c r="F27" s="159" t="str">
        <f>AdventurePins!C31</f>
        <v>Tick bites</v>
      </c>
      <c r="G27" s="42" t="str">
        <f>IF(AdventurePins!M31&lt;&gt;"", AdventurePins!M31, " ")</f>
        <v xml:space="preserve"> </v>
      </c>
      <c r="I27" s="402"/>
      <c r="J27" s="42" t="str">
        <f>AdventurePins!B88</f>
        <v>3b</v>
      </c>
      <c r="K27" s="127" t="str">
        <f>AdventurePins!C88</f>
        <v>Severe thunderstorm w/lightning or tornados</v>
      </c>
      <c r="L27" s="42" t="str">
        <f>IF(AdventurePins!M88&lt;&gt;"", AdventurePins!M88, " ")</f>
        <v xml:space="preserve"> </v>
      </c>
      <c r="N27" s="416"/>
      <c r="O27" s="107">
        <f>Electives!B33</f>
        <v>2</v>
      </c>
      <c r="P27" s="125" t="str">
        <f>Electives!C33</f>
        <v>Create 2 self-portrits, different tech</v>
      </c>
      <c r="Q27" s="107" t="str">
        <f>IF(Electives!M33&lt;&gt;"", Electives!M33, " ")</f>
        <v xml:space="preserve"> </v>
      </c>
      <c r="S27" s="410"/>
      <c r="T27" s="107" t="str">
        <f>Electives!B101</f>
        <v>2c</v>
      </c>
      <c r="U27" s="125" t="str">
        <f>Electives!C101</f>
        <v>Share project with Den</v>
      </c>
      <c r="V27" s="107" t="str">
        <f>IF(Electives!M101&lt;&gt;"", Electives!M101, " ")</f>
        <v xml:space="preserve"> </v>
      </c>
      <c r="X27" s="410"/>
      <c r="Y27" s="107">
        <f>Electives!B167</f>
        <v>4</v>
      </c>
      <c r="Z27" s="125" t="str">
        <f>Electives!C167</f>
        <v>Care plan and plant a plant/tree</v>
      </c>
      <c r="AA27" s="107" t="str">
        <f>IF(Electives!M167&lt;&gt;"", Electives!M167, " ")</f>
        <v xml:space="preserve"> </v>
      </c>
      <c r="AC27" s="164" t="str">
        <f>'Cub Awards'!B30</f>
        <v>n</v>
      </c>
      <c r="AD27" s="314" t="str">
        <f>'Cub Awards'!C30</f>
        <v>Invent and play outside game</v>
      </c>
      <c r="AE27" s="314"/>
      <c r="AF27" s="164" t="str">
        <f>IF('Cub Awards'!M30&lt;&gt;"", 'Cub Awards'!M30, "")</f>
        <v/>
      </c>
      <c r="AG27" s="215"/>
      <c r="AH27" s="162">
        <f>NOVA!B13</f>
        <v>4</v>
      </c>
      <c r="AI27" s="386" t="str">
        <f>NOVA!C13</f>
        <v>Visit a place where science is done</v>
      </c>
      <c r="AJ27" s="387"/>
      <c r="AK27" s="162" t="str">
        <f>IF(NOVA!M13&lt;&gt;"", NOVA!M13, "")</f>
        <v/>
      </c>
      <c r="AL27" s="215"/>
      <c r="AM27" s="162" t="str">
        <f>NOVA!B74</f>
        <v>4e4</v>
      </c>
      <c r="AN27" s="386" t="str">
        <f>NOVA!C74</f>
        <v>Watch and record feeder for 2 weeks</v>
      </c>
      <c r="AO27" s="387"/>
      <c r="AP27" s="162" t="str">
        <f>IF(NOVA!M74&lt;&gt;"", NOVA!M74, "")</f>
        <v/>
      </c>
      <c r="AQ27" s="215"/>
      <c r="AR27" s="162" t="str">
        <f>NOVA!B139</f>
        <v>3a3</v>
      </c>
      <c r="AS27" s="386" t="str">
        <f>NOVA!C139</f>
        <v>Show how the lever moves something</v>
      </c>
      <c r="AT27" s="387"/>
      <c r="AU27" s="162" t="str">
        <f>IF(NOVA!M139&lt;&gt;"", NOVA!M139, "")</f>
        <v/>
      </c>
    </row>
    <row r="28" spans="1:47" ht="12.75" customHeight="1">
      <c r="A28" s="109" t="s">
        <v>855</v>
      </c>
      <c r="B28" s="117" t="str">
        <f>IF(ISTEXT(ArrowOfLight!M11),"C"," ")</f>
        <v xml:space="preserve"> </v>
      </c>
      <c r="D28" s="402"/>
      <c r="E28" s="42" t="str">
        <f>AdventurePins!B32</f>
        <v>5f</v>
      </c>
      <c r="F28" s="159" t="str">
        <f>AdventurePins!C32</f>
        <v>Bites &amp; stings</v>
      </c>
      <c r="G28" s="42" t="str">
        <f>IF(AdventurePins!M32&lt;&gt;"", AdventurePins!M32, " ")</f>
        <v xml:space="preserve"> </v>
      </c>
      <c r="I28" s="402"/>
      <c r="J28" s="42" t="str">
        <f>AdventurePins!B89</f>
        <v>3c</v>
      </c>
      <c r="K28" s="159" t="str">
        <f>AdventurePins!C89</f>
        <v>Fire/Earthquake/other evacuation</v>
      </c>
      <c r="L28" s="42" t="str">
        <f>IF(AdventurePins!M89&lt;&gt;"", AdventurePins!M89, " ")</f>
        <v xml:space="preserve"> </v>
      </c>
      <c r="N28" s="416"/>
      <c r="O28" s="107" t="str">
        <f>Electives!B34</f>
        <v>3a</v>
      </c>
      <c r="P28" s="125" t="str">
        <f>Electives!C34</f>
        <v>Draw original picture outdoors</v>
      </c>
      <c r="Q28" s="107" t="str">
        <f>IF(Electives!M34&lt;&gt;"", Electives!M34, " ")</f>
        <v xml:space="preserve"> </v>
      </c>
      <c r="S28" s="410"/>
      <c r="T28" s="107">
        <f>Electives!B102</f>
        <v>3</v>
      </c>
      <c r="U28" s="125" t="str">
        <f>Electives!C102</f>
        <v>Explore fields of engineering</v>
      </c>
      <c r="V28" s="107" t="str">
        <f>IF(Electives!M102&lt;&gt;"", Electives!M102, " ")</f>
        <v xml:space="preserve"> </v>
      </c>
      <c r="X28" s="410"/>
      <c r="Y28" s="107">
        <f>Electives!B168</f>
        <v>5</v>
      </c>
      <c r="Z28" s="126" t="str">
        <f>Electives!C168</f>
        <v>List of household things made of wood</v>
      </c>
      <c r="AA28" s="107" t="str">
        <f>IF(Electives!M168&lt;&gt;"", Electives!M168,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IF(NOVA!M14&lt;&gt;"", NOVA!M14, "")</f>
        <v/>
      </c>
      <c r="AL28" s="216"/>
      <c r="AM28" s="162" t="str">
        <f>NOVA!B75</f>
        <v>4e5</v>
      </c>
      <c r="AN28" s="386" t="str">
        <f>NOVA!C75</f>
        <v>Identify visitors</v>
      </c>
      <c r="AO28" s="387"/>
      <c r="AP28" s="162" t="str">
        <f>IF(NOVA!M75&lt;&gt;"", NOVA!M75, "")</f>
        <v/>
      </c>
      <c r="AQ28" s="216"/>
      <c r="AR28" s="162" t="str">
        <f>NOVA!B140</f>
        <v>3a4</v>
      </c>
      <c r="AS28" s="386" t="str">
        <f>NOVA!C140</f>
        <v>Show the class of each lever</v>
      </c>
      <c r="AT28" s="387"/>
      <c r="AU28" s="162" t="str">
        <f>IF(NOVA!M140&lt;&gt;"", NOVA!M140, "")</f>
        <v/>
      </c>
    </row>
    <row r="29" spans="1:47" ht="12.75" customHeight="1">
      <c r="A29" s="209" t="s">
        <v>856</v>
      </c>
      <c r="B29" s="117" t="str">
        <f>IF(ISTEXT(ArrowOfLight!M12),"C"," ")</f>
        <v xml:space="preserve"> </v>
      </c>
      <c r="D29" s="402"/>
      <c r="E29" s="42" t="str">
        <f>AdventurePins!B33</f>
        <v>5g</v>
      </c>
      <c r="F29" s="159" t="str">
        <f>AdventurePins!C33</f>
        <v>Poisonous snakebite</v>
      </c>
      <c r="G29" s="42" t="str">
        <f>IF(AdventurePins!M33&lt;&gt;"", AdventurePins!M33, " ")</f>
        <v xml:space="preserve"> </v>
      </c>
      <c r="I29" s="402"/>
      <c r="J29" s="42">
        <f>AdventurePins!B90</f>
        <v>4</v>
      </c>
      <c r="K29" s="127" t="str">
        <f>AdventurePins!C90</f>
        <v>Tie,teach and say when to use a Bowline.</v>
      </c>
      <c r="L29" s="42" t="str">
        <f>IF(AdventurePins!M90&lt;&gt;"", AdventurePins!M90, " ")</f>
        <v xml:space="preserve"> </v>
      </c>
      <c r="N29" s="416"/>
      <c r="O29" s="107" t="str">
        <f>Electives!B35</f>
        <v>3b</v>
      </c>
      <c r="P29" s="125" t="str">
        <f>Electives!C35</f>
        <v>Clay sculpture</v>
      </c>
      <c r="Q29" s="107" t="str">
        <f>IF(Electives!M35&lt;&gt;"", Electives!M35, " ")</f>
        <v xml:space="preserve"> </v>
      </c>
      <c r="S29" s="410"/>
      <c r="T29" s="107">
        <f>Electives!B103</f>
        <v>4</v>
      </c>
      <c r="U29" s="125" t="str">
        <f>Electives!C103</f>
        <v>Do 2 projects using engieering skills</v>
      </c>
      <c r="V29" s="107" t="str">
        <f>IF(Electives!M103&lt;&gt;"", Electives!M103, " ")</f>
        <v xml:space="preserve"> </v>
      </c>
      <c r="X29" s="410"/>
      <c r="Y29" s="107">
        <f>Electives!B169</f>
        <v>6</v>
      </c>
      <c r="Z29" s="126" t="str">
        <f>Electives!C169</f>
        <v>Explain growth rings &amp; types of tree bark</v>
      </c>
      <c r="AA29" s="107" t="str">
        <f>IF(Electives!M169&lt;&gt;"", Electives!M169, " ")</f>
        <v xml:space="preserve"> </v>
      </c>
      <c r="AC29" s="164">
        <f>'Cub Awards'!B33</f>
        <v>1</v>
      </c>
      <c r="AD29" s="314" t="str">
        <f>'Cub Awards'!C33</f>
        <v>Complete Building a Better World</v>
      </c>
      <c r="AE29" s="314"/>
      <c r="AF29" s="164" t="str">
        <f>IF('Cub Awards'!M33&lt;&gt;"", 'Cub Awards'!M33, "")</f>
        <v/>
      </c>
      <c r="AG29" s="142"/>
      <c r="AH29" s="162" t="str">
        <f>NOVA!B15</f>
        <v>4b</v>
      </c>
      <c r="AI29" s="386" t="str">
        <f>NOVA!C15</f>
        <v>Discuss science done/used/explained</v>
      </c>
      <c r="AJ29" s="387"/>
      <c r="AK29" s="162" t="str">
        <f>IF(NOVA!M15&lt;&gt;"", NOVA!M15, "")</f>
        <v/>
      </c>
      <c r="AL29" s="142"/>
      <c r="AM29" s="162" t="str">
        <f>NOVA!B76</f>
        <v>4e6</v>
      </c>
      <c r="AN29" s="386" t="str">
        <f>NOVA!C76</f>
        <v>Discuss what you learned</v>
      </c>
      <c r="AO29" s="387"/>
      <c r="AP29" s="162" t="str">
        <f>IF(NOVA!M76&lt;&gt;"", NOVA!M76, "")</f>
        <v/>
      </c>
      <c r="AQ29" s="142"/>
      <c r="AR29" s="162" t="str">
        <f>NOVA!B141</f>
        <v>3a5</v>
      </c>
      <c r="AS29" s="386" t="str">
        <f>NOVA!C141</f>
        <v>Show why we use levers</v>
      </c>
      <c r="AT29" s="387"/>
      <c r="AU29" s="162" t="str">
        <f>IF(NOVA!M141&lt;&gt;"", NOVA!M141, "")</f>
        <v/>
      </c>
    </row>
    <row r="30" spans="1:47" ht="12.75" customHeight="1">
      <c r="A30" s="414" t="s">
        <v>463</v>
      </c>
      <c r="B30" s="414"/>
      <c r="D30" s="402"/>
      <c r="E30" s="42" t="str">
        <f>AdventurePins!B34</f>
        <v>5h</v>
      </c>
      <c r="F30" s="159" t="str">
        <f>AdventurePins!C34</f>
        <v>Nosebleed</v>
      </c>
      <c r="G30" s="42" t="str">
        <f>IF(AdventurePins!M34&lt;&gt;"", AdventurePins!M34, " ")</f>
        <v xml:space="preserve"> </v>
      </c>
      <c r="I30" s="402"/>
      <c r="J30" s="42">
        <f>AdventurePins!B91</f>
        <v>5</v>
      </c>
      <c r="K30" s="159" t="str">
        <f>AdventurePins!C91</f>
        <v>Outdoor Code / Leave No Trace</v>
      </c>
      <c r="L30" s="42" t="str">
        <f>IF(AdventurePins!M91&lt;&gt;"", AdventurePins!M91, " ")</f>
        <v xml:space="preserve"> </v>
      </c>
      <c r="N30" s="416"/>
      <c r="O30" s="107" t="str">
        <f>Electives!B36</f>
        <v>3c</v>
      </c>
      <c r="P30" s="125" t="str">
        <f>Electives!C36</f>
        <v>Clay object, fired / baked / dried</v>
      </c>
      <c r="Q30" s="107" t="str">
        <f>IF(Electives!M36&lt;&gt;"", Electives!M36, " ")</f>
        <v xml:space="preserve"> </v>
      </c>
      <c r="S30" s="399" t="str">
        <f>Electives!C106</f>
        <v>Fix It</v>
      </c>
      <c r="T30" s="399"/>
      <c r="U30" s="399"/>
      <c r="V30" s="399"/>
      <c r="X30" s="410"/>
      <c r="Y30" s="107">
        <f>Electives!B170</f>
        <v>7</v>
      </c>
      <c r="Z30" s="125" t="str">
        <f>Electives!C170</f>
        <v>Visit nature center</v>
      </c>
      <c r="AA30" s="107" t="str">
        <f>IF(Electives!M170&lt;&gt;"", Electives!M170, " ")</f>
        <v xml:space="preserve"> </v>
      </c>
      <c r="AC30" s="164">
        <f>'Cub Awards'!B34</f>
        <v>2</v>
      </c>
      <c r="AD30" s="314" t="str">
        <f>'Cub Awards'!C34</f>
        <v>Complete Into the Woods</v>
      </c>
      <c r="AE30" s="314"/>
      <c r="AF30" s="164" t="str">
        <f>IF('Cub Awards'!M34&lt;&gt;"", 'Cub Awards'!M34, "")</f>
        <v/>
      </c>
      <c r="AG30" s="142"/>
      <c r="AH30" s="162">
        <f>NOVA!B16</f>
        <v>5</v>
      </c>
      <c r="AI30" s="323" t="str">
        <f>NOVA!C16</f>
        <v>Discuss how science affects daily life</v>
      </c>
      <c r="AJ30" s="323"/>
      <c r="AK30" s="162" t="str">
        <f>IF(NOVA!M16&lt;&gt;"", NOVA!M16, "")</f>
        <v/>
      </c>
      <c r="AL30" s="142"/>
      <c r="AM30" s="162" t="str">
        <f>NOVA!B77</f>
        <v>4f</v>
      </c>
      <c r="AN30" s="386" t="str">
        <f>NOVA!C77</f>
        <v>Earn Outdoor Ethics or Conservation awards</v>
      </c>
      <c r="AO30" s="387"/>
      <c r="AP30" s="162" t="str">
        <f>IF(NOVA!M77&lt;&gt;"", NOVA!M77, "")</f>
        <v/>
      </c>
      <c r="AQ30" s="142"/>
      <c r="AR30" s="162" t="str">
        <f>NOVA!B142</f>
        <v>3b</v>
      </c>
      <c r="AS30" s="386" t="str">
        <f>NOVA!C142</f>
        <v>Design ONE of the following</v>
      </c>
      <c r="AT30" s="387"/>
      <c r="AU30" s="162" t="str">
        <f>IF(NOVA!M142&lt;&gt;"", NOVA!M142, "")</f>
        <v/>
      </c>
    </row>
    <row r="31" spans="1:47">
      <c r="A31" s="412"/>
      <c r="B31" s="412"/>
      <c r="D31" s="402"/>
      <c r="E31" s="42" t="str">
        <f>AdventurePins!B35</f>
        <v>5i</v>
      </c>
      <c r="F31" s="159" t="str">
        <f>AdventurePins!C35</f>
        <v>Frostbite</v>
      </c>
      <c r="G31" s="42" t="str">
        <f>IF(AdventurePins!M35&lt;&gt;"", AdventurePins!M35, " ")</f>
        <v xml:space="preserve"> </v>
      </c>
      <c r="I31" s="402"/>
      <c r="J31" s="424" t="str">
        <f>AdventurePins!C92</f>
        <v>Option B</v>
      </c>
      <c r="K31" s="425"/>
      <c r="L31" s="42" t="str">
        <f>IF(AdventurePins!M92&lt;&gt;"", AdventurePins!M92, " ")</f>
        <v xml:space="preserve"> </v>
      </c>
      <c r="N31" s="416"/>
      <c r="O31" s="107" t="str">
        <f>Electives!B37</f>
        <v>3d</v>
      </c>
      <c r="P31" s="125" t="str">
        <f>Electives!C37</f>
        <v>Freestanding sculpture</v>
      </c>
      <c r="Q31" s="107" t="str">
        <f>IF(Electives!M37&lt;&gt;"", Electives!M37, " ")</f>
        <v xml:space="preserve"> </v>
      </c>
      <c r="S31" s="415" t="str">
        <f>IF(Electives!$E106&lt;&gt;"", Electives!$E106, " ")</f>
        <v>(Do 1-3, eight of 4)</v>
      </c>
      <c r="T31" s="107">
        <f>Electives!B107</f>
        <v>1</v>
      </c>
      <c r="U31" s="127" t="str">
        <f>Electives!C107</f>
        <v>Put toolbox together; Show safety of 3 tools</v>
      </c>
      <c r="V31" s="107" t="str">
        <f>IF(Electives!M107&lt;&gt;"", Electives!M107, " ")</f>
        <v xml:space="preserve"> </v>
      </c>
      <c r="X31" s="399" t="str">
        <f>Electives!C173</f>
        <v>Looking Back, Looking Forward</v>
      </c>
      <c r="Y31" s="399"/>
      <c r="Z31" s="399"/>
      <c r="AA31" s="119"/>
      <c r="AC31" s="164">
        <f>'Cub Awards'!B35</f>
        <v>3</v>
      </c>
      <c r="AD31" s="314" t="str">
        <f>'Cub Awards'!C35</f>
        <v>Complete Into the Wild</v>
      </c>
      <c r="AE31" s="314"/>
      <c r="AF31" s="164" t="str">
        <f>IF('Cub Awards'!M35&lt;&gt;"", 'Cub Awards'!M35, "")</f>
        <v/>
      </c>
      <c r="AG31" s="216"/>
      <c r="AH31"/>
      <c r="AI31" s="388" t="str">
        <f>NOVA!C18</f>
        <v>NOVA Science: Down and Dirty</v>
      </c>
      <c r="AJ31" s="388"/>
      <c r="AK31"/>
      <c r="AL31" s="216"/>
      <c r="AM31" s="162">
        <f>NOVA!B78</f>
        <v>5</v>
      </c>
      <c r="AN31" s="386" t="str">
        <f>NOVA!C78</f>
        <v>Visit a place to observe wildlife</v>
      </c>
      <c r="AO31" s="387"/>
      <c r="AP31" s="162" t="str">
        <f>IF(NOVA!M78&lt;&gt;"", NOVA!M78, "")</f>
        <v/>
      </c>
      <c r="AQ31" s="216"/>
      <c r="AR31" s="162" t="str">
        <f>NOVA!B143</f>
        <v>3b1</v>
      </c>
      <c r="AS31" s="386" t="str">
        <f>NOVA!C143</f>
        <v>A playground fixture using a lever</v>
      </c>
      <c r="AT31" s="387"/>
      <c r="AU31" s="162" t="str">
        <f>IF(NOVA!M143&lt;&gt;"", NOVA!M143, "")</f>
        <v/>
      </c>
    </row>
    <row r="32" spans="1:47">
      <c r="A32" s="159" t="str">
        <f>D3</f>
        <v>Cast Iron Chef</v>
      </c>
      <c r="B32" s="151" t="str">
        <f>AdventurePins!M9</f>
        <v/>
      </c>
      <c r="D32" s="402"/>
      <c r="E32" s="42">
        <f>AdventurePins!B36</f>
        <v>6</v>
      </c>
      <c r="F32" s="159" t="str">
        <f>AdventurePins!C36</f>
        <v>Assemble home first aid kit</v>
      </c>
      <c r="G32" s="42" t="str">
        <f>IF(AdventurePins!M36&lt;&gt;"", AdventurePins!M36, " ")</f>
        <v xml:space="preserve"> </v>
      </c>
      <c r="I32" s="402"/>
      <c r="J32" s="42">
        <f>AdventurePins!B93</f>
        <v>1</v>
      </c>
      <c r="K32" s="159" t="str">
        <f>AdventurePins!C93</f>
        <v>Plan / conduct outdoor activity</v>
      </c>
      <c r="L32" s="42" t="str">
        <f>IF(AdventurePins!M93&lt;&gt;"", AdventurePins!M93, " ")</f>
        <v xml:space="preserve"> </v>
      </c>
      <c r="N32" s="416"/>
      <c r="O32" s="107" t="str">
        <f>Electives!B38</f>
        <v>3e</v>
      </c>
      <c r="P32" s="125" t="str">
        <f>Electives!C38</f>
        <v>Origami / Kirigami</v>
      </c>
      <c r="Q32" s="107" t="str">
        <f>IF(Electives!M38&lt;&gt;"", Electives!M38, " ")</f>
        <v xml:space="preserve"> </v>
      </c>
      <c r="S32" s="416"/>
      <c r="T32" s="107">
        <f>Electives!B108</f>
        <v>2</v>
      </c>
      <c r="U32" s="125" t="str">
        <f>Electives!C108</f>
        <v>Help adult with following:</v>
      </c>
      <c r="V32" s="107" t="str">
        <f>IF(Electives!M108&lt;&gt;"", Electives!M108, " ")</f>
        <v xml:space="preserve"> </v>
      </c>
      <c r="X32" s="410" t="str">
        <f>IF(Electives!$E173&lt;&gt;"", Electives!$E173, " ")</f>
        <v>(Do All)</v>
      </c>
      <c r="Y32" s="107">
        <f>Electives!B174</f>
        <v>1</v>
      </c>
      <c r="Z32" s="125" t="str">
        <f>Electives!C174</f>
        <v>Create history record of scouting</v>
      </c>
      <c r="AA32" s="107" t="str">
        <f>IF(Electives!M174&lt;&gt;"", Electives!M174, " ")</f>
        <v xml:space="preserve"> </v>
      </c>
      <c r="AC32" s="164">
        <f>'Cub Awards'!B36</f>
        <v>4</v>
      </c>
      <c r="AD32" s="314" t="str">
        <f>'Cub Awards'!C36</f>
        <v>Complete Earth Rocks!</v>
      </c>
      <c r="AE32" s="314"/>
      <c r="AF32" s="164" t="str">
        <f>IF('Cub Awards'!M36&lt;&gt;"", 'Cub Awards'!M36, "")</f>
        <v/>
      </c>
      <c r="AG32" s="216"/>
      <c r="AH32" s="162" t="str">
        <f>NOVA!B19</f>
        <v>1a</v>
      </c>
      <c r="AI32" s="323" t="str">
        <f>NOVA!C19</f>
        <v>Read or watch 1 hour of Earth science content</v>
      </c>
      <c r="AJ32" s="323"/>
      <c r="AK32" s="162" t="str">
        <f>IF(NOVA!M19&lt;&gt;"", NOVA!M19, "")</f>
        <v/>
      </c>
      <c r="AL32" s="216"/>
      <c r="AM32" s="162" t="str">
        <f>NOVA!B79</f>
        <v>5a1</v>
      </c>
      <c r="AN32" s="386" t="str">
        <f>NOVA!C79</f>
        <v>Talk about different species living there</v>
      </c>
      <c r="AO32" s="387"/>
      <c r="AP32" s="162" t="str">
        <f>IF(NOVA!M79&lt;&gt;"", NOVA!M79, "")</f>
        <v/>
      </c>
      <c r="AQ32" s="216"/>
      <c r="AR32" s="162" t="str">
        <f>NOVA!B144</f>
        <v>3b2</v>
      </c>
      <c r="AS32" s="386" t="str">
        <f>NOVA!C144</f>
        <v>A game / sport using a lever</v>
      </c>
      <c r="AT32" s="387"/>
      <c r="AU32" s="162" t="str">
        <f>IF(NOVA!M144&lt;&gt;"", NOVA!M144, "")</f>
        <v/>
      </c>
    </row>
    <row r="33" spans="1:47">
      <c r="A33" s="159" t="str">
        <f>D7</f>
        <v>Duty to God and You</v>
      </c>
      <c r="B33" s="151" t="str">
        <f>AdventurePins!M15</f>
        <v/>
      </c>
      <c r="D33" s="402"/>
      <c r="E33" s="42">
        <f>AdventurePins!B37</f>
        <v>7</v>
      </c>
      <c r="F33" s="159" t="str">
        <f>AdventurePins!C37</f>
        <v>Create / Practice emergency plan</v>
      </c>
      <c r="G33" s="42" t="str">
        <f>IF(AdventurePins!M37&lt;&gt;"", AdventurePins!M37, " ")</f>
        <v xml:space="preserve"> </v>
      </c>
      <c r="I33" s="402"/>
      <c r="J33" s="42">
        <f>AdventurePins!B94</f>
        <v>2</v>
      </c>
      <c r="K33" s="159" t="str">
        <f>AdventurePins!C94</f>
        <v>Discuss emergency actions for:</v>
      </c>
      <c r="L33" s="42" t="str">
        <f>IF(AdventurePins!M94&lt;&gt;"", AdventurePins!M94, " ")</f>
        <v xml:space="preserve"> </v>
      </c>
      <c r="N33" s="416"/>
      <c r="O33" s="107" t="str">
        <f>Electives!B39</f>
        <v>3f</v>
      </c>
      <c r="P33" s="125" t="str">
        <f>Electives!C39</f>
        <v>Computer illustration</v>
      </c>
      <c r="Q33" s="107" t="str">
        <f>IF(Electives!M39&lt;&gt;"", Electives!M39, " ")</f>
        <v xml:space="preserve"> </v>
      </c>
      <c r="S33" s="416"/>
      <c r="T33" s="107" t="str">
        <f>Electives!B109</f>
        <v>2a</v>
      </c>
      <c r="U33" s="127" t="str">
        <f>Electives!C109</f>
        <v>Locate electrical panel, fuses or breakers</v>
      </c>
      <c r="V33" s="107" t="str">
        <f>IF(Electives!M109&lt;&gt;"", Electives!M109, " ")</f>
        <v xml:space="preserve"> </v>
      </c>
      <c r="X33" s="410"/>
      <c r="Y33" s="107">
        <f>Electives!B175</f>
        <v>2</v>
      </c>
      <c r="Z33" s="127" t="str">
        <f>Electives!C175</f>
        <v>Virtual journey to the past &amp; make timeline</v>
      </c>
      <c r="AA33" s="107" t="str">
        <f>IF(Electives!M175&lt;&gt;"", Electives!M175, " ")</f>
        <v xml:space="preserve"> </v>
      </c>
      <c r="AC33" s="164">
        <f>'Cub Awards'!B37</f>
        <v>5</v>
      </c>
      <c r="AD33" s="314" t="str">
        <f>'Cub Awards'!C37</f>
        <v>Complete 1, 3a and 3b of Adv. In Science</v>
      </c>
      <c r="AE33" s="314"/>
      <c r="AF33" s="164" t="str">
        <f>IF('Cub Awards'!M37&lt;&gt;"", 'Cub Awards'!M37, "")</f>
        <v/>
      </c>
      <c r="AG33" s="216"/>
      <c r="AH33" s="162" t="str">
        <f>NOVA!B20</f>
        <v>1b</v>
      </c>
      <c r="AI33" s="386" t="str">
        <f>NOVA!C20</f>
        <v>List at least two questions or ideas</v>
      </c>
      <c r="AJ33" s="387"/>
      <c r="AK33" s="162" t="str">
        <f>IF(NOVA!M20&lt;&gt;"", NOVA!M20, "")</f>
        <v/>
      </c>
      <c r="AL33" s="216"/>
      <c r="AM33" s="162" t="str">
        <f>NOVA!B80</f>
        <v>5a2</v>
      </c>
      <c r="AN33" s="386" t="str">
        <f>NOVA!C80</f>
        <v>Ask expert about what they studied</v>
      </c>
      <c r="AO33" s="387"/>
      <c r="AP33" s="162" t="str">
        <f>IF(NOVA!M80&lt;&gt;"", NOVA!M80, "")</f>
        <v/>
      </c>
      <c r="AQ33" s="216"/>
      <c r="AR33" s="162" t="str">
        <f>NOVA!B145</f>
        <v>3b3</v>
      </c>
      <c r="AS33" s="386" t="str">
        <f>NOVA!C145</f>
        <v>An invention using a lever</v>
      </c>
      <c r="AT33" s="387"/>
      <c r="AU33" s="162" t="str">
        <f>IF(NOVA!M145&lt;&gt;"", NOVA!M145, "")</f>
        <v/>
      </c>
    </row>
    <row r="34" spans="1:47" ht="12.75" customHeight="1">
      <c r="A34" s="159" t="str">
        <f>D12</f>
        <v>First Responder</v>
      </c>
      <c r="B34" s="151" t="str">
        <f>AdventurePins!M39</f>
        <v/>
      </c>
      <c r="D34" s="402"/>
      <c r="E34" s="42">
        <f>AdventurePins!B38</f>
        <v>8</v>
      </c>
      <c r="F34" s="159" t="str">
        <f>AdventurePins!C38</f>
        <v>Visit first responder</v>
      </c>
      <c r="G34" s="42" t="str">
        <f>IF(AdventurePins!M38&lt;&gt;"", AdventurePins!M38, " ")</f>
        <v xml:space="preserve"> </v>
      </c>
      <c r="I34" s="402"/>
      <c r="J34" s="42" t="str">
        <f>AdventurePins!B95</f>
        <v>2a</v>
      </c>
      <c r="K34" s="159" t="str">
        <f>AdventurePins!C95</f>
        <v>Severe rainstorm causing flooding</v>
      </c>
      <c r="L34" s="42" t="str">
        <f>IF(AdventurePins!M95&lt;&gt;"", AdventurePins!M95, " ")</f>
        <v xml:space="preserve"> </v>
      </c>
      <c r="N34" s="417"/>
      <c r="O34" s="107" t="str">
        <f>Electives!B40</f>
        <v>3g</v>
      </c>
      <c r="P34" s="125" t="str">
        <f>Electives!C40</f>
        <v>Original logo / design on object</v>
      </c>
      <c r="Q34" s="107" t="str">
        <f>IF(Electives!M40&lt;&gt;"", Electives!M40, " ")</f>
        <v xml:space="preserve"> </v>
      </c>
      <c r="S34" s="416"/>
      <c r="T34" s="107" t="str">
        <f>Electives!B110</f>
        <v>2b</v>
      </c>
      <c r="U34" s="125" t="str">
        <f>Electives!C110</f>
        <v>Type of heat used in home</v>
      </c>
      <c r="V34" s="107" t="str">
        <f>IF(Electives!M110&lt;&gt;"", Electives!M110, " ")</f>
        <v xml:space="preserve"> </v>
      </c>
      <c r="X34" s="410"/>
      <c r="Y34" s="107">
        <f>Electives!B176</f>
        <v>3</v>
      </c>
      <c r="Z34" s="125" t="str">
        <f>Electives!C176</f>
        <v>Create a time capsule</v>
      </c>
      <c r="AA34" s="107" t="str">
        <f>IF(Electives!M176&lt;&gt;"", Electives!M176, " ")</f>
        <v xml:space="preserve"> </v>
      </c>
      <c r="AC34" s="164">
        <f>'Cub Awards'!B38</f>
        <v>6</v>
      </c>
      <c r="AD34" s="314" t="str">
        <f>'Cub Awards'!C38</f>
        <v>Participate in conservation project</v>
      </c>
      <c r="AE34" s="314"/>
      <c r="AF34" s="164" t="str">
        <f>IF('Cub Awards'!M38&lt;&gt;"", 'Cub Awards'!M38, "")</f>
        <v/>
      </c>
      <c r="AG34" s="142"/>
      <c r="AH34" s="162" t="str">
        <f>NOVA!B21</f>
        <v>1c</v>
      </c>
      <c r="AI34" s="386" t="str">
        <f>NOVA!C21</f>
        <v>Discuss two with your counselor</v>
      </c>
      <c r="AJ34" s="387"/>
      <c r="AK34" s="162" t="str">
        <f>IF(NOVA!M21&lt;&gt;"", NOVA!M21, "")</f>
        <v/>
      </c>
      <c r="AL34" s="142"/>
      <c r="AM34" s="162" t="str">
        <f>NOVA!B81</f>
        <v>5b</v>
      </c>
      <c r="AN34" s="386" t="str">
        <f>NOVA!C81</f>
        <v>Discuss with counselor your visit</v>
      </c>
      <c r="AO34" s="387"/>
      <c r="AP34" s="162" t="str">
        <f>IF(NOVA!M81&lt;&gt;"", NOVA!M81, "")</f>
        <v/>
      </c>
      <c r="AQ34" s="142"/>
      <c r="AR34" s="162" t="str">
        <f>NOVA!B146</f>
        <v>3c</v>
      </c>
      <c r="AS34" s="386" t="str">
        <f>NOVA!C146</f>
        <v>Discuss findings with counselor</v>
      </c>
      <c r="AT34" s="387"/>
      <c r="AU34" s="162" t="str">
        <f>IF(NOVA!M146&lt;&gt;"", NOVA!M146, "")</f>
        <v/>
      </c>
    </row>
    <row r="35" spans="1:47">
      <c r="A35" s="159" t="str">
        <f>D35</f>
        <v>Stronger, Faster, Higher</v>
      </c>
      <c r="B35" s="151" t="str">
        <f>AdventurePins!M52</f>
        <v/>
      </c>
      <c r="D35" s="399" t="str">
        <f>AdventurePins!C40</f>
        <v>Stronger, Faster, Higher</v>
      </c>
      <c r="E35" s="399"/>
      <c r="F35" s="399"/>
      <c r="G35" s="399"/>
      <c r="I35" s="402"/>
      <c r="J35" s="42" t="str">
        <f>AdventurePins!B96</f>
        <v>2b</v>
      </c>
      <c r="K35" s="127" t="str">
        <f>AdventurePins!C96</f>
        <v>Severe thunderstorm w/lightning or tornados</v>
      </c>
      <c r="L35" s="42" t="str">
        <f>IF(AdventurePins!M96&lt;&gt;"", AdventurePins!M96, " ")</f>
        <v xml:space="preserve"> </v>
      </c>
      <c r="N35" s="399" t="str">
        <f>Electives!C43</f>
        <v>Aware and Care</v>
      </c>
      <c r="O35" s="399"/>
      <c r="P35" s="399"/>
      <c r="Q35" s="399"/>
      <c r="S35" s="416"/>
      <c r="T35" s="107" t="str">
        <f>Electives!B111</f>
        <v>3c</v>
      </c>
      <c r="U35" s="127" t="str">
        <f>Electives!C111</f>
        <v>Learn how to shut off water sink, toilet, etc.</v>
      </c>
      <c r="V35" s="107" t="str">
        <f>IF(Electives!M111&lt;&gt;"", Electives!M111,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IF(NOVA!M22&lt;&gt;"", NOVA!M22, "")</f>
        <v/>
      </c>
      <c r="AL35" s="142"/>
      <c r="AM35" s="162" t="str">
        <f>NOVA!B82</f>
        <v>6a</v>
      </c>
      <c r="AN35" s="386" t="str">
        <f>NOVA!C82</f>
        <v>Discuss why wildlife is important</v>
      </c>
      <c r="AO35" s="387"/>
      <c r="AP35" s="162" t="str">
        <f>IF(NOVA!M82&lt;&gt;"", NOVA!M82, "")</f>
        <v/>
      </c>
      <c r="AQ35" s="142"/>
      <c r="AR35" s="162" t="str">
        <f>NOVA!B147</f>
        <v>4a</v>
      </c>
      <c r="AS35" s="386" t="str">
        <f>NOVA!C147</f>
        <v>Visit a place that uses levers</v>
      </c>
      <c r="AT35" s="387"/>
      <c r="AU35" s="162" t="str">
        <f>IF(NOVA!M147&lt;&gt;"", NOVA!M147, "")</f>
        <v/>
      </c>
    </row>
    <row r="36" spans="1:47" ht="12.75" customHeight="1">
      <c r="A36" s="159" t="str">
        <f>D47</f>
        <v>Webelos Walkabout</v>
      </c>
      <c r="B36" s="151" t="str">
        <f>AdventurePins!M60</f>
        <v/>
      </c>
      <c r="D36" s="402" t="str">
        <f>IF(AdventurePins!$E40&lt;&gt;"", AdventurePins!$E40, " ")</f>
        <v>(Do 1-3 and one other)</v>
      </c>
      <c r="E36" s="42">
        <f>AdventurePins!B41</f>
        <v>1</v>
      </c>
      <c r="F36" s="159" t="str">
        <f>AdventurePins!C41</f>
        <v>Warm up &amp; Cool Down</v>
      </c>
      <c r="G36" s="42" t="str">
        <f>IF(AdventurePins!M41&lt;&gt;"", AdventurePins!M41, " ")</f>
        <v xml:space="preserve"> </v>
      </c>
      <c r="I36" s="402"/>
      <c r="J36" s="42" t="str">
        <f>AdventurePins!B97</f>
        <v>2c</v>
      </c>
      <c r="K36" s="159" t="str">
        <f>AdventurePins!C97</f>
        <v>Fire/Earthquake/other evacuation</v>
      </c>
      <c r="L36" s="42" t="str">
        <f>IF(AdventurePins!M97&lt;&gt;"", AdventurePins!M97, " ")</f>
        <v xml:space="preserve"> </v>
      </c>
      <c r="N36" s="415" t="str">
        <f>IF(Electives!$E43&lt;&gt;"", Electives!$E43, " ")</f>
        <v>(Do 1-3, two of 4)</v>
      </c>
      <c r="O36" s="107">
        <f>Electives!B44</f>
        <v>1</v>
      </c>
      <c r="P36" s="125" t="str">
        <f>Electives!C44</f>
        <v>Participate in blindness activity</v>
      </c>
      <c r="Q36" s="107" t="str">
        <f>IF(Electives!M44&lt;&gt;"", Electives!M44, " ")</f>
        <v xml:space="preserve"> </v>
      </c>
      <c r="S36" s="416"/>
      <c r="T36" s="107">
        <f>Electives!B112</f>
        <v>3</v>
      </c>
      <c r="U36" s="125" t="str">
        <f>Electives!C112</f>
        <v>Describe fixing:</v>
      </c>
      <c r="V36" s="107" t="str">
        <f>IF(Electives!M112&lt;&gt;"", Electives!M112, " ")</f>
        <v xml:space="preserve"> </v>
      </c>
      <c r="X36" s="427" t="str">
        <f>IF(Electives!$E179&lt;&gt;"", Electives!$E179, " ")</f>
        <v>(Do One of 1, and two of 2)</v>
      </c>
      <c r="Y36" s="107" t="str">
        <f>Electives!B180</f>
        <v>1a</v>
      </c>
      <c r="Z36" s="125" t="str">
        <f>Electives!C180</f>
        <v>Attend live musical performance</v>
      </c>
      <c r="AA36" s="107" t="str">
        <f>IF(Electives!M180&lt;&gt;"", Electives!M180, " ")</f>
        <v xml:space="preserve"> </v>
      </c>
      <c r="AC36" s="224"/>
      <c r="AD36" s="225"/>
      <c r="AE36" s="225"/>
      <c r="AF36" s="224"/>
      <c r="AG36" s="216"/>
      <c r="AH36" s="162">
        <f>NOVA!B23</f>
        <v>3</v>
      </c>
      <c r="AI36" s="386" t="str">
        <f>NOVA!C23</f>
        <v>Investigate All of A, B, C, OR D</v>
      </c>
      <c r="AJ36" s="387"/>
      <c r="AK36" s="162" t="str">
        <f>IF(NOVA!M23&lt;&gt;"", NOVA!M23, "")</f>
        <v/>
      </c>
      <c r="AL36" s="216"/>
      <c r="AM36" s="162" t="str">
        <f>NOVA!B83</f>
        <v>6b</v>
      </c>
      <c r="AN36" s="386" t="str">
        <f>NOVA!C83</f>
        <v>Discuss why biodiversity is important</v>
      </c>
      <c r="AO36" s="387"/>
      <c r="AP36" s="162" t="str">
        <f>IF(NOVA!M83&lt;&gt;"", NOVA!M83, "")</f>
        <v/>
      </c>
      <c r="AQ36" s="216"/>
      <c r="AR36" s="162" t="str">
        <f>NOVA!B148</f>
        <v>4b</v>
      </c>
      <c r="AS36" s="386" t="str">
        <f>NOVA!C148</f>
        <v>Discuss the equipment using levers</v>
      </c>
      <c r="AT36" s="387"/>
      <c r="AU36" s="162" t="str">
        <f>IF(NOVA!M148&lt;&gt;"", NOVA!M148, "")</f>
        <v/>
      </c>
    </row>
    <row r="37" spans="1:47" ht="12.75" customHeight="1">
      <c r="A37" s="159" t="str">
        <f>I3</f>
        <v>Building a Better World</v>
      </c>
      <c r="B37" s="151" t="str">
        <f>AdventurePins!M73</f>
        <v/>
      </c>
      <c r="D37" s="402"/>
      <c r="E37" s="42" t="str">
        <f>AdventurePins!B42</f>
        <v>2a</v>
      </c>
      <c r="F37" s="159" t="str">
        <f>AdventurePins!C42</f>
        <v>20-yard dash</v>
      </c>
      <c r="G37" s="42" t="str">
        <f>IF(AdventurePins!M42&lt;&gt;"", AdventurePins!M42, " ")</f>
        <v xml:space="preserve"> </v>
      </c>
      <c r="I37" s="402"/>
      <c r="J37" s="42">
        <f>AdventurePins!B98</f>
        <v>3</v>
      </c>
      <c r="K37" s="127" t="str">
        <f>AdventurePins!C98</f>
        <v>Tie,teach and say when to use a Bowline.</v>
      </c>
      <c r="L37" s="42" t="str">
        <f>IF(AdventurePins!M98&lt;&gt;"", AdventurePins!M98, " ")</f>
        <v xml:space="preserve"> </v>
      </c>
      <c r="N37" s="416"/>
      <c r="O37" s="107">
        <f>Electives!B45</f>
        <v>2</v>
      </c>
      <c r="P37" s="125" t="str">
        <f>Electives!C45</f>
        <v>Simulates mobility impairment</v>
      </c>
      <c r="Q37" s="107" t="str">
        <f>IF(Electives!M45&lt;&gt;"", Electives!M45, " ")</f>
        <v xml:space="preserve"> </v>
      </c>
      <c r="S37" s="416"/>
      <c r="T37" s="107" t="str">
        <f>Electives!B113</f>
        <v>3a</v>
      </c>
      <c r="U37" s="125" t="str">
        <f>Electives!C113</f>
        <v>toilet overflowing</v>
      </c>
      <c r="V37" s="107" t="str">
        <f>IF(Electives!M113&lt;&gt;"", Electives!M113, " ")</f>
        <v xml:space="preserve"> </v>
      </c>
      <c r="X37" s="427"/>
      <c r="Y37" s="107" t="str">
        <f>Electives!B181</f>
        <v>1b</v>
      </c>
      <c r="Z37" s="126" t="str">
        <f>Electives!C181</f>
        <v>Visit facility with sound mixer, &amp; Learn it</v>
      </c>
      <c r="AA37" s="107" t="str">
        <f>IF(Electives!M181&lt;&gt;"", Electives!M181, " ")</f>
        <v xml:space="preserve"> </v>
      </c>
      <c r="AG37" s="216"/>
      <c r="AH37" s="162" t="str">
        <f>NOVA!B24</f>
        <v>3a1</v>
      </c>
      <c r="AI37" s="386" t="str">
        <f>NOVA!C24</f>
        <v>How are volcanoes are formed</v>
      </c>
      <c r="AJ37" s="387"/>
      <c r="AK37" s="162" t="str">
        <f>IF(NOVA!M24&lt;&gt;"", NOVA!M24, "")</f>
        <v/>
      </c>
      <c r="AL37" s="216"/>
      <c r="AM37" s="162" t="str">
        <f>NOVA!B84</f>
        <v>6c</v>
      </c>
      <c r="AN37" s="323" t="str">
        <f>NOVA!C84</f>
        <v>Discuss problems with invasive species</v>
      </c>
      <c r="AO37" s="323"/>
      <c r="AP37" s="162" t="str">
        <f>IF(NOVA!M84&lt;&gt;"", NOVA!M84, "")</f>
        <v/>
      </c>
      <c r="AQ37" s="216"/>
      <c r="AR37" s="162">
        <f>NOVA!B149</f>
        <v>5</v>
      </c>
      <c r="AS37" s="323" t="str">
        <f>NOVA!C149</f>
        <v>Discuss how simple machines affect life</v>
      </c>
      <c r="AT37" s="323"/>
      <c r="AU37" s="162" t="str">
        <f>IF(NOVA!M149&lt;&gt;"", NOVA!M149, "")</f>
        <v/>
      </c>
    </row>
    <row r="38" spans="1:47" ht="12.75" customHeight="1">
      <c r="A38" s="159" t="str">
        <f>I14</f>
        <v>Duty to God in Action</v>
      </c>
      <c r="B38" s="151" t="str">
        <f>AdventurePins!M81</f>
        <v/>
      </c>
      <c r="D38" s="402"/>
      <c r="E38" s="42" t="str">
        <f>AdventurePins!B43</f>
        <v>2b</v>
      </c>
      <c r="F38" s="159" t="str">
        <f>AdventurePins!C43</f>
        <v>Vertical jump</v>
      </c>
      <c r="G38" s="42" t="str">
        <f>IF(AdventurePins!M43&lt;&gt;"", AdventurePins!M43, " ")</f>
        <v xml:space="preserve"> </v>
      </c>
      <c r="I38" s="402"/>
      <c r="J38" s="42">
        <f>AdventurePins!B99</f>
        <v>4</v>
      </c>
      <c r="K38" s="159" t="str">
        <f>AdventurePins!C99</f>
        <v>Outdoor Code / Leave No Trace</v>
      </c>
      <c r="L38" s="42" t="str">
        <f>IF(AdventurePins!M99&lt;&gt;"", AdventurePins!M99, " ")</f>
        <v xml:space="preserve"> </v>
      </c>
      <c r="N38" s="416"/>
      <c r="O38" s="107">
        <f>Electives!B46</f>
        <v>3</v>
      </c>
      <c r="P38" s="125" t="str">
        <f>Electives!C46</f>
        <v>Activity to accept differences</v>
      </c>
      <c r="Q38" s="107" t="str">
        <f>IF(Electives!M46&lt;&gt;"", Electives!M46, " ")</f>
        <v xml:space="preserve"> </v>
      </c>
      <c r="S38" s="416"/>
      <c r="T38" s="107" t="str">
        <f>Electives!B114</f>
        <v>3b</v>
      </c>
      <c r="U38" s="125" t="str">
        <f>Electives!C114</f>
        <v>kitchen sink is clogged</v>
      </c>
      <c r="V38" s="107" t="str">
        <f>IF(Electives!M114&lt;&gt;"", Electives!M114, " ")</f>
        <v xml:space="preserve"> </v>
      </c>
      <c r="X38" s="427"/>
      <c r="Y38" s="107" t="str">
        <f>Electives!B182</f>
        <v>2a</v>
      </c>
      <c r="Z38" s="125" t="str">
        <f>Electives!C182</f>
        <v>Make musical instrument &amp; play it.</v>
      </c>
      <c r="AA38" s="107" t="str">
        <f>IF(Electives!M182&lt;&gt;"", Electives!M182, " ")</f>
        <v xml:space="preserve"> </v>
      </c>
      <c r="AC38" s="396" t="s">
        <v>861</v>
      </c>
      <c r="AD38" s="396"/>
      <c r="AE38" s="396"/>
      <c r="AF38" s="396"/>
      <c r="AG38" s="216"/>
      <c r="AH38" s="162" t="str">
        <f>NOVA!B25</f>
        <v>3a2</v>
      </c>
      <c r="AI38" s="386" t="str">
        <f>NOVA!C25</f>
        <v>Difference between lava and magma</v>
      </c>
      <c r="AJ38" s="387"/>
      <c r="AK38" s="162" t="str">
        <f>IF(NOVA!M25&lt;&gt;"", NOVA!M25,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AdventurePins!M100</f>
        <v/>
      </c>
      <c r="D39" s="402"/>
      <c r="E39" s="42" t="str">
        <f>AdventurePins!B44</f>
        <v>2c</v>
      </c>
      <c r="F39" s="159" t="str">
        <f>AdventurePins!C44</f>
        <v>Lift 5-lb weight</v>
      </c>
      <c r="G39" s="42" t="str">
        <f>IF(AdventurePins!M44&lt;&gt;"", AdventurePins!M44,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IF(Electives!M47&lt;&gt;"", Electives!M47, " ")</f>
        <v xml:space="preserve"> </v>
      </c>
      <c r="S39" s="416"/>
      <c r="T39" s="107" t="str">
        <f>Electives!B115</f>
        <v>3c</v>
      </c>
      <c r="U39" s="125" t="str">
        <f>Electives!C115</f>
        <v>some lights go out</v>
      </c>
      <c r="V39" s="107" t="str">
        <f>IF(Electives!M115&lt;&gt;"", Electives!M115, " ")</f>
        <v xml:space="preserve"> </v>
      </c>
      <c r="X39" s="427"/>
      <c r="Y39" s="107" t="str">
        <f>Electives!B183</f>
        <v>2b</v>
      </c>
      <c r="Z39" s="127" t="str">
        <f>Electives!C183</f>
        <v>Form a "band" with each home-instrument</v>
      </c>
      <c r="AA39" s="107" t="str">
        <f>IF(Electives!M183&lt;&gt;"", Electives!M183, " ")</f>
        <v xml:space="preserve"> </v>
      </c>
      <c r="AC39" s="396"/>
      <c r="AD39" s="396"/>
      <c r="AE39" s="396"/>
      <c r="AF39" s="396"/>
      <c r="AG39" s="216"/>
      <c r="AH39" s="162" t="str">
        <f>NOVA!B26</f>
        <v>3a3</v>
      </c>
      <c r="AI39" s="386" t="str">
        <f>NOVA!C26</f>
        <v>How a volcano builds and destroys land</v>
      </c>
      <c r="AJ39" s="387"/>
      <c r="AK39" s="162" t="str">
        <f>IF(NOVA!M26&lt;&gt;"", NOVA!M26, "")</f>
        <v/>
      </c>
      <c r="AL39" s="216"/>
      <c r="AM39" s="162" t="str">
        <f>NOVA!B87</f>
        <v>1a</v>
      </c>
      <c r="AN39" s="389" t="str">
        <f>NOVA!C87</f>
        <v>Read or watch 1 hour of space content</v>
      </c>
      <c r="AO39" s="390"/>
      <c r="AP39" s="162" t="str">
        <f>IF(NOVA!M87&lt;&gt;"", NOVA!M87, "")</f>
        <v/>
      </c>
      <c r="AQ39" s="216"/>
      <c r="AR39" s="162" t="str">
        <f>NOVA!B152</f>
        <v>1a</v>
      </c>
      <c r="AS39" s="323" t="str">
        <f>NOVA!C152</f>
        <v>Read or watch 1 hour of Math content</v>
      </c>
      <c r="AT39" s="323"/>
      <c r="AU39" s="162" t="str">
        <f>IF(NOVA!M152&lt;&gt;"", NOVA!M152, "")</f>
        <v/>
      </c>
    </row>
    <row r="40" spans="1:47" ht="12.75" customHeight="1">
      <c r="A40" s="159" t="str">
        <f>I39</f>
        <v>Scouting Adventure</v>
      </c>
      <c r="B40" s="151" t="str">
        <f>AdventurePins!M119</f>
        <v/>
      </c>
      <c r="D40" s="402"/>
      <c r="E40" s="42" t="str">
        <f>AdventurePins!B45</f>
        <v>2d</v>
      </c>
      <c r="F40" s="159" t="str">
        <f>AdventurePins!C45</f>
        <v>Push-ups</v>
      </c>
      <c r="G40" s="42" t="str">
        <f>IF(AdventurePins!M45&lt;&gt;"", AdventurePins!M45, " ")</f>
        <v xml:space="preserve"> </v>
      </c>
      <c r="I40" s="402" t="str">
        <f>IF(AdventurePins!$E101&lt;&gt;"", AdventurePins!$E101, " ")</f>
        <v>(Do 1A-C and 2-6)</v>
      </c>
      <c r="J40" s="42" t="str">
        <f>AdventurePins!B102</f>
        <v>1a</v>
      </c>
      <c r="K40" s="159" t="str">
        <f>AdventurePins!C102</f>
        <v>Repeat Oath, Law, Motto, &amp; Slogan</v>
      </c>
      <c r="L40" s="42" t="str">
        <f>IF(AdventurePins!M102&lt;&gt;"", AdventurePins!M102, " ")</f>
        <v xml:space="preserve"> </v>
      </c>
      <c r="N40" s="416"/>
      <c r="O40" s="107" t="str">
        <f>Electives!B48</f>
        <v>4b</v>
      </c>
      <c r="P40" s="125" t="str">
        <f>Electives!C48</f>
        <v>Disabled visitor &amp; discuss</v>
      </c>
      <c r="Q40" s="107" t="str">
        <f>IF(Electives!M48&lt;&gt;"", Electives!M48, " ")</f>
        <v xml:space="preserve"> </v>
      </c>
      <c r="S40" s="416"/>
      <c r="T40" s="107" t="str">
        <f>Electives!B116</f>
        <v>4a</v>
      </c>
      <c r="U40" s="125" t="str">
        <f>Electives!C116</f>
        <v>Change light &amp; dispose bulb</v>
      </c>
      <c r="V40" s="107" t="str">
        <f>IF(Electives!M116&lt;&gt;"", Electives!M116, " ")</f>
        <v xml:space="preserve"> </v>
      </c>
      <c r="X40" s="427"/>
      <c r="Y40" s="107" t="str">
        <f>Electives!B184</f>
        <v>2c</v>
      </c>
      <c r="Z40" s="126" t="str">
        <f>Electives!C184</f>
        <v>Play 2 tunes on any band instrument</v>
      </c>
      <c r="AA40" s="107" t="str">
        <f>IF(Electives!M184&lt;&gt;"", Electives!M184, " ")</f>
        <v xml:space="preserve"> </v>
      </c>
      <c r="AC40" s="17"/>
      <c r="AD40" s="218" t="str">
        <f>'Shooting Sports'!C5</f>
        <v>BB Gun: Level 1</v>
      </c>
      <c r="AE40" s="17"/>
      <c r="AF40" s="17"/>
      <c r="AG40" s="216"/>
      <c r="AH40" s="162" t="str">
        <f>NOVA!B27</f>
        <v>3a4</v>
      </c>
      <c r="AI40" s="386" t="str">
        <f>NOVA!C27</f>
        <v>Build or draw a volcano model</v>
      </c>
      <c r="AJ40" s="387"/>
      <c r="AK40" s="162" t="str">
        <f>IF(NOVA!M27&lt;&gt;"", NOVA!M27, "")</f>
        <v/>
      </c>
      <c r="AL40" s="216"/>
      <c r="AM40" s="162" t="str">
        <f>NOVA!B88</f>
        <v>1b</v>
      </c>
      <c r="AN40" s="386" t="str">
        <f>NOVA!C88</f>
        <v>List at least two questions or ideas</v>
      </c>
      <c r="AO40" s="387"/>
      <c r="AP40" s="162" t="str">
        <f>IF(NOVA!M88&lt;&gt;"", NOVA!M88, "")</f>
        <v/>
      </c>
      <c r="AQ40" s="216"/>
      <c r="AR40" s="162" t="str">
        <f>NOVA!B153</f>
        <v>1b</v>
      </c>
      <c r="AS40" s="386" t="str">
        <f>NOVA!C153</f>
        <v>List at least two questions or ideas</v>
      </c>
      <c r="AT40" s="387"/>
      <c r="AU40" s="162" t="str">
        <f>IF(NOVA!M153&lt;&gt;"", NOVA!M153, "")</f>
        <v/>
      </c>
    </row>
    <row r="41" spans="1:47" ht="12.75" customHeight="1">
      <c r="A41" s="414" t="s">
        <v>464</v>
      </c>
      <c r="B41" s="414"/>
      <c r="D41" s="402"/>
      <c r="E41" s="42" t="str">
        <f>AdventurePins!B46</f>
        <v>2e</v>
      </c>
      <c r="F41" s="159" t="str">
        <f>AdventurePins!C46</f>
        <v>Curls</v>
      </c>
      <c r="G41" s="42" t="str">
        <f>IF(AdventurePins!M46&lt;&gt;"", AdventurePins!M46, " ")</f>
        <v xml:space="preserve"> </v>
      </c>
      <c r="I41" s="402"/>
      <c r="J41" s="42" t="str">
        <f>AdventurePins!B103</f>
        <v>1b</v>
      </c>
      <c r="K41" s="159" t="str">
        <f>AdventurePins!C103</f>
        <v>Explain Scout Spirit</v>
      </c>
      <c r="L41" s="42" t="str">
        <f>IF(AdventurePins!M103&lt;&gt;"", AdventurePins!M103, " ")</f>
        <v xml:space="preserve"> </v>
      </c>
      <c r="N41" s="416"/>
      <c r="O41" s="107" t="str">
        <f>Electives!B49</f>
        <v>4c</v>
      </c>
      <c r="P41" s="125" t="str">
        <f>Electives!C49</f>
        <v>Special Olympics or similar</v>
      </c>
      <c r="Q41" s="107" t="str">
        <f>IF(Electives!M49&lt;&gt;"", Electives!M49, " ")</f>
        <v xml:space="preserve"> </v>
      </c>
      <c r="S41" s="416"/>
      <c r="T41" s="107" t="str">
        <f>Electives!B117</f>
        <v>4b</v>
      </c>
      <c r="U41" s="125" t="str">
        <f>Electives!C117</f>
        <v>Fix squeaky door or cabinet hinge</v>
      </c>
      <c r="V41" s="107" t="str">
        <f>IF(Electives!M117&lt;&gt;"", Electives!M117, " ")</f>
        <v xml:space="preserve"> </v>
      </c>
      <c r="X41" s="427"/>
      <c r="Y41" s="107" t="str">
        <f>Electives!B185</f>
        <v>2d</v>
      </c>
      <c r="Z41" s="127" t="str">
        <f>Electives!C185</f>
        <v>Teach den words to song &amp; perform w/den</v>
      </c>
      <c r="AA41" s="107" t="str">
        <f>IF(Electives!M185&lt;&gt;"", Electives!M185, " ")</f>
        <v xml:space="preserve"> </v>
      </c>
      <c r="AC41" s="219">
        <f>'Shooting Sports'!B6</f>
        <v>1</v>
      </c>
      <c r="AD41" s="392" t="str">
        <f>'Shooting Sports'!C6</f>
        <v>Explain what to do if you find gun</v>
      </c>
      <c r="AE41" s="393"/>
      <c r="AF41" s="219" t="str">
        <f>IF('Shooting Sports'!M6&lt;&gt;"", 'Shooting Sports'!M6, "")</f>
        <v/>
      </c>
      <c r="AG41" s="142"/>
      <c r="AH41" s="162" t="str">
        <f>NOVA!B28</f>
        <v>3a5</v>
      </c>
      <c r="AI41" s="386" t="str">
        <f>NOVA!C28</f>
        <v>Share model and what you learned</v>
      </c>
      <c r="AJ41" s="387"/>
      <c r="AK41" s="162" t="str">
        <f>IF(NOVA!M28&lt;&gt;"", NOVA!M28, "")</f>
        <v/>
      </c>
      <c r="AL41" s="142"/>
      <c r="AM41" s="162" t="str">
        <f>NOVA!B89</f>
        <v>1c</v>
      </c>
      <c r="AN41" s="386" t="str">
        <f>NOVA!C89</f>
        <v>Discuss two with your counselor</v>
      </c>
      <c r="AO41" s="387"/>
      <c r="AP41" s="162" t="str">
        <f>IF(NOVA!M89&lt;&gt;"", NOVA!M89, "")</f>
        <v/>
      </c>
      <c r="AQ41" s="142"/>
      <c r="AR41" s="162" t="str">
        <f>NOVA!B154</f>
        <v>1c</v>
      </c>
      <c r="AS41" s="386" t="str">
        <f>NOVA!C154</f>
        <v>Discuss two with your counselor</v>
      </c>
      <c r="AT41" s="387"/>
      <c r="AU41" s="162" t="str">
        <f>IF(NOVA!M154&lt;&gt;"", NOVA!M154, "")</f>
        <v/>
      </c>
    </row>
    <row r="42" spans="1:47" ht="12.75" customHeight="1">
      <c r="A42" s="412"/>
      <c r="B42" s="412"/>
      <c r="D42" s="402"/>
      <c r="E42" s="42" t="str">
        <f>AdventurePins!B47</f>
        <v>2f</v>
      </c>
      <c r="F42" s="159" t="str">
        <f>AdventurePins!C47</f>
        <v>Jump Rope</v>
      </c>
      <c r="G42" s="42" t="str">
        <f>IF(AdventurePins!M47&lt;&gt;"", AdventurePins!M47, " ")</f>
        <v xml:space="preserve"> </v>
      </c>
      <c r="I42" s="402"/>
      <c r="J42" s="42" t="str">
        <f>AdventurePins!B104</f>
        <v>1c</v>
      </c>
      <c r="K42" s="159" t="str">
        <f>AdventurePins!C104</f>
        <v>Demonstrate sign, salue, handshake</v>
      </c>
      <c r="L42" s="42" t="str">
        <f>IF(AdventurePins!M104&lt;&gt;"", AdventurePins!M104, " ")</f>
        <v xml:space="preserve"> </v>
      </c>
      <c r="N42" s="416"/>
      <c r="O42" s="107" t="str">
        <f>Electives!B50</f>
        <v>4d</v>
      </c>
      <c r="P42" s="125" t="str">
        <f>Electives!C50</f>
        <v>Talk with disabilities worker</v>
      </c>
      <c r="Q42" s="107" t="str">
        <f>IF(Electives!M50&lt;&gt;"", Electives!M50, " ")</f>
        <v xml:space="preserve"> </v>
      </c>
      <c r="S42" s="416"/>
      <c r="T42" s="107" t="str">
        <f>Electives!B118</f>
        <v>4c</v>
      </c>
      <c r="U42" s="125" t="str">
        <f>Electives!C118</f>
        <v>Tighten loose handle/knob</v>
      </c>
      <c r="V42" s="107" t="str">
        <f>IF(Electives!M118&lt;&gt;"", Electives!M118, " ")</f>
        <v xml:space="preserve"> </v>
      </c>
      <c r="X42" s="427"/>
      <c r="Y42" s="107" t="str">
        <f>Electives!B186</f>
        <v>2e</v>
      </c>
      <c r="Z42" s="127" t="str">
        <f>Electives!C186</f>
        <v>Create original words for song &amp; perform</v>
      </c>
      <c r="AA42" s="107" t="str">
        <f>IF(Electives!M186&lt;&gt;"", Electives!M186, " ")</f>
        <v xml:space="preserve"> </v>
      </c>
      <c r="AC42" s="219">
        <f>'Shooting Sports'!B7</f>
        <v>2</v>
      </c>
      <c r="AD42" s="392" t="str">
        <f>'Shooting Sports'!C7</f>
        <v>Load, fire, secure gun and safety mech.</v>
      </c>
      <c r="AE42" s="393"/>
      <c r="AF42" s="219" t="str">
        <f>IF('Shooting Sports'!M7&lt;&gt;"", 'Shooting Sports'!M7, "")</f>
        <v/>
      </c>
      <c r="AG42" s="72"/>
      <c r="AH42" s="162" t="str">
        <f>NOVA!B29</f>
        <v>3b1</v>
      </c>
      <c r="AI42" s="386" t="str">
        <f>NOVA!C29</f>
        <v>Collect 3 to 5 common minerals</v>
      </c>
      <c r="AJ42" s="387"/>
      <c r="AK42" s="162" t="str">
        <f>IF(NOVA!M29&lt;&gt;"", NOVA!M29, "")</f>
        <v/>
      </c>
      <c r="AL42" s="72"/>
      <c r="AM42" s="162">
        <f>NOVA!B90</f>
        <v>2</v>
      </c>
      <c r="AN42" s="386" t="str">
        <f>NOVA!C90</f>
        <v>Complete an elective listed in comment</v>
      </c>
      <c r="AO42" s="387"/>
      <c r="AP42" s="162" t="str">
        <f>IF(NOVA!M90&lt;&gt;"", NOVA!M90, "")</f>
        <v/>
      </c>
      <c r="AQ42" s="72"/>
      <c r="AR42" s="162">
        <f>NOVA!B155</f>
        <v>2</v>
      </c>
      <c r="AS42" s="386" t="str">
        <f>NOVA!C155</f>
        <v>Complete the Game Design adventure</v>
      </c>
      <c r="AT42" s="387"/>
      <c r="AU42" s="162" t="str">
        <f>IF(NOVA!M155&lt;&gt;"", NOVA!M155, "")</f>
        <v/>
      </c>
    </row>
    <row r="43" spans="1:47" ht="12.75" customHeight="1">
      <c r="A43" s="159" t="str">
        <f>N3</f>
        <v>Adventures in Science</v>
      </c>
      <c r="B43" s="151" t="str">
        <f>Electives!M17</f>
        <v/>
      </c>
      <c r="D43" s="402"/>
      <c r="E43" s="42">
        <f>AdventurePins!B48</f>
        <v>3</v>
      </c>
      <c r="F43" s="159" t="str">
        <f>AdventurePins!C48</f>
        <v>Exercise plan (3 activities; 30 days)</v>
      </c>
      <c r="G43" s="42" t="str">
        <f>IF(AdventurePins!M48&lt;&gt;"", AdventurePins!M48, " ")</f>
        <v xml:space="preserve"> </v>
      </c>
      <c r="I43" s="402"/>
      <c r="J43" s="42" t="str">
        <f>AdventurePins!B105</f>
        <v>1d</v>
      </c>
      <c r="K43" s="127" t="str">
        <f>AdventurePins!C105</f>
        <v>Describe 1st Class badge &amp; significance</v>
      </c>
      <c r="L43" s="42" t="str">
        <f>IF(AdventurePins!M105&lt;&gt;"", AdventurePins!M105, " ")</f>
        <v xml:space="preserve"> </v>
      </c>
      <c r="N43" s="416"/>
      <c r="O43" s="107" t="str">
        <f>Electives!B51</f>
        <v>4e</v>
      </c>
      <c r="P43" s="125" t="str">
        <f>Electives!C51</f>
        <v>Scout Oath in Sign Language</v>
      </c>
      <c r="Q43" s="107" t="str">
        <f>IF(Electives!M51&lt;&gt;"", Electives!M51, " ")</f>
        <v xml:space="preserve"> </v>
      </c>
      <c r="S43" s="416"/>
      <c r="T43" s="107" t="str">
        <f>Electives!B119</f>
        <v>4d</v>
      </c>
      <c r="U43" s="126" t="str">
        <f>Electives!C119</f>
        <v>Demonstrate stopping a running toilet</v>
      </c>
      <c r="V43" s="107" t="str">
        <f>IF(Electives!M119&lt;&gt;"", Electives!M119, " ")</f>
        <v xml:space="preserve"> </v>
      </c>
      <c r="X43" s="427"/>
      <c r="Y43" s="107" t="str">
        <f>Electives!B187</f>
        <v>2f</v>
      </c>
      <c r="Z43" s="126" t="str">
        <f>Electives!C187</f>
        <v>Compose den theme song &amp; perform</v>
      </c>
      <c r="AA43" s="107" t="str">
        <f>IF(Electives!M187&lt;&gt;"", Electives!M187, " ")</f>
        <v xml:space="preserve"> </v>
      </c>
      <c r="AC43" s="219">
        <f>'Shooting Sports'!B8</f>
        <v>3</v>
      </c>
      <c r="AD43" s="392" t="str">
        <f>'Shooting Sports'!C8</f>
        <v>Demonstrate good shooting techniques</v>
      </c>
      <c r="AE43" s="393"/>
      <c r="AF43" s="219" t="str">
        <f>IF('Shooting Sports'!M8&lt;&gt;"", 'Shooting Sports'!M8, "")</f>
        <v/>
      </c>
      <c r="AG43" s="215"/>
      <c r="AH43" s="162" t="str">
        <f>NOVA!B30</f>
        <v>3b2</v>
      </c>
      <c r="AI43" s="386" t="str">
        <f>NOVA!C30</f>
        <v>Types of rock these minerals found in</v>
      </c>
      <c r="AJ43" s="387"/>
      <c r="AK43" s="162" t="str">
        <f>IF(NOVA!M30&lt;&gt;"", NOVA!M30, "")</f>
        <v/>
      </c>
      <c r="AL43" s="215"/>
      <c r="AM43" s="162">
        <f>NOVA!B91</f>
        <v>3</v>
      </c>
      <c r="AN43" s="386" t="str">
        <f>NOVA!C91</f>
        <v>Do TWO from A-F</v>
      </c>
      <c r="AO43" s="387"/>
      <c r="AP43" s="162" t="str">
        <f>IF(NOVA!M91&lt;&gt;"", NOVA!M91, "")</f>
        <v/>
      </c>
      <c r="AQ43" s="215"/>
      <c r="AR43" s="162">
        <f>NOVA!B156</f>
        <v>3</v>
      </c>
      <c r="AS43" s="386" t="str">
        <f>NOVA!C156</f>
        <v>Do TWO of A, B or C</v>
      </c>
      <c r="AT43" s="387"/>
      <c r="AU43" s="162" t="str">
        <f>IF(NOVA!M156&lt;&gt;"", NOVA!M156, "")</f>
        <v/>
      </c>
    </row>
    <row r="44" spans="1:47" ht="12.75" customHeight="1">
      <c r="A44" s="159" t="str">
        <f>N15</f>
        <v>Aquanaut</v>
      </c>
      <c r="B44" s="151" t="str">
        <f>Electives!M29</f>
        <v/>
      </c>
      <c r="D44" s="402"/>
      <c r="E44" s="42">
        <f>AdventurePins!B49</f>
        <v>4</v>
      </c>
      <c r="F44" s="159" t="str">
        <f>AdventurePins!C49</f>
        <v>Try new sport</v>
      </c>
      <c r="G44" s="42" t="str">
        <f>IF(AdventurePins!M49&lt;&gt;"", AdventurePins!M49, " ")</f>
        <v xml:space="preserve"> </v>
      </c>
      <c r="I44" s="402"/>
      <c r="J44" s="42" t="str">
        <f>AdventurePins!B106</f>
        <v>1e</v>
      </c>
      <c r="K44" s="126" t="str">
        <f>AdventurePins!C106</f>
        <v>Repeat Pledge of Allegance &amp; explain</v>
      </c>
      <c r="L44" s="42" t="str">
        <f>IF(AdventurePins!M106&lt;&gt;"", AdventurePins!M106, " ")</f>
        <v xml:space="preserve"> </v>
      </c>
      <c r="N44" s="416"/>
      <c r="O44" s="107" t="str">
        <f>Electives!B52</f>
        <v>4f</v>
      </c>
      <c r="P44" s="125" t="str">
        <f>Electives!C52</f>
        <v>Learn service dog process</v>
      </c>
      <c r="Q44" s="107" t="str">
        <f>IF(Electives!M52&lt;&gt;"", Electives!M52, " ")</f>
        <v xml:space="preserve"> </v>
      </c>
      <c r="S44" s="416"/>
      <c r="T44" s="107" t="str">
        <f>Electives!B120</f>
        <v>4e</v>
      </c>
      <c r="U44" s="125" t="str">
        <f>Electives!C120</f>
        <v>Replace furnace filter</v>
      </c>
      <c r="V44" s="107" t="str">
        <f>IF(Electives!M120&lt;&gt;"", Electives!M120, " ")</f>
        <v xml:space="preserve"> </v>
      </c>
      <c r="X44" s="427"/>
      <c r="Y44" s="107" t="str">
        <f>Electives!B188</f>
        <v>2g</v>
      </c>
      <c r="Z44" s="127" t="str">
        <f>Electives!C188</f>
        <v>Write/Compose song about issue &amp; perform</v>
      </c>
      <c r="AA44" s="107" t="str">
        <f>IF(Electives!M188&lt;&gt;"", Electives!M188, " ")</f>
        <v xml:space="preserve"> </v>
      </c>
      <c r="AC44" s="219">
        <f>'Shooting Sports'!B9</f>
        <v>4</v>
      </c>
      <c r="AD44" s="392" t="str">
        <f>'Shooting Sports'!C9</f>
        <v>Show how to put away and store gun</v>
      </c>
      <c r="AE44" s="393"/>
      <c r="AF44" s="219" t="str">
        <f>IF('Shooting Sports'!M9&lt;&gt;"", 'Shooting Sports'!M9, "")</f>
        <v/>
      </c>
      <c r="AG44" s="215"/>
      <c r="AH44" s="162" t="str">
        <f>NOVA!B31</f>
        <v>3b3</v>
      </c>
      <c r="AI44" s="386" t="str">
        <f>NOVA!C31</f>
        <v>Explain difference of rock types</v>
      </c>
      <c r="AJ44" s="387"/>
      <c r="AK44" s="162" t="str">
        <f>IF(NOVA!M31&lt;&gt;"", NOVA!M31, "")</f>
        <v/>
      </c>
      <c r="AL44" s="215"/>
      <c r="AM44" s="162" t="str">
        <f>NOVA!B92</f>
        <v>3a1</v>
      </c>
      <c r="AN44" s="386" t="str">
        <f>NOVA!C92</f>
        <v>Watch the stars</v>
      </c>
      <c r="AO44" s="387"/>
      <c r="AP44" s="162" t="str">
        <f>IF(NOVA!M92&lt;&gt;"", NOVA!M92, "")</f>
        <v/>
      </c>
      <c r="AQ44" s="215"/>
      <c r="AR44" s="162" t="str">
        <f>NOVA!B157</f>
        <v>3a</v>
      </c>
      <c r="AS44" s="386" t="str">
        <f>NOVA!C157</f>
        <v>Choose 2 and calculate your weight there</v>
      </c>
      <c r="AT44" s="387"/>
      <c r="AU44" s="162" t="str">
        <f>IF(NOVA!M157&lt;&gt;"", NOVA!M157, "")</f>
        <v/>
      </c>
    </row>
    <row r="45" spans="1:47">
      <c r="A45" s="159" t="str">
        <f>N25</f>
        <v>Art Explosion</v>
      </c>
      <c r="B45" s="151" t="str">
        <f>Electives!M41</f>
        <v/>
      </c>
      <c r="D45" s="402"/>
      <c r="E45" s="42">
        <f>AdventurePins!B50</f>
        <v>5</v>
      </c>
      <c r="F45" s="159" t="str">
        <f>AdventurePins!C50</f>
        <v>Time obstacle course, 2 weeks</v>
      </c>
      <c r="G45" s="42" t="str">
        <f>IF(AdventurePins!M50&lt;&gt;"", AdventurePins!M50, " ")</f>
        <v xml:space="preserve"> </v>
      </c>
      <c r="I45" s="402"/>
      <c r="J45" s="42" t="str">
        <f>AdventurePins!B107</f>
        <v>2a</v>
      </c>
      <c r="K45" s="159" t="str">
        <f>AdventurePins!C107</f>
        <v>Describe troop leadership</v>
      </c>
      <c r="L45" s="42" t="str">
        <f>IF(AdventurePins!M107&lt;&gt;"", AdventurePins!M107, " ")</f>
        <v xml:space="preserve"> </v>
      </c>
      <c r="N45" s="416"/>
      <c r="O45" s="107" t="str">
        <f>Electives!B53</f>
        <v>4g</v>
      </c>
      <c r="P45" s="125" t="str">
        <f>Electives!C53</f>
        <v>Service project for a disability</v>
      </c>
      <c r="Q45" s="107" t="str">
        <f>IF(Electives!M53&lt;&gt;"", Electives!M53, " ")</f>
        <v xml:space="preserve"> </v>
      </c>
      <c r="S45" s="416"/>
      <c r="T45" s="107" t="str">
        <f>Electives!B121</f>
        <v>4f</v>
      </c>
      <c r="U45" s="125" t="str">
        <f>Electives!C121</f>
        <v>Wash a car</v>
      </c>
      <c r="V45" s="107" t="str">
        <f>IF(Electives!M121&lt;&gt;"", Electives!M121, " ")</f>
        <v xml:space="preserve"> </v>
      </c>
      <c r="X45" s="427"/>
      <c r="Y45" s="107" t="str">
        <f>Electives!B189</f>
        <v>2h</v>
      </c>
      <c r="Z45" s="125" t="str">
        <f>Electives!C189</f>
        <v>Perform a musical number.</v>
      </c>
      <c r="AA45" s="107" t="str">
        <f>IF(Electives!M189&lt;&gt;"", Electives!M189, " ")</f>
        <v xml:space="preserve"> </v>
      </c>
      <c r="AC45"/>
      <c r="AD45" s="218" t="str">
        <f>'Shooting Sports'!C11</f>
        <v>BB Gun: Level 2</v>
      </c>
      <c r="AE45" s="218"/>
      <c r="AF45"/>
      <c r="AG45" s="215"/>
      <c r="AH45" s="162" t="str">
        <f>NOVA!B32</f>
        <v>3b4</v>
      </c>
      <c r="AI45" s="386" t="str">
        <f>NOVA!C32</f>
        <v>Share collection and what you learned</v>
      </c>
      <c r="AJ45" s="387"/>
      <c r="AK45" s="162" t="str">
        <f>IF(NOVA!M32&lt;&gt;"", NOVA!M32, "")</f>
        <v/>
      </c>
      <c r="AL45" s="215"/>
      <c r="AM45" s="162" t="str">
        <f>NOVA!B93</f>
        <v>3a2</v>
      </c>
      <c r="AN45" s="386" t="str">
        <f>NOVA!C93</f>
        <v>Find and draw 5 constellations</v>
      </c>
      <c r="AO45" s="387"/>
      <c r="AP45" s="162" t="str">
        <f>IF(NOVA!M93&lt;&gt;"", NOVA!M93, "")</f>
        <v/>
      </c>
      <c r="AQ45" s="215"/>
      <c r="AR45" s="162" t="str">
        <f>NOVA!B158</f>
        <v>3a1</v>
      </c>
      <c r="AS45" s="386" t="str">
        <f>NOVA!C158</f>
        <v>On the sun or moon</v>
      </c>
      <c r="AT45" s="387"/>
      <c r="AU45" s="162" t="str">
        <f>IF(NOVA!M158&lt;&gt;"", NOVA!M158, "")</f>
        <v/>
      </c>
    </row>
    <row r="46" spans="1:47">
      <c r="A46" s="159" t="str">
        <f>N35</f>
        <v>Aware and Care</v>
      </c>
      <c r="B46" s="151" t="str">
        <f>Electives!M55</f>
        <v/>
      </c>
      <c r="D46" s="402"/>
      <c r="E46" s="42">
        <f>AdventurePins!B51</f>
        <v>6</v>
      </c>
      <c r="F46" s="159" t="str">
        <f>AdventurePins!C51</f>
        <v>Lead fitness game</v>
      </c>
      <c r="G46" s="42" t="str">
        <f>IF(AdventurePins!M51&lt;&gt;"", AdventurePins!M51, " ")</f>
        <v xml:space="preserve"> </v>
      </c>
      <c r="I46" s="402"/>
      <c r="J46" s="42" t="str">
        <f>AdventurePins!B108</f>
        <v>2b</v>
      </c>
      <c r="K46" s="159" t="str">
        <f>AdventurePins!C108</f>
        <v>Describe 4 steps of advancement</v>
      </c>
      <c r="L46" s="42" t="str">
        <f>IF(AdventurePins!M108&lt;&gt;"", AdventurePins!M108, " ")</f>
        <v xml:space="preserve"> </v>
      </c>
      <c r="N46" s="417"/>
      <c r="O46" s="107" t="str">
        <f>Electives!B54</f>
        <v>4h</v>
      </c>
      <c r="P46" s="127" t="str">
        <f>Electives!C54</f>
        <v>Activity w/disabled members organization</v>
      </c>
      <c r="Q46" s="107" t="str">
        <f>IF(Electives!M54&lt;&gt;"", Electives!M54, " ")</f>
        <v xml:space="preserve"> </v>
      </c>
      <c r="S46" s="416"/>
      <c r="T46" s="107" t="str">
        <f>Electives!B122</f>
        <v>4g</v>
      </c>
      <c r="U46" s="125" t="str">
        <f>Electives!C122</f>
        <v>Check oil level &amp; tire pressure in car</v>
      </c>
      <c r="V46" s="107" t="str">
        <f>IF(Electives!M122&lt;&gt;"", Electives!M122,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Sports'!M12&lt;&gt;"", 'Shooting Sports'!M12, "")</f>
        <v/>
      </c>
      <c r="AG46" s="215"/>
      <c r="AH46" s="162" t="str">
        <f>NOVA!B33</f>
        <v>3c1</v>
      </c>
      <c r="AI46" s="386" t="str">
        <f>NOVA!C33</f>
        <v>Use 4 ways to monitor / predict weather</v>
      </c>
      <c r="AJ46" s="387"/>
      <c r="AK46" s="162" t="str">
        <f>IF(NOVA!M33&lt;&gt;"", NOVA!M33, "")</f>
        <v/>
      </c>
      <c r="AL46" s="215"/>
      <c r="AM46" s="162" t="str">
        <f>NOVA!B94</f>
        <v>3a3</v>
      </c>
      <c r="AN46" s="386" t="str">
        <f>NOVA!C94</f>
        <v>Discuss with counselor</v>
      </c>
      <c r="AO46" s="387"/>
      <c r="AP46" s="162" t="str">
        <f>IF(NOVA!M94&lt;&gt;"", NOVA!M94, "")</f>
        <v/>
      </c>
      <c r="AQ46" s="215"/>
      <c r="AR46" s="162" t="str">
        <f>NOVA!B159</f>
        <v>3a2</v>
      </c>
      <c r="AS46" s="386" t="str">
        <f>NOVA!C159</f>
        <v>On Jupiter or Pluto</v>
      </c>
      <c r="AT46" s="387"/>
      <c r="AU46" s="162" t="str">
        <f>IF(NOVA!M159&lt;&gt;"", NOVA!M159, "")</f>
        <v/>
      </c>
    </row>
    <row r="47" spans="1:47">
      <c r="A47" s="159" t="str">
        <f>N47</f>
        <v>Build It</v>
      </c>
      <c r="B47" s="151" t="str">
        <f>Electives!M62</f>
        <v/>
      </c>
      <c r="D47" s="399" t="str">
        <f>AdventurePins!C53</f>
        <v>Webelos Walkabout</v>
      </c>
      <c r="E47" s="399"/>
      <c r="F47" s="399"/>
      <c r="G47" s="399"/>
      <c r="I47" s="402"/>
      <c r="J47" s="42" t="str">
        <f>AdventurePins!B109</f>
        <v>2c</v>
      </c>
      <c r="K47" s="159" t="str">
        <f>AdventurePins!C109</f>
        <v>Describe ranks in Boy Scouts</v>
      </c>
      <c r="L47" s="42" t="str">
        <f>IF(AdventurePins!M109&lt;&gt;"", AdventurePins!M109, " ")</f>
        <v xml:space="preserve"> </v>
      </c>
      <c r="N47" s="399" t="str">
        <f>Electives!C57</f>
        <v>Build It</v>
      </c>
      <c r="O47" s="399"/>
      <c r="P47" s="399"/>
      <c r="Q47" s="399"/>
      <c r="S47" s="416"/>
      <c r="T47" s="107" t="str">
        <f>Electives!B123</f>
        <v>4h</v>
      </c>
      <c r="U47" s="125" t="str">
        <f>Electives!C123</f>
        <v>Replace a bulb in a car</v>
      </c>
      <c r="V47" s="107" t="str">
        <f>IF(Electives!M123&lt;&gt;"", Electives!M123, " ")</f>
        <v xml:space="preserve"> </v>
      </c>
      <c r="X47" s="410" t="str">
        <f>IF(Electives!$E192&lt;&gt;"", Electives!$E192, " ")</f>
        <v>(Do All)</v>
      </c>
      <c r="Y47" s="107">
        <f>Electives!B193</f>
        <v>1</v>
      </c>
      <c r="Z47" s="126" t="str">
        <f>Electives!C193</f>
        <v>Write story outline. Create storyboard.</v>
      </c>
      <c r="AA47" s="107" t="str">
        <f>IF(Electives!M193&lt;&gt;"", Electives!M193, " ")</f>
        <v xml:space="preserve"> </v>
      </c>
      <c r="AC47" s="219" t="str">
        <f>'Shooting Sports'!B13</f>
        <v>S1</v>
      </c>
      <c r="AD47" s="392" t="str">
        <f>'Shooting Sports'!C13</f>
        <v>Demonstrate one shooting position</v>
      </c>
      <c r="AE47" s="393"/>
      <c r="AF47" s="219" t="str">
        <f>IF('Shooting Sports'!M13&lt;&gt;"", 'Shooting Sports'!M13, "")</f>
        <v/>
      </c>
      <c r="AG47" s="215"/>
      <c r="AH47" s="162" t="str">
        <f>NOVA!B34</f>
        <v>3c2</v>
      </c>
      <c r="AI47" s="386" t="str">
        <f>NOVA!C34</f>
        <v>Analyze predictions for a week</v>
      </c>
      <c r="AJ47" s="387"/>
      <c r="AK47" s="162" t="str">
        <f>IF(NOVA!M34&lt;&gt;"", NOVA!M34, "")</f>
        <v/>
      </c>
      <c r="AL47" s="215"/>
      <c r="AM47" s="162" t="str">
        <f>NOVA!B95</f>
        <v>3b1</v>
      </c>
      <c r="AN47" s="386" t="str">
        <f>NOVA!C95</f>
        <v>Explain revolution, orbit and rotation</v>
      </c>
      <c r="AO47" s="387"/>
      <c r="AP47" s="162" t="str">
        <f>IF(NOVA!M95&lt;&gt;"", NOVA!M95, "")</f>
        <v/>
      </c>
      <c r="AQ47" s="215"/>
      <c r="AR47" s="162" t="str">
        <f>NOVA!B160</f>
        <v>3a3</v>
      </c>
      <c r="AS47" s="386" t="str">
        <f>NOVA!C160</f>
        <v>On a planet of your choice</v>
      </c>
      <c r="AT47" s="387"/>
      <c r="AU47" s="162" t="str">
        <f>IF(NOVA!M160&lt;&gt;"", NOVA!M160, "")</f>
        <v/>
      </c>
    </row>
    <row r="48" spans="1:47" ht="12.75" customHeight="1">
      <c r="A48" s="159" t="str">
        <f>N52</f>
        <v>Build My Own Hero</v>
      </c>
      <c r="B48" s="151" t="str">
        <f>Electives!M71</f>
        <v/>
      </c>
      <c r="D48" s="403" t="str">
        <f>IF(AdventurePins!$E53&lt;&gt;"", AdventurePins!$E53, " ")</f>
        <v>(Do 1-4 and one other)</v>
      </c>
      <c r="E48" s="42">
        <f>AdventurePins!B54</f>
        <v>1</v>
      </c>
      <c r="F48" s="159" t="str">
        <f>AdventurePins!C54</f>
        <v>Create a hike plan</v>
      </c>
      <c r="G48" s="42" t="str">
        <f>IF(AdventurePins!M54&lt;&gt;"", AdventurePins!M54, " ")</f>
        <v xml:space="preserve"> </v>
      </c>
      <c r="I48" s="402"/>
      <c r="J48" s="42" t="str">
        <f>AdventurePins!B110</f>
        <v>2d</v>
      </c>
      <c r="K48" s="159" t="str">
        <f>AdventurePins!C110</f>
        <v>Describe merit badge program</v>
      </c>
      <c r="L48" s="42" t="str">
        <f>IF(AdventurePins!M110&lt;&gt;"", AdventurePins!M110, " ")</f>
        <v xml:space="preserve"> </v>
      </c>
      <c r="N48" s="410" t="str">
        <f>IF(Electives!$E57&lt;&gt;"", Electives!$E57, " ")</f>
        <v>(Do All)</v>
      </c>
      <c r="O48" s="107">
        <f>Electives!B58</f>
        <v>1</v>
      </c>
      <c r="P48" s="125" t="str">
        <f>Electives!C58</f>
        <v>Learn basic tools &amp; safety</v>
      </c>
      <c r="Q48" s="107" t="str">
        <f>IF(Electives!M58&lt;&gt;"", Electives!M58, " ")</f>
        <v xml:space="preserve"> </v>
      </c>
      <c r="S48" s="416"/>
      <c r="T48" s="107" t="str">
        <f>Electives!B124</f>
        <v>4i</v>
      </c>
      <c r="U48" s="125" t="str">
        <f>Electives!C124</f>
        <v>Change a car tire</v>
      </c>
      <c r="V48" s="107" t="str">
        <f>IF(Electives!M124&lt;&gt;"", Electives!M124, " ")</f>
        <v xml:space="preserve"> </v>
      </c>
      <c r="X48" s="410"/>
      <c r="Y48" s="107">
        <f>Electives!B194</f>
        <v>2</v>
      </c>
      <c r="Z48" s="125" t="str">
        <f>Electives!C194</f>
        <v>Create movie w/Oath &amp; Law</v>
      </c>
      <c r="AA48" s="107" t="str">
        <f>IF(Electives!M194&lt;&gt;"", Electives!M194, " ")</f>
        <v xml:space="preserve"> </v>
      </c>
      <c r="AC48" s="219" t="str">
        <f>'Shooting Sports'!B14</f>
        <v>S2</v>
      </c>
      <c r="AD48" s="392" t="str">
        <f>'Shooting Sports'!C14</f>
        <v>Fire 5 BBs in 3 volleys at the Cub target</v>
      </c>
      <c r="AE48" s="393"/>
      <c r="AF48" s="219" t="str">
        <f>IF('Shooting Sports'!M14&lt;&gt;"", 'Shooting Sports'!M14, "")</f>
        <v/>
      </c>
      <c r="AG48" s="215"/>
      <c r="AH48" s="162" t="str">
        <f>NOVA!B35</f>
        <v>3c3</v>
      </c>
      <c r="AI48" s="386" t="str">
        <f>NOVA!C35</f>
        <v>Discuss work with counselor</v>
      </c>
      <c r="AJ48" s="387"/>
      <c r="AK48" s="162" t="str">
        <f>IF(NOVA!M35&lt;&gt;"", NOVA!M35, "")</f>
        <v/>
      </c>
      <c r="AL48" s="215"/>
      <c r="AM48" s="162" t="str">
        <f>NOVA!B96</f>
        <v>3b2</v>
      </c>
      <c r="AN48" s="386" t="str">
        <f>NOVA!C96</f>
        <v>Compare 3 planets to the Earth</v>
      </c>
      <c r="AO48" s="387"/>
      <c r="AP48" s="162" t="str">
        <f>IF(NOVA!M96&lt;&gt;"", NOVA!M96, "")</f>
        <v/>
      </c>
      <c r="AQ48" s="215"/>
      <c r="AR48" s="162" t="str">
        <f>NOVA!B161</f>
        <v>3b</v>
      </c>
      <c r="AS48" s="386" t="str">
        <f>NOVA!C161</f>
        <v>Choose one and calculate its height</v>
      </c>
      <c r="AT48" s="387"/>
      <c r="AU48" s="162" t="str">
        <f>IF(NOVA!M161&lt;&gt;"", NOVA!M161, "")</f>
        <v/>
      </c>
    </row>
    <row r="49" spans="1:47" ht="12.75" customHeight="1">
      <c r="A49" s="159" t="str">
        <f>S3</f>
        <v>Castaway</v>
      </c>
      <c r="B49" s="151" t="str">
        <f>Electives!M81</f>
        <v/>
      </c>
      <c r="D49" s="404"/>
      <c r="E49" s="42">
        <f>AdventurePins!B55</f>
        <v>2</v>
      </c>
      <c r="F49" s="159" t="str">
        <f>AdventurePins!C55</f>
        <v>Assemble a hiking first-aid kit</v>
      </c>
      <c r="G49" s="42" t="str">
        <f>IF(AdventurePins!M55&lt;&gt;"", AdventurePins!M55, " ")</f>
        <v xml:space="preserve"> </v>
      </c>
      <c r="I49" s="402"/>
      <c r="J49" s="42" t="str">
        <f>AdventurePins!B111</f>
        <v>3a</v>
      </c>
      <c r="K49" s="159" t="str">
        <f>AdventurePins!C111</f>
        <v>Explain patrol method &amp; types</v>
      </c>
      <c r="L49" s="42" t="str">
        <f>IF(AdventurePins!M111&lt;&gt;"", AdventurePins!M111, " ")</f>
        <v xml:space="preserve"> </v>
      </c>
      <c r="N49" s="410"/>
      <c r="O49" s="107">
        <f>Electives!B59</f>
        <v>2</v>
      </c>
      <c r="P49" s="125" t="str">
        <f>Electives!C59</f>
        <v>Build carpentry project</v>
      </c>
      <c r="Q49" s="107" t="str">
        <f>IF(Electives!M59&lt;&gt;"", Electives!M59, " ")</f>
        <v xml:space="preserve"> </v>
      </c>
      <c r="S49" s="416"/>
      <c r="T49" s="107" t="str">
        <f>Electives!B125</f>
        <v>4j</v>
      </c>
      <c r="U49" s="125" t="str">
        <f>Electives!C125</f>
        <v>Repair bicycle, chain, tires, flat, etc</v>
      </c>
      <c r="V49" s="107" t="str">
        <f>IF(Electives!M125&lt;&gt;"", Electives!M125, " ")</f>
        <v xml:space="preserve"> </v>
      </c>
      <c r="X49" s="410"/>
      <c r="Y49" s="107">
        <f>Electives!B195</f>
        <v>3</v>
      </c>
      <c r="Z49" s="125" t="str">
        <f>Electives!C195</f>
        <v>Share movie with family/pack/den.</v>
      </c>
      <c r="AA49" s="107" t="str">
        <f>IF(Electives!M195&lt;&gt;"", Electives!M195, " ")</f>
        <v xml:space="preserve"> </v>
      </c>
      <c r="AC49" s="219" t="str">
        <f>'Shooting Sports'!B15</f>
        <v>S3</v>
      </c>
      <c r="AD49" s="392" t="str">
        <f>'Shooting Sports'!C15</f>
        <v>Demonstrate/Explain range commands</v>
      </c>
      <c r="AE49" s="393"/>
      <c r="AF49" s="219" t="str">
        <f>IF('Shooting Sports'!M15&lt;&gt;"", 'Shooting Sports'!M15, "")</f>
        <v/>
      </c>
      <c r="AG49" s="215"/>
      <c r="AH49" s="162" t="str">
        <f>NOVA!B36</f>
        <v>3d</v>
      </c>
      <c r="AI49" s="386" t="str">
        <f>NOVA!C36</f>
        <v>Choose 2 habitats and complete activity</v>
      </c>
      <c r="AJ49" s="387"/>
      <c r="AK49" s="162" t="str">
        <f>IF(NOVA!M36&lt;&gt;"", NOVA!M36, "")</f>
        <v/>
      </c>
      <c r="AL49" s="215"/>
      <c r="AM49" s="162" t="str">
        <f>NOVA!B97</f>
        <v>3b3</v>
      </c>
      <c r="AN49" s="386" t="str">
        <f>NOVA!C97</f>
        <v>Discuss with counselor</v>
      </c>
      <c r="AO49" s="387"/>
      <c r="AP49" s="162" t="str">
        <f>IF(NOVA!M97&lt;&gt;"", NOVA!M97, "")</f>
        <v/>
      </c>
      <c r="AQ49" s="215"/>
      <c r="AR49" s="162" t="str">
        <f>NOVA!B162</f>
        <v>3b1</v>
      </c>
      <c r="AS49" s="386" t="str">
        <f>NOVA!C162</f>
        <v>A tree</v>
      </c>
      <c r="AT49" s="387"/>
      <c r="AU49" s="162" t="str">
        <f>IF(NOVA!M162&lt;&gt;"", NOVA!M162, "")</f>
        <v/>
      </c>
    </row>
    <row r="50" spans="1:47">
      <c r="A50" s="159" t="str">
        <f>S11</f>
        <v>Earth Rocks!</v>
      </c>
      <c r="B50" s="151" t="str">
        <f>Electives!M95</f>
        <v/>
      </c>
      <c r="D50" s="404"/>
      <c r="E50" s="42">
        <f>AdventurePins!B56</f>
        <v>3</v>
      </c>
      <c r="F50" s="159" t="str">
        <f>AdventurePins!C56</f>
        <v>Outdoor Code / Leave No Trace</v>
      </c>
      <c r="G50" s="42" t="str">
        <f>IF(AdventurePins!M56&lt;&gt;"", AdventurePins!M56, " ")</f>
        <v xml:space="preserve"> </v>
      </c>
      <c r="I50" s="402"/>
      <c r="J50" s="42" t="str">
        <f>AdventurePins!B112</f>
        <v>3b</v>
      </c>
      <c r="K50" s="127" t="str">
        <f>AdventurePins!C112</f>
        <v>Hold an election to choose patrol leader</v>
      </c>
      <c r="L50" s="42" t="str">
        <f>IF(AdventurePins!M112&lt;&gt;"", AdventurePins!M112, " ")</f>
        <v xml:space="preserve"> </v>
      </c>
      <c r="N50" s="410"/>
      <c r="O50" s="107">
        <f>Electives!B60</f>
        <v>3</v>
      </c>
      <c r="P50" s="125" t="str">
        <f>Electives!C60</f>
        <v>List tools / materials for #2</v>
      </c>
      <c r="Q50" s="107" t="str">
        <f>IF(Electives!M60&lt;&gt;"", Electives!M60, " ")</f>
        <v xml:space="preserve"> </v>
      </c>
      <c r="S50" s="416"/>
      <c r="T50" s="107" t="str">
        <f>Electives!B126</f>
        <v>4k</v>
      </c>
      <c r="U50" s="127" t="str">
        <f>Electives!C126</f>
        <v>Replace wheels on skateboard, scooter, or skates</v>
      </c>
      <c r="V50" s="107" t="str">
        <f>IF(Electives!M126&lt;&gt;"", Electives!M126,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Sports'!M16&lt;&gt;"", 'Shooting Sports'!M16, "")</f>
        <v/>
      </c>
      <c r="AG50" s="142"/>
      <c r="AH50" s="162" t="str">
        <f>NOVA!B37</f>
        <v>3d1</v>
      </c>
      <c r="AI50" s="386" t="str">
        <f>NOVA!C37</f>
        <v>Prairie</v>
      </c>
      <c r="AJ50" s="387"/>
      <c r="AK50" s="162" t="str">
        <f>IF(NOVA!M37&lt;&gt;"", NOVA!M37, "")</f>
        <v/>
      </c>
      <c r="AL50" s="142"/>
      <c r="AM50" s="162" t="str">
        <f>NOVA!B98</f>
        <v>3c1</v>
      </c>
      <c r="AN50" s="386" t="str">
        <f>NOVA!C98</f>
        <v>Design a rover and tell what it collects</v>
      </c>
      <c r="AO50" s="387"/>
      <c r="AP50" s="162" t="str">
        <f>IF(NOVA!M98&lt;&gt;"", NOVA!M98, "")</f>
        <v/>
      </c>
      <c r="AQ50" s="142"/>
      <c r="AR50" s="162" t="str">
        <f>NOVA!B163</f>
        <v>3b2</v>
      </c>
      <c r="AS50" s="386" t="str">
        <f>NOVA!C163</f>
        <v>Your house</v>
      </c>
      <c r="AT50" s="387"/>
      <c r="AU50" s="162" t="str">
        <f>IF(NOVA!M163&lt;&gt;"", NOVA!M163, "")</f>
        <v/>
      </c>
    </row>
    <row r="51" spans="1:47" ht="12.75" customHeight="1">
      <c r="A51" s="159" t="str">
        <f>S23</f>
        <v>Engineer</v>
      </c>
      <c r="B51" s="151" t="str">
        <f>Electives!M104</f>
        <v/>
      </c>
      <c r="D51" s="404"/>
      <c r="E51" s="42">
        <f>AdventurePins!B57</f>
        <v>4</v>
      </c>
      <c r="F51" s="159" t="str">
        <f>AdventurePins!C57</f>
        <v>Hike 3 miles and plan lunch</v>
      </c>
      <c r="G51" s="42" t="str">
        <f>IF(AdventurePins!M57&lt;&gt;"", AdventurePins!M57, " ")</f>
        <v xml:space="preserve"> </v>
      </c>
      <c r="I51" s="402"/>
      <c r="J51" s="42" t="str">
        <f>AdventurePins!B113</f>
        <v>3c</v>
      </c>
      <c r="K51" s="127" t="str">
        <f>AdventurePins!C113</f>
        <v>Develop patrol name, emblem, flag, &amp; yell</v>
      </c>
      <c r="L51" s="42" t="str">
        <f>IF(AdventurePins!M113&lt;&gt;"", AdventurePins!M113, " ")</f>
        <v xml:space="preserve"> </v>
      </c>
      <c r="N51" s="410"/>
      <c r="O51" s="107">
        <f>Electives!B61</f>
        <v>4</v>
      </c>
      <c r="P51" s="127" t="str">
        <f>Electives!C61</f>
        <v>Visit / interview construction worker @ site</v>
      </c>
      <c r="Q51" s="107" t="str">
        <f>IF(Electives!M61&lt;&gt;"", Electives!M61, " ")</f>
        <v xml:space="preserve"> </v>
      </c>
      <c r="S51" s="416"/>
      <c r="T51" s="107" t="str">
        <f>Electives!B127</f>
        <v>4l</v>
      </c>
      <c r="U51" s="125" t="str">
        <f>Electives!C127</f>
        <v>Help prepare and paint a room</v>
      </c>
      <c r="V51" s="107" t="str">
        <f>IF(Electives!M127&lt;&gt;"", Electives!M127, " ")</f>
        <v xml:space="preserve"> </v>
      </c>
      <c r="X51" s="410" t="str">
        <f>IF(Electives!$E198&lt;&gt;"", Electives!$E198, " ")</f>
        <v>(Do 1, one of 2, all 3 thru 5, and one of 6)</v>
      </c>
      <c r="Y51" s="107">
        <f>Electives!B199</f>
        <v>1</v>
      </c>
      <c r="Z51" s="127" t="str">
        <f>Electives!C199</f>
        <v>Interview grandparent about childhood life</v>
      </c>
      <c r="AA51" s="107" t="str">
        <f>IF(Electives!M199&lt;&gt;"", Electives!M199, " ")</f>
        <v xml:space="preserve"> </v>
      </c>
      <c r="AC51"/>
      <c r="AD51" s="218" t="str">
        <f>'Shooting Sports'!C18</f>
        <v>Archery: Level 1</v>
      </c>
      <c r="AE51" s="218"/>
      <c r="AF51"/>
      <c r="AG51" s="72"/>
      <c r="AH51" s="162" t="str">
        <f>NOVA!B38</f>
        <v>3d2</v>
      </c>
      <c r="AI51" s="386" t="str">
        <f>NOVA!C38</f>
        <v>Temperate forest</v>
      </c>
      <c r="AJ51" s="387"/>
      <c r="AK51" s="162" t="str">
        <f>IF(NOVA!M38&lt;&gt;"", NOVA!M38, "")</f>
        <v/>
      </c>
      <c r="AL51" s="72"/>
      <c r="AM51" s="162" t="str">
        <f>NOVA!B99</f>
        <v>3c2</v>
      </c>
      <c r="AN51" s="386" t="str">
        <f>NOVA!C99</f>
        <v>How would rover work</v>
      </c>
      <c r="AO51" s="387"/>
      <c r="AP51" s="162" t="str">
        <f>IF(NOVA!M99&lt;&gt;"", NOVA!M99, "")</f>
        <v/>
      </c>
      <c r="AQ51" s="72"/>
      <c r="AR51" s="162" t="str">
        <f>NOVA!B164</f>
        <v>3b3</v>
      </c>
      <c r="AS51" s="386" t="str">
        <f>NOVA!C164</f>
        <v>A building of your choice</v>
      </c>
      <c r="AT51" s="387"/>
      <c r="AU51" s="162" t="str">
        <f>IF(NOVA!M164&lt;&gt;"", NOVA!M164, "")</f>
        <v/>
      </c>
    </row>
    <row r="52" spans="1:47">
      <c r="A52" s="159" t="str">
        <f>S30</f>
        <v>Fix It</v>
      </c>
      <c r="B52" s="151" t="str">
        <f>Electives!M137</f>
        <v/>
      </c>
      <c r="D52" s="404"/>
      <c r="E52" s="42">
        <f>AdventurePins!B58</f>
        <v>5</v>
      </c>
      <c r="F52" s="127" t="str">
        <f>AdventurePins!C58</f>
        <v>Identify poisonous plants/animals/insects</v>
      </c>
      <c r="G52" s="42" t="str">
        <f>IF(AdventurePins!M58&lt;&gt;"", AdventurePins!M58, " ")</f>
        <v xml:space="preserve"> </v>
      </c>
      <c r="I52" s="402"/>
      <c r="J52" s="42" t="str">
        <f>AdventurePins!B114</f>
        <v>3d</v>
      </c>
      <c r="K52" s="127" t="str">
        <f>AdventurePins!C114</f>
        <v>Participate in Boy Scout campout/activity</v>
      </c>
      <c r="L52" s="42" t="str">
        <f>IF(AdventurePins!M114&lt;&gt;"", AdventurePins!M114, " ")</f>
        <v xml:space="preserve"> </v>
      </c>
      <c r="N52" s="399" t="str">
        <f>Electives!C64</f>
        <v>Build My Own Hero</v>
      </c>
      <c r="O52" s="399"/>
      <c r="P52" s="399"/>
      <c r="Q52" s="399"/>
      <c r="S52" s="416"/>
      <c r="T52" s="107" t="str">
        <f>Electives!B128</f>
        <v>4m</v>
      </c>
      <c r="U52" s="125" t="str">
        <f>Electives!C128</f>
        <v>Help replace wall or floor tile</v>
      </c>
      <c r="V52" s="107" t="str">
        <f>IF(Electives!M128&lt;&gt;"", Electives!M128, " ")</f>
        <v xml:space="preserve"> </v>
      </c>
      <c r="X52" s="410"/>
      <c r="Y52" s="107" t="str">
        <f>Electives!B200</f>
        <v>2a</v>
      </c>
      <c r="Z52" s="127" t="str">
        <f>Electives!C200</f>
        <v>Family tree of three generations</v>
      </c>
      <c r="AA52" s="107" t="str">
        <f>IF(Electives!M200&lt;&gt;"", Electives!M200, " ")</f>
        <v xml:space="preserve"> </v>
      </c>
      <c r="AC52" s="219">
        <f>'Shooting Sports'!B19</f>
        <v>1</v>
      </c>
      <c r="AD52" s="428" t="str">
        <f>'Shooting Sports'!C19</f>
        <v>Follow archery range rules and whistles</v>
      </c>
      <c r="AE52" s="429"/>
      <c r="AF52" s="219" t="str">
        <f>IF('Shooting Sports'!M19&lt;&gt;"", 'Shooting Sports'!M19, "")</f>
        <v/>
      </c>
      <c r="AG52" s="220"/>
      <c r="AH52" s="162" t="str">
        <f>NOVA!B39</f>
        <v>3d3</v>
      </c>
      <c r="AI52" s="386" t="str">
        <f>NOVA!C39</f>
        <v>Aquatic ecosystem</v>
      </c>
      <c r="AJ52" s="387"/>
      <c r="AK52" s="162" t="str">
        <f>IF(NOVA!M39&lt;&gt;"", NOVA!M39, "")</f>
        <v/>
      </c>
      <c r="AL52" s="220"/>
      <c r="AM52" s="162" t="str">
        <f>NOVA!B100</f>
        <v>3c3</v>
      </c>
      <c r="AN52" s="386" t="str">
        <f>NOVA!C100</f>
        <v>How would rover transmit data</v>
      </c>
      <c r="AO52" s="387"/>
      <c r="AP52" s="162" t="str">
        <f>IF(NOVA!M100&lt;&gt;"", NOVA!M100, "")</f>
        <v/>
      </c>
      <c r="AQ52" s="220"/>
      <c r="AR52" s="162" t="str">
        <f>NOVA!B165</f>
        <v>3c</v>
      </c>
      <c r="AS52" s="386" t="str">
        <f>NOVA!C165</f>
        <v>Calculate the volume of air in your room</v>
      </c>
      <c r="AT52" s="387"/>
      <c r="AU52" s="162" t="str">
        <f>IF(NOVA!M165&lt;&gt;"", NOVA!M165, "")</f>
        <v/>
      </c>
    </row>
    <row r="53" spans="1:47" ht="12.75" customHeight="1">
      <c r="A53" s="159" t="str">
        <f>X3</f>
        <v>Game Design</v>
      </c>
      <c r="B53" s="151" t="str">
        <f>Electives!M144</f>
        <v/>
      </c>
      <c r="D53" s="405"/>
      <c r="E53" s="42">
        <f>AdventurePins!B59</f>
        <v>6</v>
      </c>
      <c r="F53" s="127" t="str">
        <f>AdventurePins!C59</f>
        <v>Leader role: Trail/First-aid/Lunch/Service</v>
      </c>
      <c r="G53" s="42" t="str">
        <f>IF(AdventurePins!M59&lt;&gt;"", AdventurePins!M59, " ")</f>
        <v xml:space="preserve"> </v>
      </c>
      <c r="I53" s="402"/>
      <c r="J53" s="42">
        <f>AdventurePins!B115</f>
        <v>4</v>
      </c>
      <c r="K53" s="126" t="str">
        <f>AdventurePins!C115</f>
        <v>Use patrol method on Boy Scout activity</v>
      </c>
      <c r="L53" s="42" t="str">
        <f>IF(AdventurePins!M115&lt;&gt;"", AdventurePins!M115, " ")</f>
        <v xml:space="preserve"> </v>
      </c>
      <c r="N53" s="410" t="str">
        <f>IF(Electives!$E64&lt;&gt;"", Electives!$E64, " ")</f>
        <v>(Do 1-3 and one other)</v>
      </c>
      <c r="O53" s="107">
        <f>Electives!B65</f>
        <v>1</v>
      </c>
      <c r="P53" s="125" t="str">
        <f>Electives!C65</f>
        <v>What is Hero; Invite local hero.</v>
      </c>
      <c r="Q53" s="107" t="str">
        <f>IF(Electives!M65&lt;&gt;"", Electives!M65, " ")</f>
        <v xml:space="preserve"> </v>
      </c>
      <c r="S53" s="416"/>
      <c r="T53" s="107" t="str">
        <f>Electives!B129</f>
        <v>4n</v>
      </c>
      <c r="U53" s="125" t="str">
        <f>Electives!C129</f>
        <v>Help repair window/door lock</v>
      </c>
      <c r="V53" s="107" t="str">
        <f>IF(Electives!M129&lt;&gt;"", Electives!M129, " ")</f>
        <v xml:space="preserve"> </v>
      </c>
      <c r="X53" s="410"/>
      <c r="Y53" s="107" t="str">
        <f>Electives!B201</f>
        <v>2b</v>
      </c>
      <c r="Z53" s="127" t="str">
        <f>Electives!C201</f>
        <v>Make a display showing family orign</v>
      </c>
      <c r="AA53" s="107" t="str">
        <f>IF(Electives!M201&lt;&gt;"", Electives!M201, " ")</f>
        <v xml:space="preserve"> </v>
      </c>
      <c r="AC53" s="219">
        <f>'Shooting Sports'!B20</f>
        <v>2</v>
      </c>
      <c r="AD53" s="392" t="str">
        <f>'Shooting Sports'!C20</f>
        <v>Identify recurve and compound bow</v>
      </c>
      <c r="AE53" s="393"/>
      <c r="AF53" s="219" t="str">
        <f>IF('Shooting Sports'!M20&lt;&gt;"", 'Shooting Sports'!M20, "")</f>
        <v/>
      </c>
      <c r="AG53" s="221"/>
      <c r="AH53" s="162" t="str">
        <f>NOVA!B40</f>
        <v>3d4</v>
      </c>
      <c r="AI53" s="386" t="str">
        <f>NOVA!C40</f>
        <v>Temperate / Subtropical rain forest</v>
      </c>
      <c r="AJ53" s="387"/>
      <c r="AK53" s="162" t="str">
        <f>IF(NOVA!M40&lt;&gt;"", NOVA!M40, "")</f>
        <v/>
      </c>
      <c r="AL53" s="221"/>
      <c r="AM53" s="162" t="str">
        <f>NOVA!B101</f>
        <v>3c4</v>
      </c>
      <c r="AN53" s="386" t="str">
        <f>NOVA!C101</f>
        <v>Why rovers are needed</v>
      </c>
      <c r="AO53" s="387"/>
      <c r="AP53" s="162" t="str">
        <f>IF(NOVA!M101&lt;&gt;"", NOVA!M101, "")</f>
        <v/>
      </c>
      <c r="AQ53" s="221"/>
      <c r="AR53" s="162" t="str">
        <f>NOVA!B166</f>
        <v>4a1</v>
      </c>
      <c r="AS53" s="386" t="str">
        <f>NOVA!C166</f>
        <v>Look up and discuss cryptography</v>
      </c>
      <c r="AT53" s="387"/>
      <c r="AU53" s="162" t="str">
        <f>IF(NOVA!M166&lt;&gt;"", NOVA!M166, "")</f>
        <v/>
      </c>
    </row>
    <row r="54" spans="1:47" ht="12.75" customHeight="1">
      <c r="A54" s="159" t="str">
        <f>X8</f>
        <v>Into the Wild</v>
      </c>
      <c r="B54" s="151" t="str">
        <f>Electives!M161</f>
        <v/>
      </c>
      <c r="I54" s="402"/>
      <c r="J54" s="42" t="str">
        <f>AdventurePins!B116</f>
        <v>5a</v>
      </c>
      <c r="K54" s="127" t="str">
        <f>AdventurePins!C116</f>
        <v>Tie knots: square, 2-half hitches, taut-line</v>
      </c>
      <c r="L54" s="42" t="str">
        <f>IF(AdventurePins!M116&lt;&gt;"", AdventurePins!M116, " ")</f>
        <v xml:space="preserve"> </v>
      </c>
      <c r="N54" s="410"/>
      <c r="O54" s="107">
        <f>Electives!B66</f>
        <v>2</v>
      </c>
      <c r="P54" s="126" t="str">
        <f>Electives!C66</f>
        <v>Identify how citizens can be local heros.</v>
      </c>
      <c r="Q54" s="107" t="str">
        <f>IF(Electives!M66&lt;&gt;"", Electives!M66, " ")</f>
        <v xml:space="preserve"> </v>
      </c>
      <c r="S54" s="416"/>
      <c r="T54" s="107" t="str">
        <f>Electives!B130</f>
        <v>4o</v>
      </c>
      <c r="U54" s="125" t="str">
        <f>Electives!C130</f>
        <v>Help fix slow or clogged sink</v>
      </c>
      <c r="V54" s="107" t="str">
        <f>IF(Electives!M130&lt;&gt;"", Electives!M130, " ")</f>
        <v xml:space="preserve"> </v>
      </c>
      <c r="X54" s="410"/>
      <c r="Y54" s="107" t="str">
        <f>Electives!B202</f>
        <v>2c</v>
      </c>
      <c r="Z54" s="127" t="str">
        <f>Electives!C202</f>
        <v>Create display of family celebration</v>
      </c>
      <c r="AA54" s="107" t="str">
        <f>IF(Electives!M202&lt;&gt;"", Electives!M202, " ")</f>
        <v xml:space="preserve"> </v>
      </c>
      <c r="AC54" s="219">
        <f>'Shooting Sports'!B21</f>
        <v>3</v>
      </c>
      <c r="AD54" s="392" t="str">
        <f>'Shooting Sports'!C21</f>
        <v>Demonstrate arm/finger guards &amp; quiver</v>
      </c>
      <c r="AE54" s="393"/>
      <c r="AF54" s="219" t="str">
        <f>IF('Shooting Sports'!M21&lt;&gt;"", 'Shooting Sports'!M21, "")</f>
        <v/>
      </c>
      <c r="AG54" s="221"/>
      <c r="AH54" s="162" t="str">
        <f>NOVA!B41</f>
        <v>3d5</v>
      </c>
      <c r="AI54" s="386" t="str">
        <f>NOVA!C41</f>
        <v>Desert</v>
      </c>
      <c r="AJ54" s="387"/>
      <c r="AK54" s="162" t="str">
        <f>IF(NOVA!M41&lt;&gt;"", NOVA!M41, "")</f>
        <v/>
      </c>
      <c r="AL54" s="221"/>
      <c r="AM54" s="162" t="str">
        <f>NOVA!B102</f>
        <v>3d1</v>
      </c>
      <c r="AN54" s="386" t="str">
        <f>NOVA!C102</f>
        <v>Design a space colony</v>
      </c>
      <c r="AO54" s="387"/>
      <c r="AP54" s="162" t="str">
        <f>IF(NOVA!M102&lt;&gt;"", NOVA!M102, "")</f>
        <v/>
      </c>
      <c r="AQ54" s="221"/>
      <c r="AR54" s="162" t="str">
        <f>NOVA!B167</f>
        <v>4a2</v>
      </c>
      <c r="AS54" s="386" t="str">
        <f>NOVA!C167</f>
        <v>Discuss 3 ways codes are made</v>
      </c>
      <c r="AT54" s="387"/>
      <c r="AU54" s="162" t="str">
        <f>IF(NOVA!M167&lt;&gt;"", NOVA!M167, "")</f>
        <v/>
      </c>
    </row>
    <row r="55" spans="1:47">
      <c r="A55" s="159" t="str">
        <f>X23</f>
        <v>Into the Woods</v>
      </c>
      <c r="B55" s="151" t="str">
        <f>Electives!M171</f>
        <v/>
      </c>
      <c r="I55" s="402"/>
      <c r="J55" s="42" t="str">
        <f>AdventurePins!B117</f>
        <v>5b</v>
      </c>
      <c r="K55" s="127" t="str">
        <f>AdventurePins!C117</f>
        <v>Show whip &amp; fuse ends of different ropes</v>
      </c>
      <c r="L55" s="42" t="str">
        <f>IF(AdventurePins!M117&lt;&gt;"", AdventurePins!M117, " ")</f>
        <v xml:space="preserve"> </v>
      </c>
      <c r="N55" s="410"/>
      <c r="O55" s="107">
        <f>Electives!B67</f>
        <v>3</v>
      </c>
      <c r="P55" s="125" t="str">
        <f>Electives!C67</f>
        <v>Recognize community Hero</v>
      </c>
      <c r="Q55" s="107" t="str">
        <f>IF(Electives!M67&lt;&gt;"", Electives!M67, " ")</f>
        <v xml:space="preserve"> </v>
      </c>
      <c r="S55" s="416"/>
      <c r="T55" s="107" t="str">
        <f>Electives!B131</f>
        <v>4p</v>
      </c>
      <c r="U55" s="125" t="str">
        <f>Electives!C131</f>
        <v>Help repair a mailbox</v>
      </c>
      <c r="V55" s="107" t="str">
        <f>IF(Electives!M131&lt;&gt;"", Electives!M131, " ")</f>
        <v xml:space="preserve"> </v>
      </c>
      <c r="X55" s="410"/>
      <c r="Y55" s="107">
        <f>Electives!B203</f>
        <v>3</v>
      </c>
      <c r="Z55" s="127" t="str">
        <f>Electives!C203</f>
        <v>Chart chores for 2 weeks</v>
      </c>
      <c r="AA55" s="107" t="str">
        <f>IF(Electives!M203&lt;&gt;"", Electives!M203, " ")</f>
        <v xml:space="preserve"> </v>
      </c>
      <c r="AC55" s="219">
        <f>'Shooting Sports'!B22</f>
        <v>4</v>
      </c>
      <c r="AD55" s="392" t="str">
        <f>'Shooting Sports'!C22</f>
        <v>Properly shoot a bow</v>
      </c>
      <c r="AE55" s="393"/>
      <c r="AF55" s="219" t="str">
        <f>IF('Shooting Sports'!M22&lt;&gt;"", 'Shooting Sports'!M22, "")</f>
        <v/>
      </c>
      <c r="AG55" s="221"/>
      <c r="AH55" s="162" t="str">
        <f>NOVA!B42</f>
        <v>3d6</v>
      </c>
      <c r="AI55" s="386" t="str">
        <f>NOVA!C42</f>
        <v>Polar ice</v>
      </c>
      <c r="AJ55" s="387"/>
      <c r="AK55" s="162" t="str">
        <f>IF(NOVA!M42&lt;&gt;"", NOVA!M42, "")</f>
        <v/>
      </c>
      <c r="AL55" s="221"/>
      <c r="AM55" s="162" t="str">
        <f>NOVA!B103</f>
        <v>3d2</v>
      </c>
      <c r="AN55" s="386" t="str">
        <f>NOVA!C103</f>
        <v>Discuss survival needs</v>
      </c>
      <c r="AO55" s="387"/>
      <c r="AP55" s="162" t="str">
        <f>IF(NOVA!M103&lt;&gt;"", NOVA!M103, "")</f>
        <v/>
      </c>
      <c r="AQ55" s="221"/>
      <c r="AR55" s="162" t="str">
        <f>NOVA!B168</f>
        <v>4a3</v>
      </c>
      <c r="AS55" s="386" t="str">
        <f>NOVA!C168</f>
        <v>Discuss how codes relate to math</v>
      </c>
      <c r="AT55" s="387"/>
      <c r="AU55" s="162" t="str">
        <f>IF(NOVA!M168&lt;&gt;"", NOVA!M168, "")</f>
        <v/>
      </c>
    </row>
    <row r="56" spans="1:47" ht="12.75" customHeight="1">
      <c r="A56" s="159" t="str">
        <f>X31</f>
        <v>Looking Back, Looking Forward</v>
      </c>
      <c r="B56" s="151" t="str">
        <f>Electives!M177</f>
        <v/>
      </c>
      <c r="I56" s="402"/>
      <c r="J56" s="42">
        <f>AdventurePins!B118</f>
        <v>6</v>
      </c>
      <c r="K56" s="159" t="str">
        <f>AdventurePins!C118</f>
        <v>Demonstrate pocketknife safety</v>
      </c>
      <c r="L56" s="42" t="str">
        <f>IF(AdventurePins!M118&lt;&gt;"", AdventurePins!M118, " ")</f>
        <v xml:space="preserve"> </v>
      </c>
      <c r="N56" s="410"/>
      <c r="O56" s="107">
        <f>Electives!B68</f>
        <v>4</v>
      </c>
      <c r="P56" s="125" t="str">
        <f>Electives!C68</f>
        <v>Learn about a foreign hero</v>
      </c>
      <c r="Q56" s="107" t="str">
        <f>IF(Electives!M68&lt;&gt;"", Electives!M68, " ")</f>
        <v xml:space="preserve"> </v>
      </c>
      <c r="S56" s="416"/>
      <c r="T56" s="107" t="str">
        <f>Electives!B132</f>
        <v>4q</v>
      </c>
      <c r="U56" s="127" t="str">
        <f>Electives!C132</f>
        <v>Change battery in smoke or CO2 detector</v>
      </c>
      <c r="V56" s="107" t="str">
        <f>IF(Electives!M132&lt;&gt;"", Electives!M132, " ")</f>
        <v xml:space="preserve"> </v>
      </c>
      <c r="X56" s="410"/>
      <c r="Y56" s="107">
        <f>Electives!B204</f>
        <v>4</v>
      </c>
      <c r="Z56" s="127" t="str">
        <f>Electives!C204</f>
        <v>Help a family member complete a job</v>
      </c>
      <c r="AA56" s="107" t="str">
        <f>IF(Electives!M204&lt;&gt;"", Electives!M204, " ")</f>
        <v xml:space="preserve"> </v>
      </c>
      <c r="AC56" s="219">
        <f>'Shooting Sports'!B23</f>
        <v>5</v>
      </c>
      <c r="AD56" s="394" t="str">
        <f>'Shooting Sports'!C23</f>
        <v>Safely retrieve arrows</v>
      </c>
      <c r="AE56" s="394"/>
      <c r="AF56" s="219" t="str">
        <f>IF('Shooting Sports'!M23&lt;&gt;"", 'Shooting Sports'!M23, "")</f>
        <v/>
      </c>
      <c r="AG56" s="221"/>
      <c r="AH56" s="162" t="str">
        <f>NOVA!B43</f>
        <v>3d7</v>
      </c>
      <c r="AI56" s="386" t="str">
        <f>NOVA!C43</f>
        <v>Tide pools</v>
      </c>
      <c r="AJ56" s="387"/>
      <c r="AK56" s="162" t="str">
        <f>IF(NOVA!M43&lt;&gt;"", NOVA!M43, "")</f>
        <v/>
      </c>
      <c r="AL56" s="221"/>
      <c r="AM56" s="162" t="str">
        <f>NOVA!B104</f>
        <v>3e</v>
      </c>
      <c r="AN56" s="386" t="str">
        <f>NOVA!C104</f>
        <v>Map an asteroid</v>
      </c>
      <c r="AO56" s="387"/>
      <c r="AP56" s="162" t="str">
        <f>IF(NOVA!M104&lt;&gt;"", NOVA!M104, "")</f>
        <v/>
      </c>
      <c r="AQ56" s="221"/>
      <c r="AR56" s="162" t="str">
        <f>NOVA!B169</f>
        <v>4b1</v>
      </c>
      <c r="AS56" s="386" t="str">
        <f>NOVA!C169</f>
        <v>Design a code and write a message</v>
      </c>
      <c r="AT56" s="387"/>
      <c r="AU56" s="162" t="str">
        <f>IF(NOVA!M169&lt;&gt;"", NOVA!M169, "")</f>
        <v/>
      </c>
    </row>
    <row r="57" spans="1:47" ht="12.75" customHeight="1">
      <c r="A57" s="159" t="str">
        <f>X35</f>
        <v>Maestro!</v>
      </c>
      <c r="B57" s="151" t="str">
        <f>Electives!M190</f>
        <v/>
      </c>
      <c r="N57" s="410"/>
      <c r="O57" s="107">
        <f>Electives!B69</f>
        <v>5</v>
      </c>
      <c r="P57" s="125" t="str">
        <f>Electives!C69</f>
        <v>Learn about a Scout hero</v>
      </c>
      <c r="Q57" s="107" t="str">
        <f>IF(Electives!M69&lt;&gt;"", Electives!M69, " ")</f>
        <v xml:space="preserve"> </v>
      </c>
      <c r="S57" s="416"/>
      <c r="T57" s="107" t="str">
        <f>Electives!B133</f>
        <v>4r</v>
      </c>
      <c r="U57" s="125" t="str">
        <f>Electives!C133</f>
        <v>Help fix leaky faucet</v>
      </c>
      <c r="V57" s="107" t="str">
        <f>IF(Electives!M133&lt;&gt;"", Electives!M133, " ")</f>
        <v xml:space="preserve"> </v>
      </c>
      <c r="X57" s="410"/>
      <c r="Y57" s="107">
        <f>Electives!B205</f>
        <v>5</v>
      </c>
      <c r="Z57" s="127" t="str">
        <f>Electives!C205</f>
        <v>Home Inspection</v>
      </c>
      <c r="AA57" s="107" t="str">
        <f>IF(Electives!M205&lt;&gt;"", Electives!M205, " ")</f>
        <v xml:space="preserve"> </v>
      </c>
      <c r="AC57"/>
      <c r="AD57" s="218" t="str">
        <f>'Shooting Sports'!C25</f>
        <v>Archery: Level 2</v>
      </c>
      <c r="AE57" s="218"/>
      <c r="AF57"/>
      <c r="AG57" s="221"/>
      <c r="AH57" s="162">
        <f>NOVA!B44</f>
        <v>4</v>
      </c>
      <c r="AI57" s="386" t="str">
        <f>NOVA!C44</f>
        <v>Do A or B</v>
      </c>
      <c r="AJ57" s="387"/>
      <c r="AK57" s="162" t="str">
        <f>IF(NOVA!M44&lt;&gt;"", NOVA!M44, "")</f>
        <v/>
      </c>
      <c r="AL57" s="221"/>
      <c r="AM57" s="162" t="str">
        <f>NOVA!B105</f>
        <v>3f1</v>
      </c>
      <c r="AN57" s="386" t="str">
        <f>NOVA!C105</f>
        <v>Model solar and lunar eclipse</v>
      </c>
      <c r="AO57" s="387"/>
      <c r="AP57" s="162" t="str">
        <f>IF(NOVA!M105&lt;&gt;"", NOVA!M105, "")</f>
        <v/>
      </c>
      <c r="AQ57" s="221"/>
      <c r="AR57" s="162" t="str">
        <f>NOVA!B170</f>
        <v>4b2</v>
      </c>
      <c r="AS57" s="386" t="str">
        <f>NOVA!C170</f>
        <v>Share your code with your counselor</v>
      </c>
      <c r="AT57" s="387"/>
      <c r="AU57" s="162" t="str">
        <f>IF(NOVA!M170&lt;&gt;"", NOVA!M170, "")</f>
        <v/>
      </c>
    </row>
    <row r="58" spans="1:47" ht="12.75" customHeight="1">
      <c r="A58" s="159" t="str">
        <f>X46</f>
        <v>Moviemaking</v>
      </c>
      <c r="B58" s="151" t="str">
        <f>Electives!M196</f>
        <v/>
      </c>
      <c r="N58" s="410"/>
      <c r="O58" s="107">
        <f>Electives!B70</f>
        <v>6</v>
      </c>
      <c r="P58" s="125" t="str">
        <f>Electives!C70</f>
        <v>Create your own superhero</v>
      </c>
      <c r="Q58" s="107" t="str">
        <f>IF(Electives!M70&lt;&gt;"", Electives!M70, " ")</f>
        <v xml:space="preserve"> </v>
      </c>
      <c r="S58" s="416"/>
      <c r="T58" s="107" t="str">
        <f>Electives!B134</f>
        <v>4s</v>
      </c>
      <c r="U58" s="125" t="str">
        <f>Electives!C134</f>
        <v>Find wall studs &amp; hang curtain rod</v>
      </c>
      <c r="V58" s="107" t="str">
        <f>IF(Electives!M134&lt;&gt;"", Electives!M134, " ")</f>
        <v xml:space="preserve"> </v>
      </c>
      <c r="X58" s="410"/>
      <c r="Y58" s="107" t="str">
        <f>Electives!B206</f>
        <v>6a</v>
      </c>
      <c r="Z58" s="127" t="str">
        <f>Electives!C206</f>
        <v>Hold a family meeting to plan an activity</v>
      </c>
      <c r="AA58" s="107" t="str">
        <f>IF(Electives!M206&lt;&gt;"", Electives!M206, " ")</f>
        <v xml:space="preserve"> </v>
      </c>
      <c r="AC58" s="219">
        <f>'Shooting Sports'!B26</f>
        <v>1</v>
      </c>
      <c r="AD58" s="391" t="str">
        <f>'Shooting Sports'!C26</f>
        <v>Earn the Level 1 Emblem for Archery</v>
      </c>
      <c r="AE58" s="391"/>
      <c r="AF58" s="219" t="str">
        <f>IF('Shooting Sports'!M26&lt;&gt;"", 'Shooting Sports'!M26, "")</f>
        <v/>
      </c>
      <c r="AG58" s="221"/>
      <c r="AH58" s="162" t="str">
        <f>NOVA!B45</f>
        <v>4a</v>
      </c>
      <c r="AI58" s="386" t="str">
        <f>NOVA!C45</f>
        <v>Visit a place where earth science is done</v>
      </c>
      <c r="AJ58" s="387"/>
      <c r="AK58" s="162" t="str">
        <f>IF(NOVA!M45&lt;&gt;"", NOVA!M45, "")</f>
        <v/>
      </c>
      <c r="AL58" s="221"/>
      <c r="AM58" s="162" t="str">
        <f>NOVA!B106</f>
        <v>3f2</v>
      </c>
      <c r="AN58" s="386" t="str">
        <f>NOVA!C106</f>
        <v>Use your model to discuss</v>
      </c>
      <c r="AO58" s="387"/>
      <c r="AP58" s="162" t="str">
        <f>IF(NOVA!M106&lt;&gt;"", NOVA!M106, "")</f>
        <v/>
      </c>
      <c r="AQ58" s="221"/>
      <c r="AR58" s="162">
        <f>NOVA!B171</f>
        <v>5</v>
      </c>
      <c r="AS58" s="323" t="str">
        <f>NOVA!C171</f>
        <v>Discuss how math affects your life</v>
      </c>
      <c r="AT58" s="323"/>
      <c r="AU58" s="162" t="str">
        <f>IF(NOVA!M171&lt;&gt;"", NOVA!M171, "")</f>
        <v/>
      </c>
    </row>
    <row r="59" spans="1:47">
      <c r="A59" s="159" t="str">
        <f>X50</f>
        <v>Project Family</v>
      </c>
      <c r="B59" s="151" t="str">
        <f>Electives!M208</f>
        <v/>
      </c>
      <c r="S59" s="416"/>
      <c r="T59" s="107" t="str">
        <f>Electives!B135</f>
        <v>4t</v>
      </c>
      <c r="U59" s="125" t="str">
        <f>Electives!C135</f>
        <v>Rebuild/refinish old furniture/toy</v>
      </c>
      <c r="V59" s="107" t="str">
        <f>IF(Electives!M135&lt;&gt;"", Electives!M135, " ")</f>
        <v xml:space="preserve"> </v>
      </c>
      <c r="X59" s="410"/>
      <c r="Y59" s="107" t="str">
        <f>Electives!B207</f>
        <v>6b</v>
      </c>
      <c r="Z59" s="127" t="str">
        <f>Electives!C207</f>
        <v>Community/conservation service project</v>
      </c>
      <c r="AA59" s="107" t="str">
        <f>IF(Electives!M207&lt;&gt;"", Electives!M207, " ")</f>
        <v xml:space="preserve"> </v>
      </c>
      <c r="AC59" s="219" t="str">
        <f>'Shooting Sports'!B27</f>
        <v>S1</v>
      </c>
      <c r="AD59" s="391" t="str">
        <f>'Shooting Sports'!C27</f>
        <v>Identify 5 arrow and 6 bow parts</v>
      </c>
      <c r="AE59" s="391"/>
      <c r="AF59" s="219" t="str">
        <f>IF('Shooting Sports'!M27&lt;&gt;"", 'Shooting Sports'!M27, "")</f>
        <v/>
      </c>
      <c r="AG59" s="222"/>
      <c r="AH59" s="162" t="str">
        <f>NOVA!B46</f>
        <v>4a1</v>
      </c>
      <c r="AI59" s="386" t="str">
        <f>NOVA!C46</f>
        <v>Talk with someone how science is used</v>
      </c>
      <c r="AJ59" s="387"/>
      <c r="AK59" s="162" t="str">
        <f>IF(NOVA!M46&lt;&gt;"", NOVA!M46, "")</f>
        <v/>
      </c>
      <c r="AL59" s="222"/>
      <c r="AM59" s="162">
        <f>NOVA!B107</f>
        <v>4</v>
      </c>
      <c r="AN59" s="386" t="str">
        <f>NOVA!C107</f>
        <v>Do A or B</v>
      </c>
      <c r="AO59" s="387"/>
      <c r="AP59" s="162" t="str">
        <f>IF(NOVA!M107&lt;&gt;"", NOVA!M107, "")</f>
        <v/>
      </c>
      <c r="AQ59" s="222"/>
    </row>
    <row r="60" spans="1:47">
      <c r="A60" s="159" t="str">
        <f>X60</f>
        <v>Sportsman</v>
      </c>
      <c r="B60" s="151" t="str">
        <f>Electives!M216</f>
        <v/>
      </c>
      <c r="S60" s="417"/>
      <c r="T60" s="107" t="str">
        <f>Electives!B136</f>
        <v>4u</v>
      </c>
      <c r="U60" s="125" t="str">
        <f>Electives!C136</f>
        <v>Do project agreed upon with parent</v>
      </c>
      <c r="V60" s="107" t="str">
        <f>IF(Electives!M136&lt;&gt;"", Electives!M136,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Sports'!M28&lt;&gt;"", 'Shooting Sports'!M28, "")</f>
        <v/>
      </c>
      <c r="AG60" s="160"/>
      <c r="AH60" s="162" t="str">
        <f>NOVA!B47</f>
        <v>4a2</v>
      </c>
      <c r="AI60" s="386" t="str">
        <f>NOVA!C47</f>
        <v>Discuss with counselor your visit</v>
      </c>
      <c r="AJ60" s="387"/>
      <c r="AK60" s="162" t="str">
        <f>IF(NOVA!M47&lt;&gt;"", NOVA!M47, "")</f>
        <v/>
      </c>
      <c r="AL60" s="160"/>
      <c r="AM60" s="162" t="str">
        <f>NOVA!B108</f>
        <v>4a</v>
      </c>
      <c r="AN60" s="386" t="str">
        <f>NOVA!C108</f>
        <v>Visit a place with space science</v>
      </c>
      <c r="AO60" s="387"/>
      <c r="AP60" s="162" t="str">
        <f>IF(NOVA!M108&lt;&gt;"", NOVA!M108, "")</f>
        <v/>
      </c>
      <c r="AQ60" s="160"/>
    </row>
    <row r="61" spans="1:47" ht="12.75" customHeight="1">
      <c r="X61" s="415" t="str">
        <f>IF(Electives!$E210&lt;&gt;"", Electives!$E210, " ")</f>
        <v>(Do All)</v>
      </c>
      <c r="Y61" s="107">
        <f>Electives!B211</f>
        <v>1</v>
      </c>
      <c r="Z61" s="125" t="str">
        <f>Electives!C211</f>
        <v>Signals used by officials</v>
      </c>
      <c r="AA61" s="107" t="str">
        <f>IF(Electives!M211&lt;&gt;"", Electives!M211, " ")</f>
        <v xml:space="preserve"> </v>
      </c>
      <c r="AC61" s="219" t="str">
        <f>'Shooting Sports'!B29</f>
        <v>S3</v>
      </c>
      <c r="AD61" s="391" t="str">
        <f>'Shooting Sports'!C29</f>
        <v>Demonstrate/Explain range commands</v>
      </c>
      <c r="AE61" s="391"/>
      <c r="AF61" s="219" t="str">
        <f>IF('Shooting Sports'!M29&lt;&gt;"", 'Shooting Sports'!M29, "")</f>
        <v/>
      </c>
      <c r="AG61" s="221"/>
      <c r="AH61" s="162" t="str">
        <f>NOVA!B48</f>
        <v>4b</v>
      </c>
      <c r="AI61" s="323" t="str">
        <f>NOVA!C48</f>
        <v>Explore a career with earth science</v>
      </c>
      <c r="AJ61" s="323"/>
      <c r="AK61" s="162" t="str">
        <f>IF(NOVA!M48&lt;&gt;"", NOVA!M48, "")</f>
        <v/>
      </c>
      <c r="AL61" s="221"/>
      <c r="AM61" s="162" t="str">
        <f>NOVA!B109</f>
        <v>4a1</v>
      </c>
      <c r="AN61" s="386" t="str">
        <f>NOVA!C109</f>
        <v>Talk to someone in charge about science</v>
      </c>
      <c r="AO61" s="387"/>
      <c r="AP61" s="162" t="str">
        <f>IF(NOVA!M109&lt;&gt;"", NOVA!M109, "")</f>
        <v/>
      </c>
      <c r="AQ61" s="221"/>
    </row>
    <row r="62" spans="1:47">
      <c r="A62" s="118" t="s">
        <v>70</v>
      </c>
      <c r="X62" s="416"/>
      <c r="Y62" s="107">
        <f>Electives!B212</f>
        <v>2</v>
      </c>
      <c r="Z62" s="125" t="str">
        <f>Electives!C212</f>
        <v>Participate 2 sports</v>
      </c>
      <c r="AA62" s="107" t="str">
        <f>IF(Electives!M212&lt;&gt;"", Electives!M212, " ")</f>
        <v xml:space="preserve"> </v>
      </c>
      <c r="AC62" s="219" t="str">
        <f>'Shooting Sports'!B30</f>
        <v>S4</v>
      </c>
      <c r="AD62" s="391" t="str">
        <f>'Shooting Sports'!C30</f>
        <v>5 facts about archery in history/lit</v>
      </c>
      <c r="AE62" s="391"/>
      <c r="AF62" s="219" t="str">
        <f>IF('Shooting Sports'!M30&lt;&gt;"", 'Shooting Sports'!M30, "")</f>
        <v/>
      </c>
      <c r="AG62" s="223"/>
      <c r="AL62" s="223"/>
      <c r="AM62" s="162" t="str">
        <f>NOVA!B110</f>
        <v>4a2</v>
      </c>
      <c r="AN62" s="386" t="str">
        <f>NOVA!C110</f>
        <v>Discuss with counselor</v>
      </c>
      <c r="AO62" s="387"/>
      <c r="AP62" s="162" t="str">
        <f>IF(NOVA!M110&lt;&gt;"", NOVA!M110, "")</f>
        <v/>
      </c>
      <c r="AQ62" s="223"/>
    </row>
    <row r="63" spans="1:47" ht="12.75" customHeight="1">
      <c r="A63" s="408" t="s">
        <v>71</v>
      </c>
      <c r="B63" s="409"/>
      <c r="X63" s="416"/>
      <c r="Y63" s="107" t="str">
        <f>Electives!B213</f>
        <v>3a</v>
      </c>
      <c r="Z63" s="125" t="str">
        <f>Electives!C213</f>
        <v>Explain good sportsmanship</v>
      </c>
      <c r="AA63" s="107" t="str">
        <f>IF(Electives!M213&lt;&gt;"", Electives!M213,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IF(NOVA!M111&lt;&gt;"", NOVA!M111, "")</f>
        <v/>
      </c>
      <c r="AQ63" s="221"/>
    </row>
    <row r="64" spans="1:47" ht="12.75" customHeight="1">
      <c r="A64" s="397" t="s">
        <v>33</v>
      </c>
      <c r="B64" s="398"/>
      <c r="X64" s="416"/>
      <c r="Y64" s="107" t="str">
        <f>Electives!B214</f>
        <v>3b</v>
      </c>
      <c r="Z64" s="125" t="str">
        <f>Electives!C214</f>
        <v>Role-play situation of good sportmanship</v>
      </c>
      <c r="AA64" s="107" t="str">
        <f>IF(Electives!M214&lt;&gt;"", Electives!M214, " ")</f>
        <v xml:space="preserve"> </v>
      </c>
      <c r="AC64" s="219">
        <f>'Shooting Sports'!B33</f>
        <v>1</v>
      </c>
      <c r="AD64" s="391" t="str">
        <f>'Shooting Sports'!C33</f>
        <v>Demonstrate good shooting techniques</v>
      </c>
      <c r="AE64" s="391"/>
      <c r="AF64" s="219" t="str">
        <f>IF('Shooting Sports'!M33&lt;&gt;"", 'Shooting Sports'!M33, "")</f>
        <v/>
      </c>
      <c r="AG64" s="221"/>
      <c r="AL64" s="221"/>
      <c r="AM64" s="162">
        <f>NOVA!B112</f>
        <v>5</v>
      </c>
      <c r="AN64" s="323" t="str">
        <f>NOVA!C112</f>
        <v>Discuss your findings with counselor</v>
      </c>
      <c r="AO64" s="323"/>
      <c r="AP64" s="162" t="str">
        <f>IF(NOVA!M112&lt;&gt;"", NOVA!M112, "")</f>
        <v/>
      </c>
      <c r="AQ64" s="221"/>
    </row>
    <row r="65" spans="1:43">
      <c r="A65" s="400" t="s">
        <v>72</v>
      </c>
      <c r="B65" s="401"/>
      <c r="X65" s="417"/>
      <c r="Y65" s="107" t="str">
        <f>Electives!B215</f>
        <v>3c</v>
      </c>
      <c r="Z65" s="125" t="str">
        <f>Electives!C215</f>
        <v>Give example of good sportsmanship</v>
      </c>
      <c r="AA65" s="107" t="str">
        <f>IF(Electives!M215&lt;&gt;"", Electives!M215, " ")</f>
        <v xml:space="preserve"> </v>
      </c>
      <c r="AC65" s="219">
        <f>'Shooting Sports'!B34</f>
        <v>2</v>
      </c>
      <c r="AD65" s="391" t="str">
        <f>'Shooting Sports'!C34</f>
        <v>Explain parts of slingshot</v>
      </c>
      <c r="AE65" s="391"/>
      <c r="AF65" s="219" t="str">
        <f>IF('Shooting Sports'!M34&lt;&gt;"", 'Shooting Sports'!M34, "")</f>
        <v/>
      </c>
      <c r="AG65" s="221"/>
      <c r="AL65" s="221"/>
      <c r="AQ65" s="221"/>
    </row>
    <row r="66" spans="1:43" ht="12.75" customHeight="1">
      <c r="A66" s="406" t="s">
        <v>462</v>
      </c>
      <c r="B66" s="407"/>
      <c r="AC66" s="219">
        <f>'Shooting Sports'!B35</f>
        <v>3</v>
      </c>
      <c r="AD66" s="391" t="str">
        <f>'Shooting Sports'!C35</f>
        <v>Explain types of ammo</v>
      </c>
      <c r="AE66" s="391"/>
      <c r="AF66" s="219" t="str">
        <f>IF('Shooting Sports'!M35&lt;&gt;"", 'Shooting Sports'!M35, "")</f>
        <v/>
      </c>
      <c r="AG66" s="221"/>
      <c r="AL66" s="221"/>
      <c r="AQ66" s="221"/>
    </row>
    <row r="67" spans="1:43">
      <c r="AC67" s="219">
        <f>'Shooting Sports'!B36</f>
        <v>4</v>
      </c>
      <c r="AD67" s="391" t="str">
        <f>'Shooting Sports'!C36</f>
        <v>Explain types of targets</v>
      </c>
      <c r="AE67" s="391"/>
      <c r="AF67" s="219" t="str">
        <f>IF('Shooting Sports'!M36&lt;&gt;"", 'Shooting Sports'!M36,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Sports'!M39&lt;&gt;"", 'Shooting Sports'!M39, "")</f>
        <v/>
      </c>
      <c r="AG69" s="221"/>
      <c r="AL69" s="221"/>
      <c r="AQ69" s="221"/>
    </row>
    <row r="70" spans="1:43" ht="12.75" customHeight="1">
      <c r="AC70" s="219" t="str">
        <f>'Shooting Sports'!B40</f>
        <v>S1</v>
      </c>
      <c r="AD70" s="391" t="str">
        <f>'Shooting Sports'!C40</f>
        <v>Fire 5 shots in 3 volleys at a target</v>
      </c>
      <c r="AE70" s="391"/>
      <c r="AF70" s="219" t="str">
        <f>IF('Shooting Sports'!M40&lt;&gt;"", 'Shooting Sports'!M40, "")</f>
        <v/>
      </c>
    </row>
    <row r="71" spans="1:43" ht="12.75" customHeight="1">
      <c r="AC71" s="219" t="str">
        <f>'Shooting Sports'!B41</f>
        <v>S2</v>
      </c>
      <c r="AD71" s="391" t="str">
        <f>'Shooting Sports'!C41</f>
        <v>Demonstrate/Explain range commands</v>
      </c>
      <c r="AE71" s="391"/>
      <c r="AF71" s="219" t="str">
        <f>IF('Shooting Sports'!M41&lt;&gt;"", 'Shooting Sports'!M41, "")</f>
        <v/>
      </c>
      <c r="AG71" s="221"/>
      <c r="AL71" s="221"/>
      <c r="AQ71" s="221"/>
    </row>
    <row r="72" spans="1:43" ht="12.75" customHeight="1">
      <c r="AC72" s="219" t="str">
        <f>'Shooting Sports'!B42</f>
        <v>S3</v>
      </c>
      <c r="AD72" s="391" t="str">
        <f>'Shooting Sports'!C42</f>
        <v>Shoot with your off hand</v>
      </c>
      <c r="AE72" s="391"/>
      <c r="AF72" s="219" t="str">
        <f>IF('Shooting Sports'!M42&lt;&gt;"", 'Shooting Sports'!M42,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mEOj/1UaPkGMrofQLxClnYPfPs01TmDD/YrCUXOIMoUxtU+ztPsgTronzrXdD5G0mLC6KcM3LyCoUnDjqw5HA==" saltValue="zWkQZhdPqbqa6OAGQ18zug=="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10</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IF(AdventurePins!N6&lt;&gt;"", AdventurePins!N6, " ")</f>
        <v xml:space="preserve"> </v>
      </c>
      <c r="I4" s="403" t="str">
        <f>IF(AdventurePins!$E62&lt;&gt;"", AdventurePins!$E62, " ")</f>
        <v>(Do 1-5 and one of 6)</v>
      </c>
      <c r="J4" s="42">
        <f>AdventurePins!B63</f>
        <v>1</v>
      </c>
      <c r="K4" s="159" t="str">
        <f>AdventurePins!C63</f>
        <v>Flag History/Display/Ceremony</v>
      </c>
      <c r="L4" s="42" t="str">
        <f>IF(AdventurePins!N63&lt;&gt;"", AdventurePins!N63, " ")</f>
        <v xml:space="preserve"> </v>
      </c>
      <c r="N4" s="410" t="str">
        <f>Electives!$E5</f>
        <v>(Do All and only four of 3)</v>
      </c>
      <c r="O4" s="107">
        <f>Electives!B6</f>
        <v>1</v>
      </c>
      <c r="P4" s="125" t="str">
        <f>Electives!C6</f>
        <v>Draw picture of "Fair Test" of fertilizer</v>
      </c>
      <c r="Q4" s="107" t="str">
        <f>IF(Electives!N6&lt;&gt;"", Electives!N6, " ")</f>
        <v xml:space="preserve"> </v>
      </c>
      <c r="S4" s="415" t="str">
        <f>IF(Electives!$E73&lt;&gt;"", Electives!$E73, " ")</f>
        <v>(Do 1a and one other and all of 2)</v>
      </c>
      <c r="T4" s="107" t="str">
        <f>Electives!B74</f>
        <v>1a</v>
      </c>
      <c r="U4" s="126" t="str">
        <f>Electives!C74</f>
        <v>Cook 2 different recipes w/o pots &amp; pans</v>
      </c>
      <c r="V4" s="107" t="str">
        <f>IF(Electives!N74&lt;&gt;"", Electives!N74, " ")</f>
        <v xml:space="preserve"> </v>
      </c>
      <c r="X4" s="410" t="str">
        <f>IF(Electives!$E139&lt;&gt;"", Electives!$E139, " ")</f>
        <v>(Do All)</v>
      </c>
      <c r="Y4" s="107">
        <f>Electives!B140</f>
        <v>1</v>
      </c>
      <c r="Z4" s="125" t="str">
        <f>Electives!C140</f>
        <v>Decide on elements of game</v>
      </c>
      <c r="AA4" s="107" t="str">
        <f>IF(Electives!N140&lt;&gt;"", Electives!N140, " ")</f>
        <v xml:space="preserve"> </v>
      </c>
      <c r="AC4" s="164">
        <f>'Cub Awards'!B6</f>
        <v>1</v>
      </c>
      <c r="AD4" s="314" t="str">
        <f>'Cub Awards'!C6</f>
        <v>Learn rescue techniques</v>
      </c>
      <c r="AE4" s="314"/>
      <c r="AF4" s="164" t="str">
        <f>IF('Cub Awards'!N6&lt;&gt;"", 'Cub Awards'!N6, "")</f>
        <v/>
      </c>
      <c r="AG4" s="213"/>
      <c r="AH4" s="162" t="str">
        <f>NOVA!B174</f>
        <v>1a</v>
      </c>
      <c r="AI4" s="323" t="str">
        <f>NOVA!C174</f>
        <v>Complete Adventures in Science</v>
      </c>
      <c r="AJ4" s="323"/>
      <c r="AK4" s="162" t="str">
        <f>IF(NOVA!N174&lt;&gt;"", NOVA!N174, "")</f>
        <v/>
      </c>
      <c r="AL4" s="213"/>
      <c r="AM4" s="162" t="str">
        <f>NOVA!B51</f>
        <v>1a</v>
      </c>
      <c r="AN4" s="323" t="str">
        <f>NOVA!C51</f>
        <v>Read or watch 1 hour of wildlife content</v>
      </c>
      <c r="AO4" s="323"/>
      <c r="AP4" s="162" t="str">
        <f>IF(NOVA!N51&lt;&gt;"", NOVA!N51, "")</f>
        <v/>
      </c>
      <c r="AQ4" s="213"/>
      <c r="AR4" s="162" t="str">
        <f>NOVA!B115</f>
        <v>1a</v>
      </c>
      <c r="AS4" s="323" t="str">
        <f>NOVA!C115</f>
        <v>Read or watch 1 hour of tech content</v>
      </c>
      <c r="AT4" s="323"/>
      <c r="AU4" s="162" t="str">
        <f>IF(NOVA!N115&lt;&gt;"", NOVA!N115, "")</f>
        <v/>
      </c>
    </row>
    <row r="5" spans="1:47" ht="12.75" customHeight="1">
      <c r="A5" s="206" t="s">
        <v>854</v>
      </c>
      <c r="B5" s="42" t="str">
        <f>Bobcat!N13</f>
        <v xml:space="preserve"> </v>
      </c>
      <c r="D5" s="419"/>
      <c r="E5" s="42">
        <f>AdventurePins!B7</f>
        <v>2</v>
      </c>
      <c r="F5" s="108" t="str">
        <f>AdventurePins!C7</f>
        <v>Prepare a balanced meal for family</v>
      </c>
      <c r="G5" s="42" t="str">
        <f>IF(AdventurePins!N7&lt;&gt;"", AdventurePins!N7, " ")</f>
        <v xml:space="preserve"> </v>
      </c>
      <c r="I5" s="404"/>
      <c r="J5" s="42">
        <f>AdventurePins!B64</f>
        <v>2</v>
      </c>
      <c r="K5" s="159" t="str">
        <f>AdventurePins!C64</f>
        <v>Citizen rights and duties</v>
      </c>
      <c r="L5" s="42" t="str">
        <f>IF(AdventurePins!N64&lt;&gt;"", AdventurePins!N64, " ")</f>
        <v xml:space="preserve"> </v>
      </c>
      <c r="N5" s="410"/>
      <c r="O5" s="107">
        <f>Electives!B7</f>
        <v>2</v>
      </c>
      <c r="P5" s="127" t="str">
        <f>Electives!C7</f>
        <v>Visit museum, discuss 3 questions w/scientist</v>
      </c>
      <c r="Q5" s="107" t="str">
        <f>IF(Electives!N7&lt;&gt;"", Electives!N7, " ")</f>
        <v xml:space="preserve"> </v>
      </c>
      <c r="S5" s="416"/>
      <c r="T5" s="107" t="str">
        <f>Electives!B75</f>
        <v>1b</v>
      </c>
      <c r="U5" s="126" t="str">
        <f>Electives!C75</f>
        <v>Show one way to light fire w/o matches</v>
      </c>
      <c r="V5" s="107" t="str">
        <f>IF(Electives!N75&lt;&gt;"", Electives!N75, " ")</f>
        <v xml:space="preserve"> </v>
      </c>
      <c r="X5" s="410"/>
      <c r="Y5" s="107">
        <f>Electives!B141</f>
        <v>2</v>
      </c>
      <c r="Z5" s="125" t="str">
        <f>Electives!C141</f>
        <v>List 5 of onlnie safety rules</v>
      </c>
      <c r="AA5" s="107" t="str">
        <f>IF(Electives!N141&lt;&gt;"", Electives!N141, " ")</f>
        <v xml:space="preserve"> </v>
      </c>
      <c r="AC5" s="164">
        <f>'Cub Awards'!B7</f>
        <v>2</v>
      </c>
      <c r="AD5" s="314" t="str">
        <f>'Cub Awards'!C7</f>
        <v>Build a family emergency kit</v>
      </c>
      <c r="AE5" s="314"/>
      <c r="AF5" s="164" t="str">
        <f>IF('Cub Awards'!N7&lt;&gt;"", 'Cub Awards'!N7, "")</f>
        <v/>
      </c>
      <c r="AG5" s="142"/>
      <c r="AH5" s="162" t="str">
        <f>NOVA!B175</f>
        <v>1b</v>
      </c>
      <c r="AI5" s="386" t="str">
        <f>NOVA!C175</f>
        <v>Complete Engineer</v>
      </c>
      <c r="AJ5" s="387"/>
      <c r="AK5" s="162" t="str">
        <f>IF(NOVA!N175&lt;&gt;"", NOVA!N175, "")</f>
        <v/>
      </c>
      <c r="AL5" s="142"/>
      <c r="AM5" s="162" t="str">
        <f>NOVA!B52</f>
        <v>1b</v>
      </c>
      <c r="AN5" s="386" t="str">
        <f>NOVA!C52</f>
        <v>List at least two questions or ideas</v>
      </c>
      <c r="AO5" s="387"/>
      <c r="AP5" s="162" t="str">
        <f>IF(NOVA!N52&lt;&gt;"", NOVA!N52, "")</f>
        <v/>
      </c>
      <c r="AQ5" s="142"/>
      <c r="AR5" s="162" t="str">
        <f>NOVA!B116</f>
        <v>1b</v>
      </c>
      <c r="AS5" s="386" t="str">
        <f>NOVA!C116</f>
        <v>List at least two questions or ideas</v>
      </c>
      <c r="AT5" s="387"/>
      <c r="AU5" s="162" t="str">
        <f>IF(NOVA!N116&lt;&gt;"", NOVA!N116, "")</f>
        <v/>
      </c>
    </row>
    <row r="6" spans="1:47">
      <c r="A6" s="108" t="s">
        <v>37</v>
      </c>
      <c r="B6" s="42" t="str">
        <f>WebelosBadge!N14</f>
        <v/>
      </c>
      <c r="D6" s="420"/>
      <c r="E6" s="42">
        <f>AdventurePins!B8</f>
        <v>3</v>
      </c>
      <c r="F6" s="108" t="str">
        <f>AdventurePins!C8</f>
        <v>Build / Light / Extinguish fire</v>
      </c>
      <c r="G6" s="42" t="str">
        <f>IF(AdventurePins!N8&lt;&gt;"", AdventurePins!N8, " ")</f>
        <v xml:space="preserve"> </v>
      </c>
      <c r="I6" s="404"/>
      <c r="J6" s="42">
        <f>AdventurePins!B65</f>
        <v>3</v>
      </c>
      <c r="K6" s="159" t="str">
        <f>AdventurePins!C65</f>
        <v>Discuss "rule of law"</v>
      </c>
      <c r="L6" s="42" t="str">
        <f>IF(AdventurePins!N65&lt;&gt;"", AdventurePins!N65, " ")</f>
        <v xml:space="preserve"> </v>
      </c>
      <c r="N6" s="410"/>
      <c r="O6" s="107" t="str">
        <f>Electives!B8</f>
        <v>3a</v>
      </c>
      <c r="P6" s="125" t="str">
        <f>Electives!C8</f>
        <v>Do experiment of #1 &amp; report</v>
      </c>
      <c r="Q6" s="107" t="str">
        <f>IF(Electives!N8&lt;&gt;"", Electives!N8, " ")</f>
        <v xml:space="preserve"> </v>
      </c>
      <c r="S6" s="416"/>
      <c r="T6" s="107" t="str">
        <f>Electives!B76</f>
        <v>1c</v>
      </c>
      <c r="U6" s="126" t="str">
        <f>Electives!C76</f>
        <v>Use tree limbs &amp; build overnight shelter</v>
      </c>
      <c r="V6" s="107" t="str">
        <f>IF(Electives!N76&lt;&gt;"", Electives!N76, " ")</f>
        <v xml:space="preserve"> </v>
      </c>
      <c r="X6" s="410"/>
      <c r="Y6" s="107">
        <f>Electives!B142</f>
        <v>3</v>
      </c>
      <c r="Z6" s="125" t="str">
        <f>Electives!C142</f>
        <v>Create game</v>
      </c>
      <c r="AA6" s="107" t="str">
        <f>IF(Electives!N142&lt;&gt;"", Electives!N142, " ")</f>
        <v xml:space="preserve"> </v>
      </c>
      <c r="AC6" s="164">
        <f>'Cub Awards'!B8</f>
        <v>3</v>
      </c>
      <c r="AD6" s="314" t="str">
        <f>'Cub Awards'!C8</f>
        <v>Take a first-aid course</v>
      </c>
      <c r="AE6" s="314"/>
      <c r="AF6" s="164" t="str">
        <f>IF('Cub Awards'!N8&lt;&gt;"", 'Cub Awards'!N8, "")</f>
        <v/>
      </c>
      <c r="AG6" s="215"/>
      <c r="AH6" s="162" t="str">
        <f>NOVA!B176</f>
        <v>1c</v>
      </c>
      <c r="AI6" s="386" t="str">
        <f>NOVA!C176</f>
        <v>Complete Scouting Adventure</v>
      </c>
      <c r="AJ6" s="387"/>
      <c r="AK6" s="162" t="str">
        <f>IF(NOVA!N176&lt;&gt;"", NOVA!N176, "")</f>
        <v/>
      </c>
      <c r="AL6" s="215"/>
      <c r="AM6" s="162" t="str">
        <f>NOVA!B53</f>
        <v>1c</v>
      </c>
      <c r="AN6" s="386" t="str">
        <f>NOVA!C53</f>
        <v>Discuss two with your counselor</v>
      </c>
      <c r="AO6" s="387"/>
      <c r="AP6" s="162" t="str">
        <f>IF(NOVA!N53&lt;&gt;"", NOVA!N53, "")</f>
        <v/>
      </c>
      <c r="AQ6" s="215"/>
      <c r="AR6" s="162" t="str">
        <f>NOVA!B117</f>
        <v>1c</v>
      </c>
      <c r="AS6" s="386" t="str">
        <f>NOVA!C117</f>
        <v>Discuss two with your counselor</v>
      </c>
      <c r="AT6" s="387"/>
      <c r="AU6" s="162" t="str">
        <f>IF(NOVA!N117&lt;&gt;"", NOVA!N117, "")</f>
        <v/>
      </c>
    </row>
    <row r="7" spans="1:47">
      <c r="A7" s="108" t="s">
        <v>29</v>
      </c>
      <c r="B7" s="42" t="str">
        <f>ArrowOfLight!N13</f>
        <v xml:space="preserve"> </v>
      </c>
      <c r="D7" s="399" t="str">
        <f>AdventurePins!C10</f>
        <v>Duty to God and You</v>
      </c>
      <c r="E7" s="399"/>
      <c r="F7" s="399"/>
      <c r="G7" s="399"/>
      <c r="I7" s="404"/>
      <c r="J7" s="42">
        <f>AdventurePins!B66</f>
        <v>4</v>
      </c>
      <c r="K7" s="159" t="str">
        <f>AdventurePins!C66</f>
        <v>Meet government leader</v>
      </c>
      <c r="L7" s="42" t="str">
        <f>IF(AdventurePins!N66&lt;&gt;"", AdventurePins!N66, " ")</f>
        <v xml:space="preserve"> </v>
      </c>
      <c r="N7" s="410"/>
      <c r="O7" s="107" t="str">
        <f>Electives!B9</f>
        <v>3b</v>
      </c>
      <c r="P7" s="125" t="str">
        <f>Electives!C9</f>
        <v>Do experiment #1 &amp; change ind. var</v>
      </c>
      <c r="Q7" s="107" t="str">
        <f>IF(Electives!N9&lt;&gt;"", Electives!N9, " ")</f>
        <v xml:space="preserve"> </v>
      </c>
      <c r="S7" s="416"/>
      <c r="T7" s="107" t="str">
        <f>Electives!B77</f>
        <v>2a</v>
      </c>
      <c r="U7" s="126" t="str">
        <f>Electives!C77</f>
        <v>Assemble survival kit</v>
      </c>
      <c r="V7" s="107" t="str">
        <f>IF(Electives!N77&lt;&gt;"", Electives!N77, " ")</f>
        <v xml:space="preserve"> </v>
      </c>
      <c r="X7" s="410"/>
      <c r="Y7" s="107">
        <f>Electives!B143</f>
        <v>4</v>
      </c>
      <c r="Z7" s="125" t="str">
        <f>Electives!C143</f>
        <v>Teach someone else how to play</v>
      </c>
      <c r="AA7" s="107" t="str">
        <f>IF(Electives!N143&lt;&gt;"", Electives!N143, " ")</f>
        <v xml:space="preserve"> </v>
      </c>
      <c r="AC7" s="164">
        <f>'Cub Awards'!B9</f>
        <v>4</v>
      </c>
      <c r="AD7" s="314" t="str">
        <f>'Cub Awards'!C9</f>
        <v>Learn to survive extreme weather</v>
      </c>
      <c r="AE7" s="314"/>
      <c r="AF7" s="164" t="str">
        <f>IF('Cub Awards'!N9&lt;&gt;"", 'Cub Awards'!N9, "")</f>
        <v/>
      </c>
      <c r="AG7" s="215"/>
      <c r="AH7" s="162">
        <f>NOVA!B177</f>
        <v>2</v>
      </c>
      <c r="AI7" s="386" t="str">
        <f>NOVA!C177</f>
        <v>Complete 3 adventures listed in comment</v>
      </c>
      <c r="AJ7" s="387"/>
      <c r="AK7" s="162" t="str">
        <f>IF(NOVA!N177&lt;&gt;"", NOVA!N177, "")</f>
        <v/>
      </c>
      <c r="AL7" s="215"/>
      <c r="AM7" s="162">
        <f>NOVA!B54</f>
        <v>2</v>
      </c>
      <c r="AN7" s="386" t="str">
        <f>NOVA!C54</f>
        <v>Complete an elective listed in comment</v>
      </c>
      <c r="AO7" s="387"/>
      <c r="AP7" s="162" t="str">
        <f>IF(NOVA!N54&lt;&gt;"", NOVA!N54, "")</f>
        <v/>
      </c>
      <c r="AQ7" s="215"/>
      <c r="AR7" s="162">
        <f>NOVA!B118</f>
        <v>2</v>
      </c>
      <c r="AS7" s="386" t="str">
        <f>NOVA!C118</f>
        <v>Complete an elective listed in comment</v>
      </c>
      <c r="AT7" s="387"/>
      <c r="AU7" s="162" t="str">
        <f>IF(NOVA!N118&lt;&gt;"", NOVA!N118, "")</f>
        <v/>
      </c>
    </row>
    <row r="8" spans="1:47" ht="12.75" customHeight="1">
      <c r="D8" s="421" t="str">
        <f>IF(AdventurePins!$E10&lt;&gt;"", AdventurePins!$E10, " ")</f>
        <v>(Do 1 and two others)</v>
      </c>
      <c r="E8" s="42">
        <f>AdventurePins!B11</f>
        <v>1</v>
      </c>
      <c r="F8" s="108" t="str">
        <f>AdventurePins!C11</f>
        <v>Discuss duty to God</v>
      </c>
      <c r="G8" s="42" t="str">
        <f>IF(AdventurePins!N11&lt;&gt;"", AdventurePins!N11, " ")</f>
        <v xml:space="preserve"> </v>
      </c>
      <c r="I8" s="404"/>
      <c r="J8" s="42">
        <f>AdventurePins!B67</f>
        <v>5</v>
      </c>
      <c r="K8" s="159" t="str">
        <f>AdventurePins!C67</f>
        <v>Plan activity</v>
      </c>
      <c r="L8" s="42" t="str">
        <f>IF(AdventurePins!N67&lt;&gt;"", AdventurePins!N67, " ")</f>
        <v xml:space="preserve"> </v>
      </c>
      <c r="N8" s="410"/>
      <c r="O8" s="107" t="str">
        <f>Electives!B10</f>
        <v>3c</v>
      </c>
      <c r="P8" s="125" t="str">
        <f>Electives!C10</f>
        <v>Build scale model of solar system</v>
      </c>
      <c r="Q8" s="107" t="str">
        <f>IF(Electives!N10&lt;&gt;"", Electives!N10, " ")</f>
        <v xml:space="preserve"> </v>
      </c>
      <c r="S8" s="416"/>
      <c r="T8" s="107" t="str">
        <f>Electives!B78</f>
        <v>2b</v>
      </c>
      <c r="U8" s="126" t="str">
        <f>Electives!C78</f>
        <v>Demonstrate 2 ways to purify water</v>
      </c>
      <c r="V8" s="107" t="str">
        <f>IF(Electives!N78&lt;&gt;"", Electives!N78, " ")</f>
        <v xml:space="preserve"> </v>
      </c>
      <c r="X8" s="399" t="str">
        <f>Electives!C146</f>
        <v>Into the Wild</v>
      </c>
      <c r="Y8" s="399"/>
      <c r="Z8" s="399"/>
      <c r="AA8" s="399"/>
      <c r="AC8" s="164">
        <f>'Cub Awards'!B10</f>
        <v>5</v>
      </c>
      <c r="AD8" s="314" t="str">
        <f>'Cub Awards'!C10</f>
        <v>Learn about personal safety</v>
      </c>
      <c r="AE8" s="314"/>
      <c r="AF8" s="164" t="str">
        <f>IF('Cub Awards'!N10&lt;&gt;"", 'Cub Awards'!N10, "")</f>
        <v/>
      </c>
      <c r="AG8" s="215"/>
      <c r="AH8" s="162">
        <f>NOVA!B178</f>
        <v>3</v>
      </c>
      <c r="AI8" s="386" t="str">
        <f>NOVA!C178</f>
        <v>Discuss facts about Dr. Townes</v>
      </c>
      <c r="AJ8" s="387"/>
      <c r="AK8" s="162" t="str">
        <f>IF(NOVA!N178&lt;&gt;"", NOVA!N178, "")</f>
        <v/>
      </c>
      <c r="AL8" s="215"/>
      <c r="AM8" s="162" t="str">
        <f>NOVA!B55</f>
        <v>3a</v>
      </c>
      <c r="AN8" s="386" t="str">
        <f>NOVA!C55</f>
        <v>Explore what is wildlife</v>
      </c>
      <c r="AO8" s="387"/>
      <c r="AP8" s="162" t="str">
        <f>IF(NOVA!N55&lt;&gt;"", NOVA!N55, "")</f>
        <v/>
      </c>
      <c r="AQ8" s="215"/>
      <c r="AR8" s="162" t="str">
        <f>NOVA!B119</f>
        <v>3a</v>
      </c>
      <c r="AS8" s="386" t="str">
        <f>NOVA!C119</f>
        <v>Look up definition of Technology</v>
      </c>
      <c r="AT8" s="387"/>
      <c r="AU8" s="162" t="str">
        <f>IF(NOVA!N119&lt;&gt;"", NOVA!N119, "")</f>
        <v/>
      </c>
    </row>
    <row r="9" spans="1:47" ht="12.75" customHeight="1">
      <c r="A9" s="413" t="s">
        <v>28</v>
      </c>
      <c r="B9" s="413"/>
      <c r="D9" s="422"/>
      <c r="E9" s="42">
        <f>AdventurePins!B12</f>
        <v>2</v>
      </c>
      <c r="F9" s="108" t="str">
        <f>AdventurePins!C12</f>
        <v>Earn religious emblem of faith</v>
      </c>
      <c r="G9" s="42" t="str">
        <f>IF(AdventurePins!N12&lt;&gt;"", AdventurePins!N12, " ")</f>
        <v xml:space="preserve"> </v>
      </c>
      <c r="I9" s="404"/>
      <c r="J9" s="42" t="str">
        <f>AdventurePins!B68</f>
        <v>6a</v>
      </c>
      <c r="K9" s="159" t="str">
        <f>AdventurePins!C68</f>
        <v>Scouting in another country</v>
      </c>
      <c r="L9" s="42" t="str">
        <f>IF(AdventurePins!N68&lt;&gt;"", AdventurePins!N68, " ")</f>
        <v xml:space="preserve"> </v>
      </c>
      <c r="N9" s="410"/>
      <c r="O9" s="107" t="str">
        <f>Electives!B11</f>
        <v>3d</v>
      </c>
      <c r="P9" s="125" t="str">
        <f>Electives!C11</f>
        <v>Build, launch rocket; design "fair test"</v>
      </c>
      <c r="Q9" s="107" t="str">
        <f>IF(Electives!N11&lt;&gt;"", Electives!N11, " ")</f>
        <v xml:space="preserve"> </v>
      </c>
      <c r="S9" s="416"/>
      <c r="T9" s="107" t="str">
        <f>Electives!B79</f>
        <v>2c</v>
      </c>
      <c r="U9" s="126" t="str">
        <f>Electives!C79</f>
        <v>Explain S-T-O-P, universal emerg signs</v>
      </c>
      <c r="V9" s="107" t="str">
        <f>IF(Electives!N79&lt;&gt;"", Electives!N79, " ")</f>
        <v xml:space="preserve"> </v>
      </c>
      <c r="X9" s="410" t="str">
        <f>IF(Electives!$E146&lt;&gt;"", Electives!$E146, " ")</f>
        <v>(Do Six)</v>
      </c>
      <c r="Y9" s="107">
        <f>Electives!B147</f>
        <v>1</v>
      </c>
      <c r="Z9" s="125" t="str">
        <f>Electives!C147</f>
        <v>Care for insect/etc and tell</v>
      </c>
      <c r="AA9" s="107" t="str">
        <f>IF(Electives!N147&lt;&gt;"", Electives!N147, " ")</f>
        <v xml:space="preserve"> </v>
      </c>
      <c r="AC9" s="164">
        <f>'Cub Awards'!B11</f>
        <v>6</v>
      </c>
      <c r="AD9" s="314" t="str">
        <f>'Cub Awards'!C11</f>
        <v>Give presentation on emergency prep</v>
      </c>
      <c r="AE9" s="314"/>
      <c r="AF9" s="164" t="str">
        <f>IF('Cub Awards'!N11&lt;&gt;"", 'Cub Awards'!N11, "")</f>
        <v/>
      </c>
      <c r="AG9" s="215"/>
      <c r="AH9" s="162">
        <f>NOVA!B179</f>
        <v>4</v>
      </c>
      <c r="AI9" s="386" t="str">
        <f>NOVA!C179</f>
        <v>Research 5 famous STEM professionals</v>
      </c>
      <c r="AJ9" s="387"/>
      <c r="AK9" s="162" t="str">
        <f>IF(NOVA!N179&lt;&gt;"", NOVA!N179, "")</f>
        <v/>
      </c>
      <c r="AL9" s="215"/>
      <c r="AM9" s="162" t="str">
        <f>NOVA!B56</f>
        <v>3b</v>
      </c>
      <c r="AN9" s="386" t="str">
        <f>NOVA!C56</f>
        <v>Explain relationships within food chain</v>
      </c>
      <c r="AO9" s="387"/>
      <c r="AP9" s="162" t="str">
        <f>IF(NOVA!N56&lt;&gt;"", NOVA!N56, "")</f>
        <v/>
      </c>
      <c r="AQ9" s="215"/>
      <c r="AR9" s="162" t="str">
        <f>NOVA!B120</f>
        <v>3b1</v>
      </c>
      <c r="AS9" s="386" t="str">
        <f>NOVA!C120</f>
        <v>How is tech used in communication</v>
      </c>
      <c r="AT9" s="387"/>
      <c r="AU9" s="162" t="str">
        <f>IF(NOVA!N120&lt;&gt;"", NOVA!N120, "")</f>
        <v/>
      </c>
    </row>
    <row r="10" spans="1:47">
      <c r="A10" s="412"/>
      <c r="B10" s="412"/>
      <c r="D10" s="422"/>
      <c r="E10" s="42">
        <f>AdventurePins!B13</f>
        <v>3</v>
      </c>
      <c r="F10" s="207" t="str">
        <f>AdventurePins!C13</f>
        <v>Discuss how worship helps duty to God</v>
      </c>
      <c r="G10" s="42" t="str">
        <f>IF(AdventurePins!N13&lt;&gt;"", AdventurePins!N13, " ")</f>
        <v xml:space="preserve"> </v>
      </c>
      <c r="I10" s="404"/>
      <c r="J10" s="42" t="str">
        <f>AdventurePins!B69</f>
        <v>6b</v>
      </c>
      <c r="K10" s="159" t="str">
        <f>AdventurePins!C69</f>
        <v>World Friendship Fund</v>
      </c>
      <c r="L10" s="42" t="str">
        <f>IF(AdventurePins!N69&lt;&gt;"", AdventurePins!N69, " ")</f>
        <v xml:space="preserve"> </v>
      </c>
      <c r="N10" s="410"/>
      <c r="O10" s="107" t="str">
        <f>Electives!B12</f>
        <v>3e</v>
      </c>
      <c r="P10" s="125" t="str">
        <f>Electives!C12</f>
        <v>Two circuits; 3 lights &amp; battery</v>
      </c>
      <c r="Q10" s="107" t="str">
        <f>IF(Electives!N12&lt;&gt;"", Electives!N12, " ")</f>
        <v xml:space="preserve"> </v>
      </c>
      <c r="S10" s="417"/>
      <c r="T10" s="107" t="str">
        <f>Electives!B80</f>
        <v>2d</v>
      </c>
      <c r="U10" s="126" t="str">
        <f>Electives!C80</f>
        <v>4 Leader qualities &amp; act out 2.</v>
      </c>
      <c r="V10" s="107" t="str">
        <f>IF(Electives!N80&lt;&gt;"", Electives!N80, " ")</f>
        <v xml:space="preserve"> </v>
      </c>
      <c r="X10" s="410"/>
      <c r="Y10" s="107">
        <f>Electives!B148</f>
        <v>2</v>
      </c>
      <c r="Z10" s="127" t="str">
        <f>Electives!C148</f>
        <v>Setup aquarium (30 days); share experience</v>
      </c>
      <c r="AA10" s="107" t="str">
        <f>IF(Electives!N148&lt;&gt;"", Electives!N148, " ")</f>
        <v xml:space="preserve"> </v>
      </c>
      <c r="AC10"/>
      <c r="AD10" s="395" t="str">
        <f>'Cub Awards'!C13</f>
        <v>Outdoor Activity Award</v>
      </c>
      <c r="AE10" s="395"/>
      <c r="AF10"/>
      <c r="AG10" s="142"/>
      <c r="AH10" s="162">
        <f>NOVA!B180</f>
        <v>5</v>
      </c>
      <c r="AI10" s="386" t="str">
        <f>NOVA!C180</f>
        <v>Discuss importance of STEM education</v>
      </c>
      <c r="AJ10" s="387"/>
      <c r="AK10" s="162" t="str">
        <f>IF(NOVA!N180&lt;&gt;"", NOVA!N180, "")</f>
        <v/>
      </c>
      <c r="AL10" s="142"/>
      <c r="AM10" s="162" t="str">
        <f>NOVA!B57</f>
        <v>3c</v>
      </c>
      <c r="AN10" s="386" t="str">
        <f>NOVA!C57</f>
        <v>Explain your favorite plant / wildlife</v>
      </c>
      <c r="AO10" s="387"/>
      <c r="AP10" s="162" t="str">
        <f>IF(NOVA!N57&lt;&gt;"", NOVA!N57, "")</f>
        <v/>
      </c>
      <c r="AQ10" s="142"/>
      <c r="AR10" s="162" t="str">
        <f>NOVA!B121</f>
        <v>3b2</v>
      </c>
      <c r="AS10" s="386" t="str">
        <f>NOVA!C121</f>
        <v>How is tech used in business</v>
      </c>
      <c r="AT10" s="387"/>
      <c r="AU10" s="162" t="str">
        <f>IF(NOVA!N121&lt;&gt;"", NOVA!N121, "")</f>
        <v/>
      </c>
    </row>
    <row r="11" spans="1:47">
      <c r="A11" s="109" t="s">
        <v>433</v>
      </c>
      <c r="B11" s="110" t="str">
        <f>IF(ISTEXT(WebelosBadge!N5),"C"," ")</f>
        <v xml:space="preserve"> </v>
      </c>
      <c r="D11" s="423"/>
      <c r="E11" s="42">
        <f>AdventurePins!B14</f>
        <v>4</v>
      </c>
      <c r="F11" s="208" t="str">
        <f>AdventurePins!C14</f>
        <v>Do one thing to be closer to God for 1 month</v>
      </c>
      <c r="G11" s="42" t="str">
        <f>IF(AdventurePins!N14&lt;&gt;"", AdventurePins!N14, " ")</f>
        <v xml:space="preserve"> </v>
      </c>
      <c r="I11" s="404"/>
      <c r="J11" s="42" t="str">
        <f>AdventurePins!B70</f>
        <v>6c</v>
      </c>
      <c r="K11" s="159" t="str">
        <f>AdventurePins!C70</f>
        <v>Brother den in another country</v>
      </c>
      <c r="L11" s="42" t="str">
        <f>IF(AdventurePins!N70&lt;&gt;"", AdventurePins!N70, " ")</f>
        <v xml:space="preserve"> </v>
      </c>
      <c r="N11" s="410"/>
      <c r="O11" s="107" t="str">
        <f>Electives!B13</f>
        <v>3f</v>
      </c>
      <c r="P11" s="125" t="str">
        <f>Electives!C13</f>
        <v>Study night sky. Observe over 6 hrs</v>
      </c>
      <c r="Q11" s="107" t="str">
        <f>IF(Electives!N13&lt;&gt;"", Electives!N13, " ")</f>
        <v xml:space="preserve"> </v>
      </c>
      <c r="S11" s="399" t="str">
        <f>Electives!C83</f>
        <v>Earth Rocks!</v>
      </c>
      <c r="T11" s="399"/>
      <c r="U11" s="399"/>
      <c r="V11" s="399"/>
      <c r="X11" s="410"/>
      <c r="Y11" s="107">
        <f>Electives!B149</f>
        <v>3</v>
      </c>
      <c r="Z11" s="125" t="str">
        <f>Electives!C149</f>
        <v>Watch birds (1 wk) and record</v>
      </c>
      <c r="AA11" s="107" t="str">
        <f>IF(Electives!N149&lt;&gt;"", Electives!N149, " ")</f>
        <v xml:space="preserve"> </v>
      </c>
      <c r="AC11" s="164">
        <f>'Cub Awards'!B14</f>
        <v>1</v>
      </c>
      <c r="AD11" s="329" t="str">
        <f>'Cub Awards'!C14</f>
        <v>Attend either summer Day or Resident camp</v>
      </c>
      <c r="AE11" s="329"/>
      <c r="AF11" s="164" t="str">
        <f>IF('Cub Awards'!N14&lt;&gt;"", 'Cub Awards'!N14, "")</f>
        <v/>
      </c>
      <c r="AG11" s="142"/>
      <c r="AH11" s="162">
        <f>NOVA!B181</f>
        <v>6</v>
      </c>
      <c r="AI11" s="386" t="str">
        <f>NOVA!C181</f>
        <v>Participate in a science project</v>
      </c>
      <c r="AJ11" s="387"/>
      <c r="AK11" s="162" t="str">
        <f>IF(NOVA!N181&lt;&gt;"", NOVA!N181, "")</f>
        <v/>
      </c>
      <c r="AL11" s="142"/>
      <c r="AM11" s="162" t="str">
        <f>NOVA!B58</f>
        <v>3d</v>
      </c>
      <c r="AN11" s="386" t="str">
        <f>NOVA!C58</f>
        <v>Discuss what you've learned</v>
      </c>
      <c r="AO11" s="387"/>
      <c r="AP11" s="162" t="str">
        <f>IF(NOVA!N58&lt;&gt;"", NOVA!N58, "")</f>
        <v/>
      </c>
      <c r="AQ11" s="142"/>
      <c r="AR11" s="162" t="str">
        <f>NOVA!B122</f>
        <v>3b3</v>
      </c>
      <c r="AS11" s="386" t="str">
        <f>NOVA!C122</f>
        <v>How is tech used in construction</v>
      </c>
      <c r="AT11" s="387"/>
      <c r="AU11" s="162" t="str">
        <f>IF(NOVA!N122&lt;&gt;"", NOVA!N122, "")</f>
        <v/>
      </c>
    </row>
    <row r="12" spans="1:47" ht="12.75" customHeight="1">
      <c r="A12" s="109" t="s">
        <v>434</v>
      </c>
      <c r="B12" s="110" t="str">
        <f>WebelosBadge!N6</f>
        <v/>
      </c>
      <c r="D12" s="399" t="str">
        <f>AdventurePins!C16</f>
        <v>First Responder</v>
      </c>
      <c r="E12" s="399"/>
      <c r="F12" s="399"/>
      <c r="G12" s="399"/>
      <c r="I12" s="404"/>
      <c r="J12" s="42" t="str">
        <f>AdventurePins!B71</f>
        <v>6d</v>
      </c>
      <c r="K12" s="159" t="str">
        <f>AdventurePins!C71</f>
        <v>Energy use in community</v>
      </c>
      <c r="L12" s="42" t="str">
        <f>IF(AdventurePins!N71&lt;&gt;"", AdventurePins!N71, " ")</f>
        <v xml:space="preserve"> </v>
      </c>
      <c r="N12" s="410"/>
      <c r="O12" s="107" t="str">
        <f>Electives!B14</f>
        <v>3g</v>
      </c>
      <c r="P12" s="125" t="str">
        <f>Electives!C14</f>
        <v>Explore chemical reactions</v>
      </c>
      <c r="Q12" s="107" t="str">
        <f>IF(Electives!N14&lt;&gt;"", Electives!N14, " ")</f>
        <v xml:space="preserve"> </v>
      </c>
      <c r="S12" s="415" t="str">
        <f>IF(Electives!$E83&lt;&gt;"", Electives!$E83, " ")</f>
        <v>(Do All)</v>
      </c>
      <c r="T12" s="107" t="str">
        <f>Electives!B84</f>
        <v>1a</v>
      </c>
      <c r="U12" s="125" t="str">
        <f>Electives!C84</f>
        <v>Explain "geology"</v>
      </c>
      <c r="V12" s="107" t="str">
        <f>IF(Electives!N84&lt;&gt;"", Electives!N84, " ")</f>
        <v xml:space="preserve"> </v>
      </c>
      <c r="X12" s="410"/>
      <c r="Y12" s="107">
        <f>Electives!B150</f>
        <v>4</v>
      </c>
      <c r="Z12" s="125" t="str">
        <f>Electives!C150</f>
        <v>Learn about bird flyways</v>
      </c>
      <c r="AA12" s="107" t="str">
        <f>IF(Electives!N150&lt;&gt;"", Electives!N150, " ")</f>
        <v xml:space="preserve"> </v>
      </c>
      <c r="AC12" s="164">
        <f>'Cub Awards'!B15</f>
        <v>2</v>
      </c>
      <c r="AD12" s="314" t="str">
        <f>'Cub Awards'!C15</f>
        <v>Complete Webelos Walkabout</v>
      </c>
      <c r="AE12" s="314"/>
      <c r="AF12" s="164" t="str">
        <f>IF('Cub Awards'!N15&lt;&gt;"", 'Cub Awards'!N15, "")</f>
        <v/>
      </c>
      <c r="AG12" s="213"/>
      <c r="AH12" s="162">
        <f>NOVA!B182</f>
        <v>7</v>
      </c>
      <c r="AI12" s="386" t="str">
        <f>NOVA!C182</f>
        <v>Do ONE</v>
      </c>
      <c r="AJ12" s="387"/>
      <c r="AK12" s="162" t="str">
        <f>IF(NOVA!N182&lt;&gt;"", NOVA!N182, "")</f>
        <v/>
      </c>
      <c r="AL12" s="213"/>
      <c r="AM12" s="162">
        <f>NOVA!B59</f>
        <v>4</v>
      </c>
      <c r="AN12" s="386" t="str">
        <f>NOVA!C59</f>
        <v>Do TWO from A-F</v>
      </c>
      <c r="AO12" s="387"/>
      <c r="AP12" s="162" t="str">
        <f>IF(NOVA!N59&lt;&gt;"", NOVA!N59, "")</f>
        <v/>
      </c>
      <c r="AQ12" s="213"/>
      <c r="AR12" s="162" t="str">
        <f>NOVA!B123</f>
        <v>3b4</v>
      </c>
      <c r="AS12" s="386" t="str">
        <f>NOVA!C123</f>
        <v>How is tech used in sports</v>
      </c>
      <c r="AT12" s="387"/>
      <c r="AU12" s="162" t="str">
        <f>IF(NOVA!N123&lt;&gt;"", NOVA!N123, "")</f>
        <v/>
      </c>
    </row>
    <row r="13" spans="1:47">
      <c r="A13" s="109" t="s">
        <v>435</v>
      </c>
      <c r="B13" s="110" t="str">
        <f>WebelosBadge!N7</f>
        <v/>
      </c>
      <c r="C13" s="111"/>
      <c r="D13" s="402" t="str">
        <f>IF(AdventurePins!$E16&lt;&gt;"", AdventurePins!$E16, " ")</f>
        <v>(Do 1 and five others)</v>
      </c>
      <c r="E13" s="42">
        <f>AdventurePins!B17</f>
        <v>1</v>
      </c>
      <c r="F13" s="159" t="str">
        <f>AdventurePins!C17</f>
        <v>What is first aid</v>
      </c>
      <c r="G13" s="42" t="str">
        <f>IF(AdventurePins!N17&lt;&gt;"", AdventurePins!N17, " ")</f>
        <v xml:space="preserve"> </v>
      </c>
      <c r="I13" s="405"/>
      <c r="J13" s="42" t="str">
        <f>AdventurePins!B72</f>
        <v>6e</v>
      </c>
      <c r="K13" s="126" t="str">
        <f>AdventurePins!C72</f>
        <v>Connect with Scout in another country</v>
      </c>
      <c r="L13" s="42" t="str">
        <f>IF(AdventurePins!N72&lt;&gt;"", AdventurePins!N72, " ")</f>
        <v xml:space="preserve"> </v>
      </c>
      <c r="N13" s="410"/>
      <c r="O13" s="107" t="str">
        <f>Electives!B15</f>
        <v>3h</v>
      </c>
      <c r="P13" s="126" t="str">
        <f>Electives!C15</f>
        <v>Playground motion. "Fair Test" weight</v>
      </c>
      <c r="Q13" s="107" t="str">
        <f>IF(Electives!N15&lt;&gt;"", Electives!N15, " ")</f>
        <v xml:space="preserve"> </v>
      </c>
      <c r="S13" s="416"/>
      <c r="T13" s="107" t="str">
        <f>Electives!B85</f>
        <v>1b</v>
      </c>
      <c r="U13" s="125" t="str">
        <f>Electives!C85</f>
        <v>Explain why important</v>
      </c>
      <c r="V13" s="107" t="str">
        <f>IF(Electives!N85&lt;&gt;"", Electives!N85, " ")</f>
        <v xml:space="preserve"> </v>
      </c>
      <c r="X13" s="410"/>
      <c r="Y13" s="107">
        <f>Electives!B151</f>
        <v>5</v>
      </c>
      <c r="Z13" s="127" t="str">
        <f>Electives!C151</f>
        <v>Watch ≥4 wild creatures; describe habitat</v>
      </c>
      <c r="AA13" s="107" t="str">
        <f>IF(Electives!N151&lt;&gt;"", Electives!N151, " ")</f>
        <v xml:space="preserve"> </v>
      </c>
      <c r="AC13" s="164">
        <f>'Cub Awards'!B16</f>
        <v>3</v>
      </c>
      <c r="AD13" s="314" t="str">
        <f>'Cub Awards'!C16</f>
        <v>do seven</v>
      </c>
      <c r="AE13" s="314"/>
      <c r="AF13" s="164" t="str">
        <f>IF('Cub Awards'!N16&lt;&gt;"", 'Cub Awards'!N16, "")</f>
        <v/>
      </c>
      <c r="AG13" s="213"/>
      <c r="AH13" s="162" t="str">
        <f>NOVA!B183</f>
        <v>7a</v>
      </c>
      <c r="AI13" s="386" t="str">
        <f>NOVA!C183</f>
        <v>Visit with someone in a STEM career</v>
      </c>
      <c r="AJ13" s="387"/>
      <c r="AK13" s="162" t="str">
        <f>IF(NOVA!N183&lt;&gt;"", NOVA!N183, "")</f>
        <v/>
      </c>
      <c r="AL13" s="213"/>
      <c r="AM13" s="162" t="str">
        <f>NOVA!B60</f>
        <v>4a1</v>
      </c>
      <c r="AN13" s="386" t="str">
        <f>NOVA!C60</f>
        <v xml:space="preserve">Catalog 3-5 endangered plants/animals </v>
      </c>
      <c r="AO13" s="387"/>
      <c r="AP13" s="162" t="str">
        <f>IF(NOVA!N60&lt;&gt;"", NOVA!N60, "")</f>
        <v/>
      </c>
      <c r="AQ13" s="213"/>
      <c r="AR13" s="162" t="str">
        <f>NOVA!B124</f>
        <v>3b5</v>
      </c>
      <c r="AS13" s="386" t="str">
        <f>NOVA!C124</f>
        <v>How is tech used in entertainment</v>
      </c>
      <c r="AT13" s="387"/>
      <c r="AU13" s="162" t="str">
        <f>IF(NOVA!N124&lt;&gt;"", NOVA!N124, "")</f>
        <v/>
      </c>
    </row>
    <row r="14" spans="1:47">
      <c r="A14" s="109" t="s">
        <v>436</v>
      </c>
      <c r="B14" s="110" t="str">
        <f>WebelosBadge!N8</f>
        <v/>
      </c>
      <c r="C14" s="113"/>
      <c r="D14" s="402"/>
      <c r="E14" s="42">
        <f>AdventurePins!B18</f>
        <v>2</v>
      </c>
      <c r="F14" s="159" t="str">
        <f>AdventurePins!C18</f>
        <v>Show first aid for hurry cases:</v>
      </c>
      <c r="G14" s="42" t="str">
        <f>IF(AdventurePins!N18&lt;&gt;"", AdventurePins!N18, " ")</f>
        <v xml:space="preserve"> </v>
      </c>
      <c r="I14" s="399" t="str">
        <f>AdventurePins!C74</f>
        <v>Duty to God in Action</v>
      </c>
      <c r="J14" s="399"/>
      <c r="K14" s="399"/>
      <c r="L14" s="399"/>
      <c r="N14" s="410"/>
      <c r="O14" s="107" t="str">
        <f>Electives!B16</f>
        <v>3i</v>
      </c>
      <c r="P14" s="125" t="str">
        <f>Electives!C16</f>
        <v>Read bio of scientist. Tell den</v>
      </c>
      <c r="Q14" s="107" t="str">
        <f>IF(Electives!N16&lt;&gt;"", Electives!N16, " ")</f>
        <v xml:space="preserve"> </v>
      </c>
      <c r="S14" s="416"/>
      <c r="T14" s="107">
        <f>Electives!B86</f>
        <v>2</v>
      </c>
      <c r="U14" s="125" t="str">
        <f>Electives!C86</f>
        <v>Look rocks/minerals on rock hunt</v>
      </c>
      <c r="V14" s="107" t="str">
        <f>IF(Electives!N86&lt;&gt;"", Electives!N86, " ")</f>
        <v xml:space="preserve"> </v>
      </c>
      <c r="X14" s="410"/>
      <c r="Y14" s="107">
        <f>Electives!B152</f>
        <v>6</v>
      </c>
      <c r="Z14" s="125" t="str">
        <f>Electives!C152</f>
        <v>Identify animal only locally; tell why</v>
      </c>
      <c r="AA14" s="107" t="str">
        <f>IF(Electives!N152&lt;&gt;"", Electives!N152, " ")</f>
        <v xml:space="preserve"> </v>
      </c>
      <c r="AC14" s="164" t="str">
        <f>'Cub Awards'!B17</f>
        <v>a</v>
      </c>
      <c r="AD14" s="314" t="str">
        <f>'Cub Awards'!C17</f>
        <v>Participate in nature hike</v>
      </c>
      <c r="AE14" s="314"/>
      <c r="AF14" s="164" t="str">
        <f>IF('Cub Awards'!N17&lt;&gt;"", 'Cub Awards'!N17, "")</f>
        <v/>
      </c>
      <c r="AG14" s="215"/>
      <c r="AH14" s="162" t="str">
        <f>NOVA!B184</f>
        <v>7b</v>
      </c>
      <c r="AI14" s="386" t="str">
        <f>NOVA!C184</f>
        <v>Learn about a career dependent on STEM</v>
      </c>
      <c r="AJ14" s="387"/>
      <c r="AK14" s="162" t="str">
        <f>IF(NOVA!N184&lt;&gt;"", NOVA!N184, "")</f>
        <v/>
      </c>
      <c r="AL14" s="215"/>
      <c r="AM14" s="162" t="str">
        <f>NOVA!B61</f>
        <v>4a2</v>
      </c>
      <c r="AN14" s="386" t="str">
        <f>NOVA!C61</f>
        <v>Display 10 locally threatened species</v>
      </c>
      <c r="AO14" s="387"/>
      <c r="AP14" s="162" t="str">
        <f>IF(NOVA!N61&lt;&gt;"", NOVA!N61, "")</f>
        <v/>
      </c>
      <c r="AQ14" s="215"/>
      <c r="AR14" s="162" t="str">
        <f>NOVA!B125</f>
        <v>3c</v>
      </c>
      <c r="AS14" s="386" t="str">
        <f>NOVA!C125</f>
        <v>Discuss your findings with counselor</v>
      </c>
      <c r="AT14" s="387"/>
      <c r="AU14" s="162" t="str">
        <f>IF(NOVA!N125&lt;&gt;"", NOVA!N125, "")</f>
        <v/>
      </c>
    </row>
    <row r="15" spans="1:47" ht="12.75" customHeight="1">
      <c r="A15" s="114" t="s">
        <v>437</v>
      </c>
      <c r="B15" s="110" t="str">
        <f>WebelosBadge!N9</f>
        <v/>
      </c>
      <c r="C15" s="113"/>
      <c r="D15" s="402"/>
      <c r="E15" s="42" t="str">
        <f>AdventurePins!B19</f>
        <v>2a</v>
      </c>
      <c r="F15" s="159" t="str">
        <f>AdventurePins!C19</f>
        <v>Serious bleeding</v>
      </c>
      <c r="G15" s="42" t="str">
        <f>IF(AdventurePins!N19&lt;&gt;"", AdventurePins!N19, " ")</f>
        <v xml:space="preserve"> </v>
      </c>
      <c r="I15" s="426" t="str">
        <f>IF(AdventurePins!$E74&lt;&gt;"", AdventurePins!$E74, " ")</f>
        <v>(Do 1 -2 and two others)</v>
      </c>
      <c r="J15" s="42">
        <f>AdventurePins!B75</f>
        <v>1</v>
      </c>
      <c r="K15" s="159" t="str">
        <f>AdventurePins!C75</f>
        <v>Discuss duty to God</v>
      </c>
      <c r="L15" s="42" t="str">
        <f>IF(AdventurePins!N75&lt;&gt;"", AdventurePins!N75, " ")</f>
        <v xml:space="preserve"> </v>
      </c>
      <c r="N15" s="399" t="str">
        <f>Electives!C19</f>
        <v>Aquanaut</v>
      </c>
      <c r="O15" s="399"/>
      <c r="P15" s="399"/>
      <c r="Q15" s="399"/>
      <c r="S15" s="416"/>
      <c r="T15" s="107" t="str">
        <f>Electives!B87</f>
        <v>3a</v>
      </c>
      <c r="U15" s="125" t="str">
        <f>Electives!C87</f>
        <v>Identify rocks on hunt</v>
      </c>
      <c r="V15" s="107" t="str">
        <f>IF(Electives!N87&lt;&gt;"", Electives!N87, " ")</f>
        <v xml:space="preserve"> </v>
      </c>
      <c r="X15" s="410"/>
      <c r="Y15" s="107">
        <f>Electives!B153</f>
        <v>7</v>
      </c>
      <c r="Z15" s="125" t="str">
        <f>Electives!C153</f>
        <v>Give examples of TWO of following:</v>
      </c>
      <c r="AA15" s="107" t="str">
        <f>IF(Electives!N153&lt;&gt;"", Electives!N153, " ")</f>
        <v xml:space="preserve"> </v>
      </c>
      <c r="AC15" s="164" t="str">
        <f>'Cub Awards'!B18</f>
        <v>b</v>
      </c>
      <c r="AD15" s="314" t="str">
        <f>'Cub Awards'!C18</f>
        <v>Participate in outdoor activity</v>
      </c>
      <c r="AE15" s="314"/>
      <c r="AF15" s="164" t="str">
        <f>IF('Cub Awards'!N18&lt;&gt;"", 'Cub Awards'!N18, "")</f>
        <v/>
      </c>
      <c r="AG15" s="142"/>
      <c r="AH15" s="162">
        <f>NOVA!B185</f>
        <v>8</v>
      </c>
      <c r="AI15" s="386" t="str">
        <f>NOVA!C185</f>
        <v>Discuss scientific method</v>
      </c>
      <c r="AJ15" s="387"/>
      <c r="AK15" s="162" t="str">
        <f>IF(NOVA!N185&lt;&gt;"", NOVA!N185, "")</f>
        <v/>
      </c>
      <c r="AL15" s="142"/>
      <c r="AM15" s="162" t="str">
        <f>NOVA!B62</f>
        <v>4a3</v>
      </c>
      <c r="AN15" s="386" t="str">
        <f>NOVA!C62</f>
        <v>Discuss threatened v. endangered v. extinct</v>
      </c>
      <c r="AO15" s="387"/>
      <c r="AP15" s="162" t="str">
        <f>IF(NOVA!N62&lt;&gt;"", NOVA!N62, "")</f>
        <v/>
      </c>
      <c r="AQ15" s="142"/>
      <c r="AR15" s="162">
        <f>NOVA!B126</f>
        <v>4</v>
      </c>
      <c r="AS15" s="386" t="str">
        <f>NOVA!C126</f>
        <v>Visit a place where tech is used</v>
      </c>
      <c r="AT15" s="387"/>
      <c r="AU15" s="162" t="str">
        <f>IF(NOVA!N126&lt;&gt;"", NOVA!N126, "")</f>
        <v/>
      </c>
    </row>
    <row r="16" spans="1:47" ht="12.75" customHeight="1">
      <c r="A16" s="114" t="s">
        <v>438</v>
      </c>
      <c r="B16" s="110" t="str">
        <f>WebelosBadge!N10</f>
        <v/>
      </c>
      <c r="C16" s="113"/>
      <c r="D16" s="402"/>
      <c r="E16" s="42" t="str">
        <f>AdventurePins!B20</f>
        <v>2b</v>
      </c>
      <c r="F16" s="159" t="str">
        <f>AdventurePins!C20</f>
        <v>Heart attack / cardiac arrest</v>
      </c>
      <c r="G16" s="42" t="str">
        <f>IF(AdventurePins!N20&lt;&gt;"", AdventurePins!N20, " ")</f>
        <v xml:space="preserve"> </v>
      </c>
      <c r="I16" s="426"/>
      <c r="J16" s="42">
        <f>AdventurePins!B76</f>
        <v>2</v>
      </c>
      <c r="K16" s="159" t="str">
        <f>AdventurePins!C76</f>
        <v xml:space="preserve">Do an act of service </v>
      </c>
      <c r="L16" s="42" t="str">
        <f>IF(AdventurePins!N76&lt;&gt;"", AdventurePins!N76, " ")</f>
        <v xml:space="preserve"> </v>
      </c>
      <c r="N16" s="415" t="str">
        <f>IF(Electives!$E19&lt;&gt;"", Electives!$E19, " ")</f>
        <v>(Do 1-4 and two others)</v>
      </c>
      <c r="O16" s="107">
        <f>Electives!B20</f>
        <v>1</v>
      </c>
      <c r="P16" s="126" t="str">
        <f>Electives!C20</f>
        <v>State water activity safety precautions</v>
      </c>
      <c r="Q16" s="107" t="str">
        <f>IF(Electives!N20&lt;&gt;"", Electives!N20, " ")</f>
        <v xml:space="preserve"> </v>
      </c>
      <c r="S16" s="416"/>
      <c r="T16" s="107" t="str">
        <f>Electives!B88</f>
        <v>3b</v>
      </c>
      <c r="U16" s="125" t="str">
        <f>Electives!C88</f>
        <v>Use magnifying glass</v>
      </c>
      <c r="V16" s="107" t="str">
        <f>IF(Electives!N88&lt;&gt;"", Electives!N88, " ")</f>
        <v xml:space="preserve"> </v>
      </c>
      <c r="X16" s="410"/>
      <c r="Y16" s="107" t="str">
        <f>Electives!B154</f>
        <v>7a</v>
      </c>
      <c r="Z16" s="127" t="str">
        <f>Electives!C154</f>
        <v>Producer/consumer/decomposer in food chain</v>
      </c>
      <c r="AA16" s="107" t="str">
        <f>IF(Electives!N154&lt;&gt;"", Electives!N154, " ")</f>
        <v xml:space="preserve"> </v>
      </c>
      <c r="AC16" s="164" t="str">
        <f>'Cub Awards'!B19</f>
        <v>c</v>
      </c>
      <c r="AD16" s="314" t="str">
        <f>'Cub Awards'!C19</f>
        <v>Explain the buddy system</v>
      </c>
      <c r="AE16" s="314"/>
      <c r="AF16" s="164" t="str">
        <f>IF('Cub Awards'!N19&lt;&gt;"", 'Cub Awards'!N19, "")</f>
        <v/>
      </c>
      <c r="AG16" s="142"/>
      <c r="AH16" s="162">
        <f>NOVA!B186</f>
        <v>9</v>
      </c>
      <c r="AI16" s="386" t="str">
        <f>NOVA!C186</f>
        <v>Participate in a STEM activity with den</v>
      </c>
      <c r="AJ16" s="387"/>
      <c r="AK16" s="162" t="str">
        <f>IF(NOVA!N186&lt;&gt;"", NOVA!N186, "")</f>
        <v/>
      </c>
      <c r="AL16" s="142"/>
      <c r="AM16" s="162" t="str">
        <f>NOVA!B63</f>
        <v>4b1</v>
      </c>
      <c r="AN16" s="386" t="str">
        <f>NOVA!C63</f>
        <v>Catalog 5 locally invasive animals</v>
      </c>
      <c r="AO16" s="387"/>
      <c r="AP16" s="162" t="str">
        <f>IF(NOVA!N63&lt;&gt;"", NOVA!N63, "")</f>
        <v/>
      </c>
      <c r="AQ16" s="142"/>
      <c r="AR16" s="162" t="str">
        <f>NOVA!B127</f>
        <v>4a1</v>
      </c>
      <c r="AS16" s="386" t="str">
        <f>NOVA!C127</f>
        <v>Talk with someone about tech used</v>
      </c>
      <c r="AT16" s="387"/>
      <c r="AU16" s="162" t="str">
        <f>IF(NOVA!N127&lt;&gt;"", NOVA!N127, "")</f>
        <v/>
      </c>
    </row>
    <row r="17" spans="1:47" ht="12.75" customHeight="1">
      <c r="A17" s="109" t="s">
        <v>439</v>
      </c>
      <c r="B17" s="110" t="str">
        <f>WebelosBadge!N11</f>
        <v/>
      </c>
      <c r="C17" s="113"/>
      <c r="D17" s="402"/>
      <c r="E17" s="42" t="str">
        <f>AdventurePins!B21</f>
        <v>2c</v>
      </c>
      <c r="F17" s="159" t="str">
        <f>AdventurePins!C21</f>
        <v>Stopped breathing</v>
      </c>
      <c r="G17" s="42" t="str">
        <f>IF(AdventurePins!N21&lt;&gt;"", AdventurePins!N21, " ")</f>
        <v xml:space="preserve"> </v>
      </c>
      <c r="I17" s="426"/>
      <c r="J17" s="42">
        <f>AdventurePins!B77</f>
        <v>3</v>
      </c>
      <c r="K17" s="159" t="str">
        <f>AdventurePins!C77</f>
        <v>Earn religious emblem of faith</v>
      </c>
      <c r="L17" s="42" t="str">
        <f>IF(AdventurePins!N77&lt;&gt;"", AdventurePins!N77, " ")</f>
        <v xml:space="preserve"> </v>
      </c>
      <c r="N17" s="416"/>
      <c r="O17" s="107">
        <f>Electives!B21</f>
        <v>2</v>
      </c>
      <c r="P17" s="125" t="str">
        <f>Electives!C21</f>
        <v>Importance of Boating skills</v>
      </c>
      <c r="Q17" s="107" t="str">
        <f>IF(Electives!N21&lt;&gt;"", Electives!N21, " ")</f>
        <v xml:space="preserve"> </v>
      </c>
      <c r="S17" s="416"/>
      <c r="T17" s="107" t="str">
        <f>Electives!B89</f>
        <v>3c</v>
      </c>
      <c r="U17" s="125" t="str">
        <f>Electives!C89</f>
        <v>Share results w/den</v>
      </c>
      <c r="V17" s="107" t="str">
        <f>IF(Electives!N89&lt;&gt;"", Electives!N89, " ")</f>
        <v xml:space="preserve"> </v>
      </c>
      <c r="X17" s="410"/>
      <c r="Y17" s="107" t="str">
        <f>Electives!B155</f>
        <v>7b</v>
      </c>
      <c r="Z17" s="127" t="str">
        <f>Electives!C155</f>
        <v xml:space="preserve">One way humans changed nature balance </v>
      </c>
      <c r="AA17" s="107" t="str">
        <f>IF(Electives!N155&lt;&gt;"", Electives!N155, " ")</f>
        <v xml:space="preserve"> </v>
      </c>
      <c r="AC17" s="164" t="str">
        <f>'Cub Awards'!B20</f>
        <v>d</v>
      </c>
      <c r="AD17" s="314" t="str">
        <f>'Cub Awards'!C20</f>
        <v>Attend a pack overnighter</v>
      </c>
      <c r="AE17" s="314"/>
      <c r="AF17" s="164" t="str">
        <f>IF('Cub Awards'!N20&lt;&gt;"", 'Cub Awards'!N20, "")</f>
        <v/>
      </c>
      <c r="AG17" s="216"/>
      <c r="AH17" s="162">
        <f>NOVA!B187</f>
        <v>10</v>
      </c>
      <c r="AI17" s="386" t="str">
        <f>NOVA!C187</f>
        <v>Submit Supernova application</v>
      </c>
      <c r="AJ17" s="387"/>
      <c r="AK17" s="162" t="str">
        <f>IF(NOVA!N187&lt;&gt;"", NOVA!N187, "")</f>
        <v/>
      </c>
      <c r="AL17" s="216"/>
      <c r="AM17" s="162" t="str">
        <f>NOVA!B64</f>
        <v>4b2</v>
      </c>
      <c r="AN17" s="386" t="str">
        <f>NOVA!C64</f>
        <v>Design display about invasive species</v>
      </c>
      <c r="AO17" s="387"/>
      <c r="AP17" s="162" t="str">
        <f>IF(NOVA!N64&lt;&gt;"", NOVA!N64, "")</f>
        <v/>
      </c>
      <c r="AQ17" s="216"/>
      <c r="AR17" s="162" t="str">
        <f>NOVA!B128</f>
        <v>4a2</v>
      </c>
      <c r="AS17" s="386" t="str">
        <f>NOVA!C128</f>
        <v>Ask expert why the tech is used</v>
      </c>
      <c r="AT17" s="387"/>
      <c r="AU17" s="162" t="str">
        <f>IF(NOVA!N128&lt;&gt;"", NOVA!N128, "")</f>
        <v/>
      </c>
    </row>
    <row r="18" spans="1:47" ht="12.75" customHeight="1">
      <c r="A18" s="109" t="s">
        <v>857</v>
      </c>
      <c r="B18" s="110" t="str">
        <f>IF(ISTEXT(WebelosBadge!N12),"C"," ")</f>
        <v xml:space="preserve"> </v>
      </c>
      <c r="C18" s="115"/>
      <c r="D18" s="402"/>
      <c r="E18" s="42" t="str">
        <f>AdventurePins!B22</f>
        <v>2d</v>
      </c>
      <c r="F18" s="159" t="str">
        <f>AdventurePins!C22</f>
        <v>Stroke</v>
      </c>
      <c r="G18" s="42" t="str">
        <f>IF(AdventurePins!N22&lt;&gt;"", AdventurePins!N22, " ")</f>
        <v xml:space="preserve"> </v>
      </c>
      <c r="I18" s="426"/>
      <c r="J18" s="42">
        <f>AdventurePins!B78</f>
        <v>4</v>
      </c>
      <c r="K18" s="159" t="str">
        <f>AdventurePins!C78</f>
        <v>Make plan of TWO things help w/ duty to God</v>
      </c>
      <c r="L18" s="42" t="str">
        <f>IF(AdventurePins!N78&lt;&gt;"", AdventurePins!N78, " ")</f>
        <v xml:space="preserve"> </v>
      </c>
      <c r="N18" s="416"/>
      <c r="O18" s="107">
        <f>Electives!B22</f>
        <v>3</v>
      </c>
      <c r="P18" s="125" t="str">
        <f>Electives!C22</f>
        <v>Order of rescue</v>
      </c>
      <c r="Q18" s="107" t="str">
        <f>IF(Electives!N22&lt;&gt;"", Electives!N22, " ")</f>
        <v xml:space="preserve"> </v>
      </c>
      <c r="S18" s="416"/>
      <c r="T18" s="107" t="str">
        <f>Electives!B90</f>
        <v>4a</v>
      </c>
      <c r="U18" s="125" t="str">
        <f>Electives!C90</f>
        <v>Minerial test kit to Mohs scale of hardness</v>
      </c>
      <c r="V18" s="107" t="str">
        <f>IF(Electives!N90&lt;&gt;"", Electives!N90, " ")</f>
        <v xml:space="preserve"> </v>
      </c>
      <c r="X18" s="410"/>
      <c r="Y18" s="107" t="str">
        <f>Electives!B156</f>
        <v>7c</v>
      </c>
      <c r="Z18" s="125" t="str">
        <f>Electives!C156</f>
        <v>How to protect balance of nature</v>
      </c>
      <c r="AA18" s="107" t="str">
        <f>IF(Electives!N156&lt;&gt;"", Electives!N156, " ")</f>
        <v xml:space="preserve"> </v>
      </c>
      <c r="AC18" s="164" t="str">
        <f>'Cub Awards'!B21</f>
        <v>e</v>
      </c>
      <c r="AD18" s="314" t="str">
        <f>'Cub Awards'!C21</f>
        <v>Complete an oudoor service project</v>
      </c>
      <c r="AE18" s="314"/>
      <c r="AF18" s="164" t="str">
        <f>IF('Cub Awards'!N21&lt;&gt;"", 'Cub Awards'!N21, "")</f>
        <v/>
      </c>
      <c r="AG18" s="216"/>
      <c r="AL18" s="216"/>
      <c r="AM18" s="162" t="str">
        <f>NOVA!B65</f>
        <v>4b3</v>
      </c>
      <c r="AN18" s="386" t="str">
        <f>NOVA!C65</f>
        <v>Discuss invasive species</v>
      </c>
      <c r="AO18" s="387"/>
      <c r="AP18" s="162" t="str">
        <f>IF(NOVA!N65&lt;&gt;"", NOVA!N65, "")</f>
        <v/>
      </c>
      <c r="AQ18" s="216"/>
      <c r="AR18" s="162" t="str">
        <f>NOVA!B129</f>
        <v>4b</v>
      </c>
      <c r="AS18" s="386" t="str">
        <f>NOVA!C129</f>
        <v>Discuss with counselor your visit</v>
      </c>
      <c r="AT18" s="387"/>
      <c r="AU18" s="162" t="str">
        <f>IF(NOVA!N129&lt;&gt;"", NOVA!N129, "")</f>
        <v/>
      </c>
    </row>
    <row r="19" spans="1:47" ht="12.75" customHeight="1">
      <c r="A19" s="210" t="s">
        <v>856</v>
      </c>
      <c r="B19" s="110" t="str">
        <f>IF(ISTEXT(WebelosBadge!N13),"C"," ")</f>
        <v xml:space="preserve"> </v>
      </c>
      <c r="C19" s="116"/>
      <c r="D19" s="402"/>
      <c r="E19" s="42" t="str">
        <f>AdventurePins!B23</f>
        <v>2e</v>
      </c>
      <c r="F19" s="159" t="str">
        <f>AdventurePins!C23</f>
        <v>Poisoning</v>
      </c>
      <c r="G19" s="42" t="str">
        <f>IF(AdventurePins!N23&lt;&gt;"", AdventurePins!N23, " ")</f>
        <v xml:space="preserve"> </v>
      </c>
      <c r="I19" s="426"/>
      <c r="J19" s="42">
        <f>AdventurePins!B79</f>
        <v>5</v>
      </c>
      <c r="K19" s="159" t="str">
        <f>AdventurePins!C79</f>
        <v>Discuss Scout Oath &amp; Law to beliefs abt God</v>
      </c>
      <c r="L19" s="42" t="str">
        <f>IF(AdventurePins!N79&lt;&gt;"", AdventurePins!N79, " ")</f>
        <v xml:space="preserve"> </v>
      </c>
      <c r="N19" s="416"/>
      <c r="O19" s="107">
        <f>Electives!B23</f>
        <v>4</v>
      </c>
      <c r="P19" s="125" t="str">
        <f>Electives!C23</f>
        <v>Attempt Swimmer test</v>
      </c>
      <c r="Q19" s="107" t="str">
        <f>IF(Electives!N23&lt;&gt;"", Electives!N23, " ")</f>
        <v xml:space="preserve"> </v>
      </c>
      <c r="S19" s="416"/>
      <c r="T19" s="107" t="str">
        <f>Electives!B91</f>
        <v>4b</v>
      </c>
      <c r="U19" s="125" t="str">
        <f>Electives!C91</f>
        <v>Record results in handbook</v>
      </c>
      <c r="V19" s="107" t="str">
        <f>IF(Electives!N91&lt;&gt;"", Electives!N91, " ")</f>
        <v xml:space="preserve"> </v>
      </c>
      <c r="X19" s="410"/>
      <c r="Y19" s="107">
        <f>Electives!B157</f>
        <v>8</v>
      </c>
      <c r="Z19" s="125" t="str">
        <f>Electives!C157</f>
        <v>Learn aquatic ecosystems &amp; discuss</v>
      </c>
      <c r="AA19" s="107" t="str">
        <f>IF(Electives!N157&lt;&gt;"", Electives!N157, " ")</f>
        <v xml:space="preserve"> </v>
      </c>
      <c r="AC19" s="164" t="str">
        <f>'Cub Awards'!B22</f>
        <v>f</v>
      </c>
      <c r="AD19" s="314" t="str">
        <f>'Cub Awards'!C22</f>
        <v>Complete conservation project</v>
      </c>
      <c r="AE19" s="314"/>
      <c r="AF19" s="164" t="str">
        <f>IF('Cub Awards'!N22&lt;&gt;"", 'Cub Awards'!N22, "")</f>
        <v/>
      </c>
      <c r="AG19" s="216"/>
      <c r="AH19" s="163"/>
      <c r="AI19" s="142" t="str">
        <f>NOVA!C5</f>
        <v>NOVA Science: Science Everywhere</v>
      </c>
      <c r="AJ19" s="214"/>
      <c r="AL19" s="216"/>
      <c r="AM19" s="162" t="str">
        <f>NOVA!B66</f>
        <v>4c1</v>
      </c>
      <c r="AN19" s="386" t="str">
        <f>NOVA!C66</f>
        <v>Visit a local ecosystem and investigate</v>
      </c>
      <c r="AO19" s="387"/>
      <c r="AP19" s="162" t="str">
        <f>IF(NOVA!N66&lt;&gt;"", NOVA!N66, "")</f>
        <v/>
      </c>
      <c r="AQ19" s="216"/>
      <c r="AR19" s="162">
        <f>NOVA!B130</f>
        <v>5</v>
      </c>
      <c r="AS19" s="323" t="str">
        <f>NOVA!C130</f>
        <v>Discuss how tech affects your life</v>
      </c>
      <c r="AT19" s="323"/>
      <c r="AU19" s="162" t="str">
        <f>IF(NOVA!N130&lt;&gt;"", NOVA!N130, "")</f>
        <v/>
      </c>
    </row>
    <row r="20" spans="1:47" ht="12.75" customHeight="1">
      <c r="A20" s="411" t="s">
        <v>29</v>
      </c>
      <c r="B20" s="411"/>
      <c r="C20" s="116"/>
      <c r="D20" s="402"/>
      <c r="E20" s="42">
        <f>AdventurePins!B24</f>
        <v>3</v>
      </c>
      <c r="F20" s="159" t="str">
        <f>AdventurePins!C24</f>
        <v>Show how to help choking victim</v>
      </c>
      <c r="G20" s="42" t="str">
        <f>IF(AdventurePins!N24&lt;&gt;"", AdventurePins!N24, " ")</f>
        <v xml:space="preserve"> </v>
      </c>
      <c r="I20" s="426"/>
      <c r="J20" s="42">
        <f>AdventurePins!B80</f>
        <v>6</v>
      </c>
      <c r="K20" s="159" t="str">
        <f>AdventurePins!C80</f>
        <v>Pray/meditate for one month</v>
      </c>
      <c r="L20" s="42" t="str">
        <f>IF(AdventurePins!N80&lt;&gt;"", AdventurePins!N80, " ")</f>
        <v xml:space="preserve"> </v>
      </c>
      <c r="N20" s="416"/>
      <c r="O20" s="107">
        <f>Electives!B24</f>
        <v>5</v>
      </c>
      <c r="P20" s="125" t="str">
        <f>Electives!C24</f>
        <v>Front surface dive</v>
      </c>
      <c r="Q20" s="107" t="str">
        <f>IF(Electives!N24&lt;&gt;"", Electives!N24, " ")</f>
        <v xml:space="preserve"> </v>
      </c>
      <c r="S20" s="416"/>
      <c r="T20" s="107">
        <f>Electives!B92</f>
        <v>5</v>
      </c>
      <c r="U20" s="125" t="str">
        <f>Electives!C92</f>
        <v>Identify geological features on map</v>
      </c>
      <c r="V20" s="107" t="str">
        <f>IF(Electives!N92&lt;&gt;"", Electives!N92, " ")</f>
        <v xml:space="preserve"> </v>
      </c>
      <c r="X20" s="410"/>
      <c r="Y20" s="107">
        <f>Electives!B158</f>
        <v>9</v>
      </c>
      <c r="Z20" s="125" t="str">
        <f>Electives!C158</f>
        <v>Do one of following:</v>
      </c>
      <c r="AA20" s="107" t="str">
        <f>IF(Electives!N158&lt;&gt;"", Electives!N158, " ")</f>
        <v xml:space="preserve"> </v>
      </c>
      <c r="AC20" s="164" t="str">
        <f>'Cub Awards'!B23</f>
        <v>g</v>
      </c>
      <c r="AD20" s="314" t="str">
        <f>'Cub Awards'!C23</f>
        <v>Earn the Summertime Pack Award</v>
      </c>
      <c r="AE20" s="314"/>
      <c r="AF20" s="164" t="str">
        <f>IF('Cub Awards'!N23&lt;&gt;"", 'Cub Awards'!N23, "")</f>
        <v/>
      </c>
      <c r="AG20" s="216"/>
      <c r="AH20" s="162" t="str">
        <f>NOVA!B6</f>
        <v>1a</v>
      </c>
      <c r="AI20" s="386" t="str">
        <f>NOVA!C6</f>
        <v>Read or watch 1 hour of science content</v>
      </c>
      <c r="AJ20" s="387"/>
      <c r="AK20" s="162" t="str">
        <f>IF(NOVA!N6&lt;&gt;"", NOVA!N6, "")</f>
        <v/>
      </c>
      <c r="AL20" s="216"/>
      <c r="AM20" s="162" t="str">
        <f>NOVA!B67</f>
        <v>4c2</v>
      </c>
      <c r="AN20" s="386" t="str">
        <f>NOVA!C67</f>
        <v>Draw food web of plants / animals</v>
      </c>
      <c r="AO20" s="387"/>
      <c r="AP20" s="162" t="str">
        <f>IF(NOVA!N67&lt;&gt;"", NOVA!N67,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IF(AdventurePins!N25&lt;&gt;"", AdventurePins!N25, " ")</f>
        <v xml:space="preserve"> </v>
      </c>
      <c r="I21" s="399" t="str">
        <f>AdventurePins!C82</f>
        <v>Outdoorsman</v>
      </c>
      <c r="J21" s="399"/>
      <c r="K21" s="399"/>
      <c r="L21" s="399"/>
      <c r="N21" s="416"/>
      <c r="O21" s="107">
        <f>Electives!B25</f>
        <v>6</v>
      </c>
      <c r="P21" s="125" t="str">
        <f>Electives!C25</f>
        <v>Demonstrate 2 strokes</v>
      </c>
      <c r="Q21" s="107" t="str">
        <f>IF(Electives!N25&lt;&gt;"", Electives!N25, " ")</f>
        <v xml:space="preserve"> </v>
      </c>
      <c r="S21" s="416"/>
      <c r="T21" s="107" t="str">
        <f>Electives!B93</f>
        <v>6a</v>
      </c>
      <c r="U21" s="125" t="str">
        <f>Electives!C93</f>
        <v>Identify geological building materials (home)</v>
      </c>
      <c r="V21" s="107" t="str">
        <f>IF(Electives!N93&lt;&gt;"", Electives!N93, " ")</f>
        <v xml:space="preserve"> </v>
      </c>
      <c r="X21" s="410"/>
      <c r="Y21" s="107" t="str">
        <f>Electives!B159</f>
        <v>9a</v>
      </c>
      <c r="Z21" s="125" t="str">
        <f>Electives!C159</f>
        <v>Visit museum and discuss with den</v>
      </c>
      <c r="AA21" s="107" t="str">
        <f>IF(Electives!N159&lt;&gt;"", Electives!N159, " ")</f>
        <v xml:space="preserve"> </v>
      </c>
      <c r="AC21" s="164" t="str">
        <f>'Cub Awards'!B24</f>
        <v>h</v>
      </c>
      <c r="AD21" s="314" t="str">
        <f>'Cub Awards'!C24</f>
        <v>Participate in nature observation</v>
      </c>
      <c r="AE21" s="314"/>
      <c r="AF21" s="164" t="str">
        <f>IF('Cub Awards'!N24&lt;&gt;"", 'Cub Awards'!N24, "")</f>
        <v/>
      </c>
      <c r="AG21" s="216"/>
      <c r="AH21" s="162" t="str">
        <f>NOVA!B7</f>
        <v>1b</v>
      </c>
      <c r="AI21" s="386" t="str">
        <f>NOVA!C7</f>
        <v>List at least two questions or ideas</v>
      </c>
      <c r="AJ21" s="387"/>
      <c r="AK21" s="162" t="str">
        <f>IF(NOVA!N7&lt;&gt;"", NOVA!N7, "")</f>
        <v/>
      </c>
      <c r="AL21" s="216"/>
      <c r="AM21" s="162" t="str">
        <f>NOVA!B68</f>
        <v>4c3</v>
      </c>
      <c r="AN21" s="386" t="str">
        <f>NOVA!C68</f>
        <v>Discuss food web with counselor</v>
      </c>
      <c r="AO21" s="387"/>
      <c r="AP21" s="162" t="str">
        <f>IF(NOVA!N68&lt;&gt;"", NOVA!N68, "")</f>
        <v/>
      </c>
      <c r="AQ21" s="216"/>
      <c r="AR21" s="162" t="str">
        <f>NOVA!B133</f>
        <v>1a</v>
      </c>
      <c r="AS21" s="389" t="str">
        <f>NOVA!C133</f>
        <v>Read or watch 1 hour of mechanical content</v>
      </c>
      <c r="AT21" s="390"/>
      <c r="AU21" s="162" t="str">
        <f>IF(NOVA!N133&lt;&gt;"", NOVA!N133, "")</f>
        <v/>
      </c>
    </row>
    <row r="22" spans="1:47">
      <c r="A22" s="109" t="s">
        <v>440</v>
      </c>
      <c r="B22" s="117" t="str">
        <f>IF(ISTEXT(ArrowOfLight!N5),"C"," ")</f>
        <v xml:space="preserve"> </v>
      </c>
      <c r="D22" s="402"/>
      <c r="E22" s="42">
        <f>AdventurePins!B26</f>
        <v>5</v>
      </c>
      <c r="F22" s="159" t="str">
        <f>AdventurePins!C26</f>
        <v>Demonstrate treatment for five:</v>
      </c>
      <c r="G22" s="42" t="str">
        <f>IF(AdventurePins!N26&lt;&gt;"", AdventurePins!N26, " ")</f>
        <v xml:space="preserve"> </v>
      </c>
      <c r="I22" s="402" t="str">
        <f>IF(AdventurePins!$E82&lt;&gt;"", AdventurePins!$E82, " ")</f>
        <v>(Do all of A or B)</v>
      </c>
      <c r="J22" s="424" t="str">
        <f>AdventurePins!C83</f>
        <v>Option A</v>
      </c>
      <c r="K22" s="425"/>
      <c r="L22" s="42" t="str">
        <f>IF(AdventurePins!N83&lt;&gt;"", AdventurePins!N83, " ")</f>
        <v xml:space="preserve"> </v>
      </c>
      <c r="N22" s="416"/>
      <c r="O22" s="107">
        <f>Electives!B26</f>
        <v>7</v>
      </c>
      <c r="P22" s="125" t="str">
        <f>Electives!C26</f>
        <v>Talk swimming expert</v>
      </c>
      <c r="Q22" s="107" t="str">
        <f>IF(Electives!N26&lt;&gt;"", Electives!N26, " ")</f>
        <v xml:space="preserve"> </v>
      </c>
      <c r="S22" s="417"/>
      <c r="T22" s="107" t="str">
        <f>Electives!B94</f>
        <v>6b</v>
      </c>
      <c r="U22" s="125" t="str">
        <f>Electives!C94</f>
        <v>Identify geological materials (community)</v>
      </c>
      <c r="V22" s="107" t="str">
        <f>IF(Electives!N94&lt;&gt;"", Electives!N94, " ")</f>
        <v xml:space="preserve"> </v>
      </c>
      <c r="X22" s="410"/>
      <c r="Y22" s="107" t="str">
        <f>Electives!B160</f>
        <v>9b</v>
      </c>
      <c r="Z22" s="127" t="str">
        <f>Electives!C160</f>
        <v>Create vid of wild creature &amp; share w/den</v>
      </c>
      <c r="AA22" s="107" t="str">
        <f>IF(Electives!N160&lt;&gt;"", Electives!N160, " ")</f>
        <v xml:space="preserve"> </v>
      </c>
      <c r="AC22" s="164" t="str">
        <f>'Cub Awards'!B25</f>
        <v>i</v>
      </c>
      <c r="AD22" s="314" t="str">
        <f>'Cub Awards'!C25</f>
        <v>Participate in outdoor aquatics</v>
      </c>
      <c r="AE22" s="314"/>
      <c r="AF22" s="164" t="str">
        <f>IF('Cub Awards'!N25&lt;&gt;"", 'Cub Awards'!N25, "")</f>
        <v/>
      </c>
      <c r="AG22" s="216"/>
      <c r="AH22" s="162" t="str">
        <f>NOVA!B8</f>
        <v>1c</v>
      </c>
      <c r="AI22" s="386" t="str">
        <f>NOVA!C8</f>
        <v>Discuss two with your counselor</v>
      </c>
      <c r="AJ22" s="387"/>
      <c r="AK22" s="162" t="str">
        <f>IF(NOVA!N8&lt;&gt;"", NOVA!N8, "")</f>
        <v/>
      </c>
      <c r="AL22" s="216"/>
      <c r="AM22" s="162" t="str">
        <f>NOVA!B69</f>
        <v>4d1</v>
      </c>
      <c r="AN22" s="386" t="str">
        <f>NOVA!C69</f>
        <v>Crate diorama of local animal's habitat</v>
      </c>
      <c r="AO22" s="387"/>
      <c r="AP22" s="162" t="str">
        <f>IF(NOVA!N69&lt;&gt;"", NOVA!N69, "")</f>
        <v/>
      </c>
      <c r="AQ22" s="216"/>
      <c r="AR22" s="162" t="str">
        <f>NOVA!B134</f>
        <v>1b</v>
      </c>
      <c r="AS22" s="386" t="str">
        <f>NOVA!C134</f>
        <v>List at least two questions or ideas</v>
      </c>
      <c r="AT22" s="387"/>
      <c r="AU22" s="162" t="str">
        <f>IF(NOVA!N134&lt;&gt;"", NOVA!N134, "")</f>
        <v/>
      </c>
    </row>
    <row r="23" spans="1:47">
      <c r="A23" s="109" t="s">
        <v>441</v>
      </c>
      <c r="B23" s="117" t="str">
        <f>ArrowOfLight!N6</f>
        <v/>
      </c>
      <c r="D23" s="402"/>
      <c r="E23" s="42" t="str">
        <f>AdventurePins!B27</f>
        <v>5a</v>
      </c>
      <c r="F23" s="159" t="str">
        <f>AdventurePins!C27</f>
        <v>Cuts &amp; scratches</v>
      </c>
      <c r="G23" s="42" t="str">
        <f>IF(AdventurePins!N27&lt;&gt;"", AdventurePins!N27, " ")</f>
        <v xml:space="preserve"> </v>
      </c>
      <c r="I23" s="402"/>
      <c r="J23" s="42">
        <f>AdventurePins!B84</f>
        <v>1</v>
      </c>
      <c r="K23" s="159" t="str">
        <f>AdventurePins!C84</f>
        <v>Plan / conduct campout</v>
      </c>
      <c r="L23" s="42" t="str">
        <f>IF(AdventurePins!N84&lt;&gt;"", AdventurePins!N84, " ")</f>
        <v xml:space="preserve"> </v>
      </c>
      <c r="N23" s="416"/>
      <c r="O23" s="107">
        <f>Electives!B27</f>
        <v>8</v>
      </c>
      <c r="P23" s="125" t="str">
        <f>Electives!C27</f>
        <v>PFD exercise</v>
      </c>
      <c r="Q23" s="107" t="str">
        <f>IF(Electives!N27&lt;&gt;"", Electives!N27,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Awards'!N26&lt;&gt;"", 'Cub Awards'!N26, "")</f>
        <v/>
      </c>
      <c r="AG23" s="216"/>
      <c r="AH23" s="162">
        <f>NOVA!B9</f>
        <v>2</v>
      </c>
      <c r="AI23" s="386" t="str">
        <f>NOVA!C9</f>
        <v>Complete an elective listed in comment</v>
      </c>
      <c r="AJ23" s="387"/>
      <c r="AK23" s="162" t="str">
        <f>IF(NOVA!N9&lt;&gt;"", NOVA!N9, "")</f>
        <v/>
      </c>
      <c r="AL23" s="216"/>
      <c r="AM23" s="162" t="str">
        <f>NOVA!B70</f>
        <v>4d2</v>
      </c>
      <c r="AN23" s="386" t="str">
        <f>NOVA!C70</f>
        <v>Explain what animal must have</v>
      </c>
      <c r="AO23" s="387"/>
      <c r="AP23" s="162" t="str">
        <f>IF(NOVA!N70&lt;&gt;"", NOVA!N70, "")</f>
        <v/>
      </c>
      <c r="AQ23" s="216"/>
      <c r="AR23" s="162" t="str">
        <f>NOVA!B135</f>
        <v>1c</v>
      </c>
      <c r="AS23" s="386" t="str">
        <f>NOVA!C135</f>
        <v>Discuss two with your counselor</v>
      </c>
      <c r="AT23" s="387"/>
      <c r="AU23" s="162" t="str">
        <f>IF(NOVA!N135&lt;&gt;"", NOVA!N135, "")</f>
        <v/>
      </c>
    </row>
    <row r="24" spans="1:47">
      <c r="A24" s="109" t="s">
        <v>442</v>
      </c>
      <c r="B24" s="117" t="str">
        <f>ArrowOfLight!N8</f>
        <v/>
      </c>
      <c r="D24" s="402"/>
      <c r="E24" s="42" t="str">
        <f>AdventurePins!B28</f>
        <v>5b</v>
      </c>
      <c r="F24" s="159" t="str">
        <f>AdventurePins!C28</f>
        <v>Burns &amp; scalds</v>
      </c>
      <c r="G24" s="42" t="str">
        <f>IF(AdventurePins!N28&lt;&gt;"", AdventurePins!N28, " ")</f>
        <v xml:space="preserve"> </v>
      </c>
      <c r="I24" s="402"/>
      <c r="J24" s="42">
        <f>AdventurePins!B85</f>
        <v>2</v>
      </c>
      <c r="K24" s="159" t="str">
        <f>AdventurePins!C85</f>
        <v>Setup tent without adult help</v>
      </c>
      <c r="L24" s="42" t="str">
        <f>IF(AdventurePins!N85&lt;&gt;"", AdventurePins!N85, " ")</f>
        <v xml:space="preserve"> </v>
      </c>
      <c r="N24" s="417"/>
      <c r="O24" s="107">
        <f>Electives!B28</f>
        <v>9</v>
      </c>
      <c r="P24" s="125" t="str">
        <f>Electives!C28</f>
        <v>Paddle canoe</v>
      </c>
      <c r="Q24" s="107" t="str">
        <f>IF(Electives!N28&lt;&gt;"", Electives!N28, " ")</f>
        <v xml:space="preserve"> </v>
      </c>
      <c r="S24" s="410" t="str">
        <f>IF(Electives!$E97&lt;&gt;"", Electives!$E97, " ")</f>
        <v>(Do 1-2)</v>
      </c>
      <c r="T24" s="107">
        <f>Electives!B98</f>
        <v>1</v>
      </c>
      <c r="U24" s="126" t="str">
        <f>Electives!C98</f>
        <v>3 things describing a type of engineer</v>
      </c>
      <c r="V24" s="107" t="str">
        <f>IF(Electives!N98&lt;&gt;"", Electives!N98, " ")</f>
        <v xml:space="preserve"> </v>
      </c>
      <c r="X24" s="410" t="str">
        <f>IF(Electives!$E163&lt;&gt;"", Electives!$E163, " ")</f>
        <v>(Do 1-4 and one other)</v>
      </c>
      <c r="Y24" s="107">
        <f>Electives!B164</f>
        <v>1</v>
      </c>
      <c r="Z24" s="125" t="str">
        <f>Electives!C164</f>
        <v>Identify 2 groups / parts of tree</v>
      </c>
      <c r="AA24" s="107" t="str">
        <f>IF(Electives!N164&lt;&gt;"", Electives!N164, " ")</f>
        <v xml:space="preserve"> </v>
      </c>
      <c r="AC24" s="164" t="str">
        <f>'Cub Awards'!B27</f>
        <v>k</v>
      </c>
      <c r="AD24" s="314" t="str">
        <f>'Cub Awards'!C27</f>
        <v>Participate in outdoor sporting event</v>
      </c>
      <c r="AE24" s="314"/>
      <c r="AF24" s="164" t="str">
        <f>IF('Cub Awards'!N27&lt;&gt;"", 'Cub Awards'!N27, "")</f>
        <v/>
      </c>
      <c r="AG24" s="216"/>
      <c r="AH24" s="162" t="str">
        <f>NOVA!B10</f>
        <v>3a</v>
      </c>
      <c r="AI24" s="386" t="str">
        <f>NOVA!C10</f>
        <v>Choose a question to investigate</v>
      </c>
      <c r="AJ24" s="387"/>
      <c r="AK24" s="162" t="str">
        <f>IF(NOVA!N10&lt;&gt;"", NOVA!N10, "")</f>
        <v/>
      </c>
      <c r="AL24" s="216"/>
      <c r="AM24" s="162" t="str">
        <f>NOVA!B71</f>
        <v>4e1</v>
      </c>
      <c r="AN24" s="386" t="str">
        <f>NOVA!C71</f>
        <v>Make and place a bird feeder</v>
      </c>
      <c r="AO24" s="387"/>
      <c r="AP24" s="162" t="str">
        <f>IF(NOVA!N71&lt;&gt;"", NOVA!N71, "")</f>
        <v/>
      </c>
      <c r="AQ24" s="216"/>
      <c r="AR24" s="162">
        <f>NOVA!B136</f>
        <v>2</v>
      </c>
      <c r="AS24" s="386" t="str">
        <f>NOVA!C136</f>
        <v>Complete an elective listed in comment</v>
      </c>
      <c r="AT24" s="387"/>
      <c r="AU24" s="162" t="str">
        <f>IF(NOVA!N136&lt;&gt;"", NOVA!N136, "")</f>
        <v/>
      </c>
    </row>
    <row r="25" spans="1:47" ht="12.75" customHeight="1">
      <c r="A25" s="109" t="s">
        <v>443</v>
      </c>
      <c r="B25" s="117" t="str">
        <f>ArrowOfLight!N7</f>
        <v/>
      </c>
      <c r="D25" s="402"/>
      <c r="E25" s="42" t="str">
        <f>AdventurePins!B29</f>
        <v>5c</v>
      </c>
      <c r="F25" s="159" t="str">
        <f>AdventurePins!C29</f>
        <v>Sunburn</v>
      </c>
      <c r="G25" s="42" t="str">
        <f>IF(AdventurePins!N29&lt;&gt;"", AdventurePins!N29, " ")</f>
        <v xml:space="preserve"> </v>
      </c>
      <c r="I25" s="402"/>
      <c r="J25" s="42">
        <f>AdventurePins!B86</f>
        <v>3</v>
      </c>
      <c r="K25" s="159" t="str">
        <f>AdventurePins!C86</f>
        <v>Discuss emergency actions for:</v>
      </c>
      <c r="L25" s="42" t="str">
        <f>IF(AdventurePins!N86&lt;&gt;"", AdventurePins!N86, " ")</f>
        <v xml:space="preserve"> </v>
      </c>
      <c r="N25" s="399" t="str">
        <f>Electives!C31</f>
        <v>Art Explosion</v>
      </c>
      <c r="O25" s="399"/>
      <c r="P25" s="399"/>
      <c r="Q25" s="399"/>
      <c r="S25" s="410"/>
      <c r="T25" s="107" t="str">
        <f>Electives!B99</f>
        <v>2a</v>
      </c>
      <c r="U25" s="125" t="str">
        <f>Electives!C99</f>
        <v>Construct blueprint plans for a design</v>
      </c>
      <c r="V25" s="107" t="str">
        <f>IF(Electives!N99&lt;&gt;"", Electives!N99, " ")</f>
        <v xml:space="preserve"> </v>
      </c>
      <c r="X25" s="410"/>
      <c r="Y25" s="107">
        <f>Electives!B165</f>
        <v>2</v>
      </c>
      <c r="Z25" s="125" t="str">
        <f>Electives!C165</f>
        <v>Identify 4 local trees &amp; how used</v>
      </c>
      <c r="AA25" s="107" t="str">
        <f>IF(Electives!N165&lt;&gt;"", Electives!N165, " ")</f>
        <v xml:space="preserve"> </v>
      </c>
      <c r="AC25" s="164" t="str">
        <f>'Cub Awards'!B28</f>
        <v>l</v>
      </c>
      <c r="AD25" s="314" t="str">
        <f>'Cub Awards'!C28</f>
        <v>Participate in outdoor worship service</v>
      </c>
      <c r="AE25" s="314"/>
      <c r="AF25" s="164" t="str">
        <f>IF('Cub Awards'!N28&lt;&gt;"", 'Cub Awards'!N28, "")</f>
        <v/>
      </c>
      <c r="AG25" s="216"/>
      <c r="AH25" s="162" t="str">
        <f>NOVA!B11</f>
        <v>3b</v>
      </c>
      <c r="AI25" s="386" t="str">
        <f>NOVA!C11</f>
        <v>Use scientific method to investigate</v>
      </c>
      <c r="AJ25" s="387"/>
      <c r="AK25" s="162" t="str">
        <f>IF(NOVA!N11&lt;&gt;"", NOVA!N11, "")</f>
        <v/>
      </c>
      <c r="AL25" s="216"/>
      <c r="AM25" s="162" t="str">
        <f>NOVA!B72</f>
        <v>4e2</v>
      </c>
      <c r="AN25" s="386" t="str">
        <f>NOVA!C72</f>
        <v>Fill feeder with birdseed</v>
      </c>
      <c r="AO25" s="387"/>
      <c r="AP25" s="162" t="str">
        <f>IF(NOVA!N72&lt;&gt;"", NOVA!N72, "")</f>
        <v/>
      </c>
      <c r="AQ25" s="216"/>
      <c r="AR25" s="162" t="str">
        <f>NOVA!B137</f>
        <v>3a1</v>
      </c>
      <c r="AS25" s="386" t="str">
        <f>NOVA!C137</f>
        <v>Make a list of the three kinds of levers</v>
      </c>
      <c r="AT25" s="387"/>
      <c r="AU25" s="162" t="str">
        <f>IF(NOVA!N137&lt;&gt;"", NOVA!N137, "")</f>
        <v/>
      </c>
    </row>
    <row r="26" spans="1:47" ht="12.75" customHeight="1">
      <c r="A26" s="114" t="s">
        <v>444</v>
      </c>
      <c r="B26" s="117" t="str">
        <f>ArrowOfLight!N9</f>
        <v/>
      </c>
      <c r="D26" s="402"/>
      <c r="E26" s="42" t="str">
        <f>AdventurePins!B30</f>
        <v>5d</v>
      </c>
      <c r="F26" s="159" t="str">
        <f>AdventurePins!C30</f>
        <v>Blisters on hand / foot</v>
      </c>
      <c r="G26" s="42" t="str">
        <f>IF(AdventurePins!N30&lt;&gt;"", AdventurePins!N30, " ")</f>
        <v xml:space="preserve"> </v>
      </c>
      <c r="I26" s="402"/>
      <c r="J26" s="42" t="str">
        <f>AdventurePins!B87</f>
        <v>3a</v>
      </c>
      <c r="K26" s="159" t="str">
        <f>AdventurePins!C87</f>
        <v>Severe rainstorm causing flooding</v>
      </c>
      <c r="L26" s="42" t="str">
        <f>IF(AdventurePins!N87&lt;&gt;"", AdventurePins!N87, " ")</f>
        <v xml:space="preserve"> </v>
      </c>
      <c r="N26" s="415" t="str">
        <f>IF(Electives!$E31&lt;&gt;"", Electives!$E31, " ")</f>
        <v>(Do 1-2 and two of 3)</v>
      </c>
      <c r="O26" s="107">
        <f>Electives!B32</f>
        <v>1</v>
      </c>
      <c r="P26" s="125" t="str">
        <f>Electives!C32</f>
        <v>Visit museum</v>
      </c>
      <c r="Q26" s="107" t="str">
        <f>IF(Electives!N32&lt;&gt;"", Electives!N32, " ")</f>
        <v xml:space="preserve"> </v>
      </c>
      <c r="S26" s="410"/>
      <c r="T26" s="107" t="str">
        <f>Electives!B100</f>
        <v>2b</v>
      </c>
      <c r="U26" s="125" t="str">
        <f>Electives!C100</f>
        <v>Using plans, construct the project</v>
      </c>
      <c r="V26" s="107" t="str">
        <f>IF(Electives!N100&lt;&gt;"", Electives!N100, " ")</f>
        <v xml:space="preserve"> </v>
      </c>
      <c r="X26" s="410"/>
      <c r="Y26" s="107">
        <f>Electives!B166</f>
        <v>3</v>
      </c>
      <c r="Z26" s="125" t="str">
        <f>Electives!C166</f>
        <v>Identify 4 plants &amp; how used</v>
      </c>
      <c r="AA26" s="107" t="str">
        <f>IF(Electives!N166&lt;&gt;"", Electives!N166, " ")</f>
        <v xml:space="preserve"> </v>
      </c>
      <c r="AC26" s="164" t="str">
        <f>'Cub Awards'!B29</f>
        <v>m</v>
      </c>
      <c r="AD26" s="314" t="str">
        <f>'Cub Awards'!C29</f>
        <v>Explore park</v>
      </c>
      <c r="AE26" s="314"/>
      <c r="AF26" s="164" t="str">
        <f>IF('Cub Awards'!N29&lt;&gt;"", 'Cub Awards'!N29, "")</f>
        <v/>
      </c>
      <c r="AG26" s="217"/>
      <c r="AH26" s="162" t="str">
        <f>NOVA!B12</f>
        <v>3c</v>
      </c>
      <c r="AI26" s="386" t="str">
        <f>NOVA!C12</f>
        <v>Discuss findings with counselor</v>
      </c>
      <c r="AJ26" s="387"/>
      <c r="AK26" s="162" t="str">
        <f>IF(NOVA!N12&lt;&gt;"", NOVA!N12, "")</f>
        <v/>
      </c>
      <c r="AL26" s="217"/>
      <c r="AM26" s="162" t="str">
        <f>NOVA!B73</f>
        <v>4e3</v>
      </c>
      <c r="AN26" s="386" t="str">
        <f>NOVA!C73</f>
        <v>Provide a water source</v>
      </c>
      <c r="AO26" s="387"/>
      <c r="AP26" s="162" t="str">
        <f>IF(NOVA!N73&lt;&gt;"", NOVA!N73, "")</f>
        <v/>
      </c>
      <c r="AQ26" s="217"/>
      <c r="AR26" s="162" t="str">
        <f>NOVA!B138</f>
        <v>3a2</v>
      </c>
      <c r="AS26" s="386" t="str">
        <f>NOVA!C138</f>
        <v>Show how each lever work</v>
      </c>
      <c r="AT26" s="387"/>
      <c r="AU26" s="162" t="str">
        <f>IF(NOVA!N138&lt;&gt;"", NOVA!N138, "")</f>
        <v/>
      </c>
    </row>
    <row r="27" spans="1:47" ht="12.75" customHeight="1">
      <c r="A27" s="120" t="s">
        <v>445</v>
      </c>
      <c r="B27" s="117" t="str">
        <f>ArrowOfLight!N10</f>
        <v/>
      </c>
      <c r="D27" s="402"/>
      <c r="E27" s="42" t="str">
        <f>AdventurePins!B31</f>
        <v>5e</v>
      </c>
      <c r="F27" s="159" t="str">
        <f>AdventurePins!C31</f>
        <v>Tick bites</v>
      </c>
      <c r="G27" s="42" t="str">
        <f>IF(AdventurePins!N31&lt;&gt;"", AdventurePins!N31, " ")</f>
        <v xml:space="preserve"> </v>
      </c>
      <c r="I27" s="402"/>
      <c r="J27" s="42" t="str">
        <f>AdventurePins!B88</f>
        <v>3b</v>
      </c>
      <c r="K27" s="127" t="str">
        <f>AdventurePins!C88</f>
        <v>Severe thunderstorm w/lightning or tornados</v>
      </c>
      <c r="L27" s="42" t="str">
        <f>IF(AdventurePins!N88&lt;&gt;"", AdventurePins!N88, " ")</f>
        <v xml:space="preserve"> </v>
      </c>
      <c r="N27" s="416"/>
      <c r="O27" s="107">
        <f>Electives!B33</f>
        <v>2</v>
      </c>
      <c r="P27" s="125" t="str">
        <f>Electives!C33</f>
        <v>Create 2 self-portrits, different tech</v>
      </c>
      <c r="Q27" s="107" t="str">
        <f>IF(Electives!N33&lt;&gt;"", Electives!N33, " ")</f>
        <v xml:space="preserve"> </v>
      </c>
      <c r="S27" s="410"/>
      <c r="T27" s="107" t="str">
        <f>Electives!B101</f>
        <v>2c</v>
      </c>
      <c r="U27" s="125" t="str">
        <f>Electives!C101</f>
        <v>Share project with Den</v>
      </c>
      <c r="V27" s="107" t="str">
        <f>IF(Electives!N101&lt;&gt;"", Electives!N101, " ")</f>
        <v xml:space="preserve"> </v>
      </c>
      <c r="X27" s="410"/>
      <c r="Y27" s="107">
        <f>Electives!B167</f>
        <v>4</v>
      </c>
      <c r="Z27" s="125" t="str">
        <f>Electives!C167</f>
        <v>Care plan and plant a plant/tree</v>
      </c>
      <c r="AA27" s="107" t="str">
        <f>IF(Electives!N167&lt;&gt;"", Electives!N167, " ")</f>
        <v xml:space="preserve"> </v>
      </c>
      <c r="AC27" s="164" t="str">
        <f>'Cub Awards'!B30</f>
        <v>n</v>
      </c>
      <c r="AD27" s="314" t="str">
        <f>'Cub Awards'!C30</f>
        <v>Invent and play outside game</v>
      </c>
      <c r="AE27" s="314"/>
      <c r="AF27" s="164" t="str">
        <f>IF('Cub Awards'!N30&lt;&gt;"", 'Cub Awards'!N30, "")</f>
        <v/>
      </c>
      <c r="AG27" s="215"/>
      <c r="AH27" s="162">
        <f>NOVA!B13</f>
        <v>4</v>
      </c>
      <c r="AI27" s="386" t="str">
        <f>NOVA!C13</f>
        <v>Visit a place where science is done</v>
      </c>
      <c r="AJ27" s="387"/>
      <c r="AK27" s="162" t="str">
        <f>IF(NOVA!N13&lt;&gt;"", NOVA!N13, "")</f>
        <v/>
      </c>
      <c r="AL27" s="215"/>
      <c r="AM27" s="162" t="str">
        <f>NOVA!B74</f>
        <v>4e4</v>
      </c>
      <c r="AN27" s="386" t="str">
        <f>NOVA!C74</f>
        <v>Watch and record feeder for 2 weeks</v>
      </c>
      <c r="AO27" s="387"/>
      <c r="AP27" s="162" t="str">
        <f>IF(NOVA!N74&lt;&gt;"", NOVA!N74, "")</f>
        <v/>
      </c>
      <c r="AQ27" s="215"/>
      <c r="AR27" s="162" t="str">
        <f>NOVA!B139</f>
        <v>3a3</v>
      </c>
      <c r="AS27" s="386" t="str">
        <f>NOVA!C139</f>
        <v>Show how the lever moves something</v>
      </c>
      <c r="AT27" s="387"/>
      <c r="AU27" s="162" t="str">
        <f>IF(NOVA!N139&lt;&gt;"", NOVA!N139, "")</f>
        <v/>
      </c>
    </row>
    <row r="28" spans="1:47" ht="12.75" customHeight="1">
      <c r="A28" s="109" t="s">
        <v>855</v>
      </c>
      <c r="B28" s="117" t="str">
        <f>IF(ISTEXT(ArrowOfLight!N11),"C"," ")</f>
        <v xml:space="preserve"> </v>
      </c>
      <c r="D28" s="402"/>
      <c r="E28" s="42" t="str">
        <f>AdventurePins!B32</f>
        <v>5f</v>
      </c>
      <c r="F28" s="159" t="str">
        <f>AdventurePins!C32</f>
        <v>Bites &amp; stings</v>
      </c>
      <c r="G28" s="42" t="str">
        <f>IF(AdventurePins!N32&lt;&gt;"", AdventurePins!N32, " ")</f>
        <v xml:space="preserve"> </v>
      </c>
      <c r="I28" s="402"/>
      <c r="J28" s="42" t="str">
        <f>AdventurePins!B89</f>
        <v>3c</v>
      </c>
      <c r="K28" s="159" t="str">
        <f>AdventurePins!C89</f>
        <v>Fire/Earthquake/other evacuation</v>
      </c>
      <c r="L28" s="42" t="str">
        <f>IF(AdventurePins!N89&lt;&gt;"", AdventurePins!N89, " ")</f>
        <v xml:space="preserve"> </v>
      </c>
      <c r="N28" s="416"/>
      <c r="O28" s="107" t="str">
        <f>Electives!B34</f>
        <v>3a</v>
      </c>
      <c r="P28" s="125" t="str">
        <f>Electives!C34</f>
        <v>Draw original picture outdoors</v>
      </c>
      <c r="Q28" s="107" t="str">
        <f>IF(Electives!N34&lt;&gt;"", Electives!N34, " ")</f>
        <v xml:space="preserve"> </v>
      </c>
      <c r="S28" s="410"/>
      <c r="T28" s="107">
        <f>Electives!B102</f>
        <v>3</v>
      </c>
      <c r="U28" s="125" t="str">
        <f>Electives!C102</f>
        <v>Explore fields of engineering</v>
      </c>
      <c r="V28" s="107" t="str">
        <f>IF(Electives!N102&lt;&gt;"", Electives!N102, " ")</f>
        <v xml:space="preserve"> </v>
      </c>
      <c r="X28" s="410"/>
      <c r="Y28" s="107">
        <f>Electives!B168</f>
        <v>5</v>
      </c>
      <c r="Z28" s="126" t="str">
        <f>Electives!C168</f>
        <v>List of household things made of wood</v>
      </c>
      <c r="AA28" s="107" t="str">
        <f>IF(Electives!N168&lt;&gt;"", Electives!N168,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IF(NOVA!N14&lt;&gt;"", NOVA!N14, "")</f>
        <v/>
      </c>
      <c r="AL28" s="216"/>
      <c r="AM28" s="162" t="str">
        <f>NOVA!B75</f>
        <v>4e5</v>
      </c>
      <c r="AN28" s="386" t="str">
        <f>NOVA!C75</f>
        <v>Identify visitors</v>
      </c>
      <c r="AO28" s="387"/>
      <c r="AP28" s="162" t="str">
        <f>IF(NOVA!N75&lt;&gt;"", NOVA!N75, "")</f>
        <v/>
      </c>
      <c r="AQ28" s="216"/>
      <c r="AR28" s="162" t="str">
        <f>NOVA!B140</f>
        <v>3a4</v>
      </c>
      <c r="AS28" s="386" t="str">
        <f>NOVA!C140</f>
        <v>Show the class of each lever</v>
      </c>
      <c r="AT28" s="387"/>
      <c r="AU28" s="162" t="str">
        <f>IF(NOVA!N140&lt;&gt;"", NOVA!N140, "")</f>
        <v/>
      </c>
    </row>
    <row r="29" spans="1:47" ht="12.75" customHeight="1">
      <c r="A29" s="209" t="s">
        <v>856</v>
      </c>
      <c r="B29" s="117" t="str">
        <f>IF(ISTEXT(ArrowOfLight!N12),"C"," ")</f>
        <v xml:space="preserve"> </v>
      </c>
      <c r="D29" s="402"/>
      <c r="E29" s="42" t="str">
        <f>AdventurePins!B33</f>
        <v>5g</v>
      </c>
      <c r="F29" s="159" t="str">
        <f>AdventurePins!C33</f>
        <v>Poisonous snakebite</v>
      </c>
      <c r="G29" s="42" t="str">
        <f>IF(AdventurePins!N33&lt;&gt;"", AdventurePins!N33, " ")</f>
        <v xml:space="preserve"> </v>
      </c>
      <c r="I29" s="402"/>
      <c r="J29" s="42">
        <f>AdventurePins!B90</f>
        <v>4</v>
      </c>
      <c r="K29" s="127" t="str">
        <f>AdventurePins!C90</f>
        <v>Tie,teach and say when to use a Bowline.</v>
      </c>
      <c r="L29" s="42" t="str">
        <f>IF(AdventurePins!N90&lt;&gt;"", AdventurePins!N90, " ")</f>
        <v xml:space="preserve"> </v>
      </c>
      <c r="N29" s="416"/>
      <c r="O29" s="107" t="str">
        <f>Electives!B35</f>
        <v>3b</v>
      </c>
      <c r="P29" s="125" t="str">
        <f>Electives!C35</f>
        <v>Clay sculpture</v>
      </c>
      <c r="Q29" s="107" t="str">
        <f>IF(Electives!N35&lt;&gt;"", Electives!N35, " ")</f>
        <v xml:space="preserve"> </v>
      </c>
      <c r="S29" s="410"/>
      <c r="T29" s="107">
        <f>Electives!B103</f>
        <v>4</v>
      </c>
      <c r="U29" s="125" t="str">
        <f>Electives!C103</f>
        <v>Do 2 projects using engieering skills</v>
      </c>
      <c r="V29" s="107" t="str">
        <f>IF(Electives!N103&lt;&gt;"", Electives!N103, " ")</f>
        <v xml:space="preserve"> </v>
      </c>
      <c r="X29" s="410"/>
      <c r="Y29" s="107">
        <f>Electives!B169</f>
        <v>6</v>
      </c>
      <c r="Z29" s="126" t="str">
        <f>Electives!C169</f>
        <v>Explain growth rings &amp; types of tree bark</v>
      </c>
      <c r="AA29" s="107" t="str">
        <f>IF(Electives!N169&lt;&gt;"", Electives!N169, " ")</f>
        <v xml:space="preserve"> </v>
      </c>
      <c r="AC29" s="164">
        <f>'Cub Awards'!B33</f>
        <v>1</v>
      </c>
      <c r="AD29" s="314" t="str">
        <f>'Cub Awards'!C33</f>
        <v>Complete Building a Better World</v>
      </c>
      <c r="AE29" s="314"/>
      <c r="AF29" s="164" t="str">
        <f>IF('Cub Awards'!N33&lt;&gt;"", 'Cub Awards'!N33, "")</f>
        <v/>
      </c>
      <c r="AG29" s="142"/>
      <c r="AH29" s="162" t="str">
        <f>NOVA!B15</f>
        <v>4b</v>
      </c>
      <c r="AI29" s="386" t="str">
        <f>NOVA!C15</f>
        <v>Discuss science done/used/explained</v>
      </c>
      <c r="AJ29" s="387"/>
      <c r="AK29" s="162" t="str">
        <f>IF(NOVA!N15&lt;&gt;"", NOVA!N15, "")</f>
        <v/>
      </c>
      <c r="AL29" s="142"/>
      <c r="AM29" s="162" t="str">
        <f>NOVA!B76</f>
        <v>4e6</v>
      </c>
      <c r="AN29" s="386" t="str">
        <f>NOVA!C76</f>
        <v>Discuss what you learned</v>
      </c>
      <c r="AO29" s="387"/>
      <c r="AP29" s="162" t="str">
        <f>IF(NOVA!N76&lt;&gt;"", NOVA!N76, "")</f>
        <v/>
      </c>
      <c r="AQ29" s="142"/>
      <c r="AR29" s="162" t="str">
        <f>NOVA!B141</f>
        <v>3a5</v>
      </c>
      <c r="AS29" s="386" t="str">
        <f>NOVA!C141</f>
        <v>Show why we use levers</v>
      </c>
      <c r="AT29" s="387"/>
      <c r="AU29" s="162" t="str">
        <f>IF(NOVA!N141&lt;&gt;"", NOVA!N141, "")</f>
        <v/>
      </c>
    </row>
    <row r="30" spans="1:47" ht="12.75" customHeight="1">
      <c r="A30" s="414" t="s">
        <v>463</v>
      </c>
      <c r="B30" s="414"/>
      <c r="D30" s="402"/>
      <c r="E30" s="42" t="str">
        <f>AdventurePins!B34</f>
        <v>5h</v>
      </c>
      <c r="F30" s="159" t="str">
        <f>AdventurePins!C34</f>
        <v>Nosebleed</v>
      </c>
      <c r="G30" s="42" t="str">
        <f>IF(AdventurePins!N34&lt;&gt;"", AdventurePins!N34, " ")</f>
        <v xml:space="preserve"> </v>
      </c>
      <c r="I30" s="402"/>
      <c r="J30" s="42">
        <f>AdventurePins!B91</f>
        <v>5</v>
      </c>
      <c r="K30" s="159" t="str">
        <f>AdventurePins!C91</f>
        <v>Outdoor Code / Leave No Trace</v>
      </c>
      <c r="L30" s="42" t="str">
        <f>IF(AdventurePins!N91&lt;&gt;"", AdventurePins!N91, " ")</f>
        <v xml:space="preserve"> </v>
      </c>
      <c r="N30" s="416"/>
      <c r="O30" s="107" t="str">
        <f>Electives!B36</f>
        <v>3c</v>
      </c>
      <c r="P30" s="125" t="str">
        <f>Electives!C36</f>
        <v>Clay object, fired / baked / dried</v>
      </c>
      <c r="Q30" s="107" t="str">
        <f>IF(Electives!N36&lt;&gt;"", Electives!N36, " ")</f>
        <v xml:space="preserve"> </v>
      </c>
      <c r="S30" s="399" t="str">
        <f>Electives!C106</f>
        <v>Fix It</v>
      </c>
      <c r="T30" s="399"/>
      <c r="U30" s="399"/>
      <c r="V30" s="399"/>
      <c r="X30" s="410"/>
      <c r="Y30" s="107">
        <f>Electives!B170</f>
        <v>7</v>
      </c>
      <c r="Z30" s="125" t="str">
        <f>Electives!C170</f>
        <v>Visit nature center</v>
      </c>
      <c r="AA30" s="107" t="str">
        <f>IF(Electives!N170&lt;&gt;"", Electives!N170, " ")</f>
        <v xml:space="preserve"> </v>
      </c>
      <c r="AC30" s="164">
        <f>'Cub Awards'!B34</f>
        <v>2</v>
      </c>
      <c r="AD30" s="314" t="str">
        <f>'Cub Awards'!C34</f>
        <v>Complete Into the Woods</v>
      </c>
      <c r="AE30" s="314"/>
      <c r="AF30" s="164" t="str">
        <f>IF('Cub Awards'!N34&lt;&gt;"", 'Cub Awards'!N34, "")</f>
        <v/>
      </c>
      <c r="AG30" s="142"/>
      <c r="AH30" s="162">
        <f>NOVA!B16</f>
        <v>5</v>
      </c>
      <c r="AI30" s="323" t="str">
        <f>NOVA!C16</f>
        <v>Discuss how science affects daily life</v>
      </c>
      <c r="AJ30" s="323"/>
      <c r="AK30" s="162" t="str">
        <f>IF(NOVA!N16&lt;&gt;"", NOVA!N16, "")</f>
        <v/>
      </c>
      <c r="AL30" s="142"/>
      <c r="AM30" s="162" t="str">
        <f>NOVA!B77</f>
        <v>4f</v>
      </c>
      <c r="AN30" s="386" t="str">
        <f>NOVA!C77</f>
        <v>Earn Outdoor Ethics or Conservation awards</v>
      </c>
      <c r="AO30" s="387"/>
      <c r="AP30" s="162" t="str">
        <f>IF(NOVA!N77&lt;&gt;"", NOVA!N77, "")</f>
        <v/>
      </c>
      <c r="AQ30" s="142"/>
      <c r="AR30" s="162" t="str">
        <f>NOVA!B142</f>
        <v>3b</v>
      </c>
      <c r="AS30" s="386" t="str">
        <f>NOVA!C142</f>
        <v>Design ONE of the following</v>
      </c>
      <c r="AT30" s="387"/>
      <c r="AU30" s="162" t="str">
        <f>IF(NOVA!N142&lt;&gt;"", NOVA!N142, "")</f>
        <v/>
      </c>
    </row>
    <row r="31" spans="1:47">
      <c r="A31" s="412"/>
      <c r="B31" s="412"/>
      <c r="D31" s="402"/>
      <c r="E31" s="42" t="str">
        <f>AdventurePins!B35</f>
        <v>5i</v>
      </c>
      <c r="F31" s="159" t="str">
        <f>AdventurePins!C35</f>
        <v>Frostbite</v>
      </c>
      <c r="G31" s="42" t="str">
        <f>IF(AdventurePins!N35&lt;&gt;"", AdventurePins!N35, " ")</f>
        <v xml:space="preserve"> </v>
      </c>
      <c r="I31" s="402"/>
      <c r="J31" s="424" t="str">
        <f>AdventurePins!C92</f>
        <v>Option B</v>
      </c>
      <c r="K31" s="425"/>
      <c r="L31" s="42" t="str">
        <f>IF(AdventurePins!N92&lt;&gt;"", AdventurePins!N92, " ")</f>
        <v xml:space="preserve"> </v>
      </c>
      <c r="N31" s="416"/>
      <c r="O31" s="107" t="str">
        <f>Electives!B37</f>
        <v>3d</v>
      </c>
      <c r="P31" s="125" t="str">
        <f>Electives!C37</f>
        <v>Freestanding sculpture</v>
      </c>
      <c r="Q31" s="107" t="str">
        <f>IF(Electives!N37&lt;&gt;"", Electives!N37, " ")</f>
        <v xml:space="preserve"> </v>
      </c>
      <c r="S31" s="415" t="str">
        <f>IF(Electives!$E106&lt;&gt;"", Electives!$E106, " ")</f>
        <v>(Do 1-3, eight of 4)</v>
      </c>
      <c r="T31" s="107">
        <f>Electives!B107</f>
        <v>1</v>
      </c>
      <c r="U31" s="127" t="str">
        <f>Electives!C107</f>
        <v>Put toolbox together; Show safety of 3 tools</v>
      </c>
      <c r="V31" s="107" t="str">
        <f>IF(Electives!N107&lt;&gt;"", Electives!N107, " ")</f>
        <v xml:space="preserve"> </v>
      </c>
      <c r="X31" s="399" t="str">
        <f>Electives!C173</f>
        <v>Looking Back, Looking Forward</v>
      </c>
      <c r="Y31" s="399"/>
      <c r="Z31" s="399"/>
      <c r="AA31" s="119"/>
      <c r="AC31" s="164">
        <f>'Cub Awards'!B35</f>
        <v>3</v>
      </c>
      <c r="AD31" s="314" t="str">
        <f>'Cub Awards'!C35</f>
        <v>Complete Into the Wild</v>
      </c>
      <c r="AE31" s="314"/>
      <c r="AF31" s="164" t="str">
        <f>IF('Cub Awards'!N35&lt;&gt;"", 'Cub Awards'!N35, "")</f>
        <v/>
      </c>
      <c r="AG31" s="216"/>
      <c r="AH31"/>
      <c r="AI31" s="388" t="str">
        <f>NOVA!C18</f>
        <v>NOVA Science: Down and Dirty</v>
      </c>
      <c r="AJ31" s="388"/>
      <c r="AK31"/>
      <c r="AL31" s="216"/>
      <c r="AM31" s="162">
        <f>NOVA!B78</f>
        <v>5</v>
      </c>
      <c r="AN31" s="386" t="str">
        <f>NOVA!C78</f>
        <v>Visit a place to observe wildlife</v>
      </c>
      <c r="AO31" s="387"/>
      <c r="AP31" s="162" t="str">
        <f>IF(NOVA!N78&lt;&gt;"", NOVA!N78, "")</f>
        <v/>
      </c>
      <c r="AQ31" s="216"/>
      <c r="AR31" s="162" t="str">
        <f>NOVA!B143</f>
        <v>3b1</v>
      </c>
      <c r="AS31" s="386" t="str">
        <f>NOVA!C143</f>
        <v>A playground fixture using a lever</v>
      </c>
      <c r="AT31" s="387"/>
      <c r="AU31" s="162" t="str">
        <f>IF(NOVA!N143&lt;&gt;"", NOVA!N143, "")</f>
        <v/>
      </c>
    </row>
    <row r="32" spans="1:47">
      <c r="A32" s="159" t="str">
        <f>D3</f>
        <v>Cast Iron Chef</v>
      </c>
      <c r="B32" s="151" t="str">
        <f>AdventurePins!N9</f>
        <v/>
      </c>
      <c r="D32" s="402"/>
      <c r="E32" s="42">
        <f>AdventurePins!B36</f>
        <v>6</v>
      </c>
      <c r="F32" s="159" t="str">
        <f>AdventurePins!C36</f>
        <v>Assemble home first aid kit</v>
      </c>
      <c r="G32" s="42" t="str">
        <f>IF(AdventurePins!N36&lt;&gt;"", AdventurePins!N36, " ")</f>
        <v xml:space="preserve"> </v>
      </c>
      <c r="I32" s="402"/>
      <c r="J32" s="42">
        <f>AdventurePins!B93</f>
        <v>1</v>
      </c>
      <c r="K32" s="159" t="str">
        <f>AdventurePins!C93</f>
        <v>Plan / conduct outdoor activity</v>
      </c>
      <c r="L32" s="42" t="str">
        <f>IF(AdventurePins!N93&lt;&gt;"", AdventurePins!N93, " ")</f>
        <v xml:space="preserve"> </v>
      </c>
      <c r="N32" s="416"/>
      <c r="O32" s="107" t="str">
        <f>Electives!B38</f>
        <v>3e</v>
      </c>
      <c r="P32" s="125" t="str">
        <f>Electives!C38</f>
        <v>Origami / Kirigami</v>
      </c>
      <c r="Q32" s="107" t="str">
        <f>IF(Electives!N38&lt;&gt;"", Electives!N38, " ")</f>
        <v xml:space="preserve"> </v>
      </c>
      <c r="S32" s="416"/>
      <c r="T32" s="107">
        <f>Electives!B108</f>
        <v>2</v>
      </c>
      <c r="U32" s="125" t="str">
        <f>Electives!C108</f>
        <v>Help adult with following:</v>
      </c>
      <c r="V32" s="107" t="str">
        <f>IF(Electives!N108&lt;&gt;"", Electives!N108, " ")</f>
        <v xml:space="preserve"> </v>
      </c>
      <c r="X32" s="410" t="str">
        <f>IF(Electives!$E173&lt;&gt;"", Electives!$E173, " ")</f>
        <v>(Do All)</v>
      </c>
      <c r="Y32" s="107">
        <f>Electives!B174</f>
        <v>1</v>
      </c>
      <c r="Z32" s="125" t="str">
        <f>Electives!C174</f>
        <v>Create history record of scouting</v>
      </c>
      <c r="AA32" s="107" t="str">
        <f>IF(Electives!N174&lt;&gt;"", Electives!N174, " ")</f>
        <v xml:space="preserve"> </v>
      </c>
      <c r="AC32" s="164">
        <f>'Cub Awards'!B36</f>
        <v>4</v>
      </c>
      <c r="AD32" s="314" t="str">
        <f>'Cub Awards'!C36</f>
        <v>Complete Earth Rocks!</v>
      </c>
      <c r="AE32" s="314"/>
      <c r="AF32" s="164" t="str">
        <f>IF('Cub Awards'!N36&lt;&gt;"", 'Cub Awards'!N36, "")</f>
        <v/>
      </c>
      <c r="AG32" s="216"/>
      <c r="AH32" s="162" t="str">
        <f>NOVA!B19</f>
        <v>1a</v>
      </c>
      <c r="AI32" s="323" t="str">
        <f>NOVA!C19</f>
        <v>Read or watch 1 hour of Earth science content</v>
      </c>
      <c r="AJ32" s="323"/>
      <c r="AK32" s="162" t="str">
        <f>IF(NOVA!N19&lt;&gt;"", NOVA!N19, "")</f>
        <v/>
      </c>
      <c r="AL32" s="216"/>
      <c r="AM32" s="162" t="str">
        <f>NOVA!B79</f>
        <v>5a1</v>
      </c>
      <c r="AN32" s="386" t="str">
        <f>NOVA!C79</f>
        <v>Talk about different species living there</v>
      </c>
      <c r="AO32" s="387"/>
      <c r="AP32" s="162" t="str">
        <f>IF(NOVA!N79&lt;&gt;"", NOVA!N79, "")</f>
        <v/>
      </c>
      <c r="AQ32" s="216"/>
      <c r="AR32" s="162" t="str">
        <f>NOVA!B144</f>
        <v>3b2</v>
      </c>
      <c r="AS32" s="386" t="str">
        <f>NOVA!C144</f>
        <v>A game / sport using a lever</v>
      </c>
      <c r="AT32" s="387"/>
      <c r="AU32" s="162" t="str">
        <f>IF(NOVA!N144&lt;&gt;"", NOVA!N144, "")</f>
        <v/>
      </c>
    </row>
    <row r="33" spans="1:47">
      <c r="A33" s="159" t="str">
        <f>D7</f>
        <v>Duty to God and You</v>
      </c>
      <c r="B33" s="151" t="str">
        <f>AdventurePins!N15</f>
        <v/>
      </c>
      <c r="D33" s="402"/>
      <c r="E33" s="42">
        <f>AdventurePins!B37</f>
        <v>7</v>
      </c>
      <c r="F33" s="159" t="str">
        <f>AdventurePins!C37</f>
        <v>Create / Practice emergency plan</v>
      </c>
      <c r="G33" s="42" t="str">
        <f>IF(AdventurePins!N37&lt;&gt;"", AdventurePins!N37, " ")</f>
        <v xml:space="preserve"> </v>
      </c>
      <c r="I33" s="402"/>
      <c r="J33" s="42">
        <f>AdventurePins!B94</f>
        <v>2</v>
      </c>
      <c r="K33" s="159" t="str">
        <f>AdventurePins!C94</f>
        <v>Discuss emergency actions for:</v>
      </c>
      <c r="L33" s="42" t="str">
        <f>IF(AdventurePins!N94&lt;&gt;"", AdventurePins!N94, " ")</f>
        <v xml:space="preserve"> </v>
      </c>
      <c r="N33" s="416"/>
      <c r="O33" s="107" t="str">
        <f>Electives!B39</f>
        <v>3f</v>
      </c>
      <c r="P33" s="125" t="str">
        <f>Electives!C39</f>
        <v>Computer illustration</v>
      </c>
      <c r="Q33" s="107" t="str">
        <f>IF(Electives!N39&lt;&gt;"", Electives!N39, " ")</f>
        <v xml:space="preserve"> </v>
      </c>
      <c r="S33" s="416"/>
      <c r="T33" s="107" t="str">
        <f>Electives!B109</f>
        <v>2a</v>
      </c>
      <c r="U33" s="127" t="str">
        <f>Electives!C109</f>
        <v>Locate electrical panel, fuses or breakers</v>
      </c>
      <c r="V33" s="107" t="str">
        <f>IF(Electives!N109&lt;&gt;"", Electives!N109, " ")</f>
        <v xml:space="preserve"> </v>
      </c>
      <c r="X33" s="410"/>
      <c r="Y33" s="107">
        <f>Electives!B175</f>
        <v>2</v>
      </c>
      <c r="Z33" s="127" t="str">
        <f>Electives!C175</f>
        <v>Virtual journey to the past &amp; make timeline</v>
      </c>
      <c r="AA33" s="107" t="str">
        <f>IF(Electives!N175&lt;&gt;"", Electives!N175, " ")</f>
        <v xml:space="preserve"> </v>
      </c>
      <c r="AC33" s="164">
        <f>'Cub Awards'!B37</f>
        <v>5</v>
      </c>
      <c r="AD33" s="314" t="str">
        <f>'Cub Awards'!C37</f>
        <v>Complete 1, 3a and 3b of Adv. In Science</v>
      </c>
      <c r="AE33" s="314"/>
      <c r="AF33" s="164" t="str">
        <f>IF('Cub Awards'!N37&lt;&gt;"", 'Cub Awards'!N37, "")</f>
        <v/>
      </c>
      <c r="AG33" s="216"/>
      <c r="AH33" s="162" t="str">
        <f>NOVA!B20</f>
        <v>1b</v>
      </c>
      <c r="AI33" s="386" t="str">
        <f>NOVA!C20</f>
        <v>List at least two questions or ideas</v>
      </c>
      <c r="AJ33" s="387"/>
      <c r="AK33" s="162" t="str">
        <f>IF(NOVA!N20&lt;&gt;"", NOVA!N20, "")</f>
        <v/>
      </c>
      <c r="AL33" s="216"/>
      <c r="AM33" s="162" t="str">
        <f>NOVA!B80</f>
        <v>5a2</v>
      </c>
      <c r="AN33" s="386" t="str">
        <f>NOVA!C80</f>
        <v>Ask expert about what they studied</v>
      </c>
      <c r="AO33" s="387"/>
      <c r="AP33" s="162" t="str">
        <f>IF(NOVA!N80&lt;&gt;"", NOVA!N80, "")</f>
        <v/>
      </c>
      <c r="AQ33" s="216"/>
      <c r="AR33" s="162" t="str">
        <f>NOVA!B145</f>
        <v>3b3</v>
      </c>
      <c r="AS33" s="386" t="str">
        <f>NOVA!C145</f>
        <v>An invention using a lever</v>
      </c>
      <c r="AT33" s="387"/>
      <c r="AU33" s="162" t="str">
        <f>IF(NOVA!N145&lt;&gt;"", NOVA!N145, "")</f>
        <v/>
      </c>
    </row>
    <row r="34" spans="1:47" ht="12.75" customHeight="1">
      <c r="A34" s="159" t="str">
        <f>D12</f>
        <v>First Responder</v>
      </c>
      <c r="B34" s="151" t="str">
        <f>AdventurePins!N39</f>
        <v/>
      </c>
      <c r="D34" s="402"/>
      <c r="E34" s="42">
        <f>AdventurePins!B38</f>
        <v>8</v>
      </c>
      <c r="F34" s="159" t="str">
        <f>AdventurePins!C38</f>
        <v>Visit first responder</v>
      </c>
      <c r="G34" s="42" t="str">
        <f>IF(AdventurePins!N38&lt;&gt;"", AdventurePins!N38, " ")</f>
        <v xml:space="preserve"> </v>
      </c>
      <c r="I34" s="402"/>
      <c r="J34" s="42" t="str">
        <f>AdventurePins!B95</f>
        <v>2a</v>
      </c>
      <c r="K34" s="159" t="str">
        <f>AdventurePins!C95</f>
        <v>Severe rainstorm causing flooding</v>
      </c>
      <c r="L34" s="42" t="str">
        <f>IF(AdventurePins!N95&lt;&gt;"", AdventurePins!N95, " ")</f>
        <v xml:space="preserve"> </v>
      </c>
      <c r="N34" s="417"/>
      <c r="O34" s="107" t="str">
        <f>Electives!B40</f>
        <v>3g</v>
      </c>
      <c r="P34" s="125" t="str">
        <f>Electives!C40</f>
        <v>Original logo / design on object</v>
      </c>
      <c r="Q34" s="107" t="str">
        <f>IF(Electives!N40&lt;&gt;"", Electives!N40, " ")</f>
        <v xml:space="preserve"> </v>
      </c>
      <c r="S34" s="416"/>
      <c r="T34" s="107" t="str">
        <f>Electives!B110</f>
        <v>2b</v>
      </c>
      <c r="U34" s="125" t="str">
        <f>Electives!C110</f>
        <v>Type of heat used in home</v>
      </c>
      <c r="V34" s="107" t="str">
        <f>IF(Electives!N110&lt;&gt;"", Electives!N110, " ")</f>
        <v xml:space="preserve"> </v>
      </c>
      <c r="X34" s="410"/>
      <c r="Y34" s="107">
        <f>Electives!B176</f>
        <v>3</v>
      </c>
      <c r="Z34" s="125" t="str">
        <f>Electives!C176</f>
        <v>Create a time capsule</v>
      </c>
      <c r="AA34" s="107" t="str">
        <f>IF(Electives!N176&lt;&gt;"", Electives!N176, " ")</f>
        <v xml:space="preserve"> </v>
      </c>
      <c r="AC34" s="164">
        <f>'Cub Awards'!B38</f>
        <v>6</v>
      </c>
      <c r="AD34" s="314" t="str">
        <f>'Cub Awards'!C38</f>
        <v>Participate in conservation project</v>
      </c>
      <c r="AE34" s="314"/>
      <c r="AF34" s="164" t="str">
        <f>IF('Cub Awards'!N38&lt;&gt;"", 'Cub Awards'!N38, "")</f>
        <v/>
      </c>
      <c r="AG34" s="142"/>
      <c r="AH34" s="162" t="str">
        <f>NOVA!B21</f>
        <v>1c</v>
      </c>
      <c r="AI34" s="386" t="str">
        <f>NOVA!C21</f>
        <v>Discuss two with your counselor</v>
      </c>
      <c r="AJ34" s="387"/>
      <c r="AK34" s="162" t="str">
        <f>IF(NOVA!N21&lt;&gt;"", NOVA!N21, "")</f>
        <v/>
      </c>
      <c r="AL34" s="142"/>
      <c r="AM34" s="162" t="str">
        <f>NOVA!B81</f>
        <v>5b</v>
      </c>
      <c r="AN34" s="386" t="str">
        <f>NOVA!C81</f>
        <v>Discuss with counselor your visit</v>
      </c>
      <c r="AO34" s="387"/>
      <c r="AP34" s="162" t="str">
        <f>IF(NOVA!N81&lt;&gt;"", NOVA!N81, "")</f>
        <v/>
      </c>
      <c r="AQ34" s="142"/>
      <c r="AR34" s="162" t="str">
        <f>NOVA!B146</f>
        <v>3c</v>
      </c>
      <c r="AS34" s="386" t="str">
        <f>NOVA!C146</f>
        <v>Discuss findings with counselor</v>
      </c>
      <c r="AT34" s="387"/>
      <c r="AU34" s="162" t="str">
        <f>IF(NOVA!N146&lt;&gt;"", NOVA!N146, "")</f>
        <v/>
      </c>
    </row>
    <row r="35" spans="1:47">
      <c r="A35" s="159" t="str">
        <f>D35</f>
        <v>Stronger, Faster, Higher</v>
      </c>
      <c r="B35" s="151" t="str">
        <f>AdventurePins!N52</f>
        <v/>
      </c>
      <c r="D35" s="399" t="str">
        <f>AdventurePins!C40</f>
        <v>Stronger, Faster, Higher</v>
      </c>
      <c r="E35" s="399"/>
      <c r="F35" s="399"/>
      <c r="G35" s="399"/>
      <c r="I35" s="402"/>
      <c r="J35" s="42" t="str">
        <f>AdventurePins!B96</f>
        <v>2b</v>
      </c>
      <c r="K35" s="127" t="str">
        <f>AdventurePins!C96</f>
        <v>Severe thunderstorm w/lightning or tornados</v>
      </c>
      <c r="L35" s="42" t="str">
        <f>IF(AdventurePins!N96&lt;&gt;"", AdventurePins!N96, " ")</f>
        <v xml:space="preserve"> </v>
      </c>
      <c r="N35" s="399" t="str">
        <f>Electives!C43</f>
        <v>Aware and Care</v>
      </c>
      <c r="O35" s="399"/>
      <c r="P35" s="399"/>
      <c r="Q35" s="399"/>
      <c r="S35" s="416"/>
      <c r="T35" s="107" t="str">
        <f>Electives!B111</f>
        <v>3c</v>
      </c>
      <c r="U35" s="127" t="str">
        <f>Electives!C111</f>
        <v>Learn how to shut off water sink, toilet, etc.</v>
      </c>
      <c r="V35" s="107" t="str">
        <f>IF(Electives!N111&lt;&gt;"", Electives!N111,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IF(NOVA!N22&lt;&gt;"", NOVA!N22, "")</f>
        <v/>
      </c>
      <c r="AL35" s="142"/>
      <c r="AM35" s="162" t="str">
        <f>NOVA!B82</f>
        <v>6a</v>
      </c>
      <c r="AN35" s="386" t="str">
        <f>NOVA!C82</f>
        <v>Discuss why wildlife is important</v>
      </c>
      <c r="AO35" s="387"/>
      <c r="AP35" s="162" t="str">
        <f>IF(NOVA!N82&lt;&gt;"", NOVA!N82, "")</f>
        <v/>
      </c>
      <c r="AQ35" s="142"/>
      <c r="AR35" s="162" t="str">
        <f>NOVA!B147</f>
        <v>4a</v>
      </c>
      <c r="AS35" s="386" t="str">
        <f>NOVA!C147</f>
        <v>Visit a place that uses levers</v>
      </c>
      <c r="AT35" s="387"/>
      <c r="AU35" s="162" t="str">
        <f>IF(NOVA!N147&lt;&gt;"", NOVA!N147, "")</f>
        <v/>
      </c>
    </row>
    <row r="36" spans="1:47" ht="12.75" customHeight="1">
      <c r="A36" s="159" t="str">
        <f>D47</f>
        <v>Webelos Walkabout</v>
      </c>
      <c r="B36" s="151" t="str">
        <f>AdventurePins!N60</f>
        <v/>
      </c>
      <c r="D36" s="402" t="str">
        <f>IF(AdventurePins!$E40&lt;&gt;"", AdventurePins!$E40, " ")</f>
        <v>(Do 1-3 and one other)</v>
      </c>
      <c r="E36" s="42">
        <f>AdventurePins!B41</f>
        <v>1</v>
      </c>
      <c r="F36" s="159" t="str">
        <f>AdventurePins!C41</f>
        <v>Warm up &amp; Cool Down</v>
      </c>
      <c r="G36" s="42" t="str">
        <f>IF(AdventurePins!N41&lt;&gt;"", AdventurePins!N41, " ")</f>
        <v xml:space="preserve"> </v>
      </c>
      <c r="I36" s="402"/>
      <c r="J36" s="42" t="str">
        <f>AdventurePins!B97</f>
        <v>2c</v>
      </c>
      <c r="K36" s="159" t="str">
        <f>AdventurePins!C97</f>
        <v>Fire/Earthquake/other evacuation</v>
      </c>
      <c r="L36" s="42" t="str">
        <f>IF(AdventurePins!N97&lt;&gt;"", AdventurePins!N97, " ")</f>
        <v xml:space="preserve"> </v>
      </c>
      <c r="N36" s="415" t="str">
        <f>IF(Electives!$E43&lt;&gt;"", Electives!$E43, " ")</f>
        <v>(Do 1-3, two of 4)</v>
      </c>
      <c r="O36" s="107">
        <f>Electives!B44</f>
        <v>1</v>
      </c>
      <c r="P36" s="125" t="str">
        <f>Electives!C44</f>
        <v>Participate in blindness activity</v>
      </c>
      <c r="Q36" s="107" t="str">
        <f>IF(Electives!N44&lt;&gt;"", Electives!N44, " ")</f>
        <v xml:space="preserve"> </v>
      </c>
      <c r="S36" s="416"/>
      <c r="T36" s="107">
        <f>Electives!B112</f>
        <v>3</v>
      </c>
      <c r="U36" s="125" t="str">
        <f>Electives!C112</f>
        <v>Describe fixing:</v>
      </c>
      <c r="V36" s="107" t="str">
        <f>IF(Electives!N112&lt;&gt;"", Electives!N112, " ")</f>
        <v xml:space="preserve"> </v>
      </c>
      <c r="X36" s="427" t="str">
        <f>IF(Electives!$E179&lt;&gt;"", Electives!$E179, " ")</f>
        <v>(Do One of 1, and two of 2)</v>
      </c>
      <c r="Y36" s="107" t="str">
        <f>Electives!B180</f>
        <v>1a</v>
      </c>
      <c r="Z36" s="125" t="str">
        <f>Electives!C180</f>
        <v>Attend live musical performance</v>
      </c>
      <c r="AA36" s="107" t="str">
        <f>IF(Electives!N180&lt;&gt;"", Electives!N180, " ")</f>
        <v xml:space="preserve"> </v>
      </c>
      <c r="AC36" s="224"/>
      <c r="AD36" s="225"/>
      <c r="AE36" s="225"/>
      <c r="AF36" s="224"/>
      <c r="AG36" s="216"/>
      <c r="AH36" s="162">
        <f>NOVA!B23</f>
        <v>3</v>
      </c>
      <c r="AI36" s="386" t="str">
        <f>NOVA!C23</f>
        <v>Investigate All of A, B, C, OR D</v>
      </c>
      <c r="AJ36" s="387"/>
      <c r="AK36" s="162" t="str">
        <f>IF(NOVA!N23&lt;&gt;"", NOVA!N23, "")</f>
        <v/>
      </c>
      <c r="AL36" s="216"/>
      <c r="AM36" s="162" t="str">
        <f>NOVA!B83</f>
        <v>6b</v>
      </c>
      <c r="AN36" s="386" t="str">
        <f>NOVA!C83</f>
        <v>Discuss why biodiversity is important</v>
      </c>
      <c r="AO36" s="387"/>
      <c r="AP36" s="162" t="str">
        <f>IF(NOVA!N83&lt;&gt;"", NOVA!N83, "")</f>
        <v/>
      </c>
      <c r="AQ36" s="216"/>
      <c r="AR36" s="162" t="str">
        <f>NOVA!B148</f>
        <v>4b</v>
      </c>
      <c r="AS36" s="386" t="str">
        <f>NOVA!C148</f>
        <v>Discuss the equipment using levers</v>
      </c>
      <c r="AT36" s="387"/>
      <c r="AU36" s="162" t="str">
        <f>IF(NOVA!N148&lt;&gt;"", NOVA!N148, "")</f>
        <v/>
      </c>
    </row>
    <row r="37" spans="1:47" ht="12.75" customHeight="1">
      <c r="A37" s="159" t="str">
        <f>I3</f>
        <v>Building a Better World</v>
      </c>
      <c r="B37" s="151" t="str">
        <f>AdventurePins!N73</f>
        <v/>
      </c>
      <c r="D37" s="402"/>
      <c r="E37" s="42" t="str">
        <f>AdventurePins!B42</f>
        <v>2a</v>
      </c>
      <c r="F37" s="159" t="str">
        <f>AdventurePins!C42</f>
        <v>20-yard dash</v>
      </c>
      <c r="G37" s="42" t="str">
        <f>IF(AdventurePins!N42&lt;&gt;"", AdventurePins!N42, " ")</f>
        <v xml:space="preserve"> </v>
      </c>
      <c r="I37" s="402"/>
      <c r="J37" s="42">
        <f>AdventurePins!B98</f>
        <v>3</v>
      </c>
      <c r="K37" s="127" t="str">
        <f>AdventurePins!C98</f>
        <v>Tie,teach and say when to use a Bowline.</v>
      </c>
      <c r="L37" s="42" t="str">
        <f>IF(AdventurePins!N98&lt;&gt;"", AdventurePins!N98, " ")</f>
        <v xml:space="preserve"> </v>
      </c>
      <c r="N37" s="416"/>
      <c r="O37" s="107">
        <f>Electives!B45</f>
        <v>2</v>
      </c>
      <c r="P37" s="125" t="str">
        <f>Electives!C45</f>
        <v>Simulates mobility impairment</v>
      </c>
      <c r="Q37" s="107" t="str">
        <f>IF(Electives!N45&lt;&gt;"", Electives!N45, " ")</f>
        <v xml:space="preserve"> </v>
      </c>
      <c r="S37" s="416"/>
      <c r="T37" s="107" t="str">
        <f>Electives!B113</f>
        <v>3a</v>
      </c>
      <c r="U37" s="125" t="str">
        <f>Electives!C113</f>
        <v>toilet overflowing</v>
      </c>
      <c r="V37" s="107" t="str">
        <f>IF(Electives!N113&lt;&gt;"", Electives!N113, " ")</f>
        <v xml:space="preserve"> </v>
      </c>
      <c r="X37" s="427"/>
      <c r="Y37" s="107" t="str">
        <f>Electives!B181</f>
        <v>1b</v>
      </c>
      <c r="Z37" s="126" t="str">
        <f>Electives!C181</f>
        <v>Visit facility with sound mixer, &amp; Learn it</v>
      </c>
      <c r="AA37" s="107" t="str">
        <f>IF(Electives!N181&lt;&gt;"", Electives!N181, " ")</f>
        <v xml:space="preserve"> </v>
      </c>
      <c r="AG37" s="216"/>
      <c r="AH37" s="162" t="str">
        <f>NOVA!B24</f>
        <v>3a1</v>
      </c>
      <c r="AI37" s="386" t="str">
        <f>NOVA!C24</f>
        <v>How are volcanoes are formed</v>
      </c>
      <c r="AJ37" s="387"/>
      <c r="AK37" s="162" t="str">
        <f>IF(NOVA!N24&lt;&gt;"", NOVA!N24, "")</f>
        <v/>
      </c>
      <c r="AL37" s="216"/>
      <c r="AM37" s="162" t="str">
        <f>NOVA!B84</f>
        <v>6c</v>
      </c>
      <c r="AN37" s="323" t="str">
        <f>NOVA!C84</f>
        <v>Discuss problems with invasive species</v>
      </c>
      <c r="AO37" s="323"/>
      <c r="AP37" s="162" t="str">
        <f>IF(NOVA!N84&lt;&gt;"", NOVA!N84, "")</f>
        <v/>
      </c>
      <c r="AQ37" s="216"/>
      <c r="AR37" s="162">
        <f>NOVA!B149</f>
        <v>5</v>
      </c>
      <c r="AS37" s="323" t="str">
        <f>NOVA!C149</f>
        <v>Discuss how simple machines affect life</v>
      </c>
      <c r="AT37" s="323"/>
      <c r="AU37" s="162" t="str">
        <f>IF(NOVA!N149&lt;&gt;"", NOVA!N149, "")</f>
        <v/>
      </c>
    </row>
    <row r="38" spans="1:47" ht="12.75" customHeight="1">
      <c r="A38" s="159" t="str">
        <f>I14</f>
        <v>Duty to God in Action</v>
      </c>
      <c r="B38" s="151" t="str">
        <f>AdventurePins!N81</f>
        <v/>
      </c>
      <c r="D38" s="402"/>
      <c r="E38" s="42" t="str">
        <f>AdventurePins!B43</f>
        <v>2b</v>
      </c>
      <c r="F38" s="159" t="str">
        <f>AdventurePins!C43</f>
        <v>Vertical jump</v>
      </c>
      <c r="G38" s="42" t="str">
        <f>IF(AdventurePins!N43&lt;&gt;"", AdventurePins!N43, " ")</f>
        <v xml:space="preserve"> </v>
      </c>
      <c r="I38" s="402"/>
      <c r="J38" s="42">
        <f>AdventurePins!B99</f>
        <v>4</v>
      </c>
      <c r="K38" s="159" t="str">
        <f>AdventurePins!C99</f>
        <v>Outdoor Code / Leave No Trace</v>
      </c>
      <c r="L38" s="42" t="str">
        <f>IF(AdventurePins!N99&lt;&gt;"", AdventurePins!N99, " ")</f>
        <v xml:space="preserve"> </v>
      </c>
      <c r="N38" s="416"/>
      <c r="O38" s="107">
        <f>Electives!B46</f>
        <v>3</v>
      </c>
      <c r="P38" s="125" t="str">
        <f>Electives!C46</f>
        <v>Activity to accept differences</v>
      </c>
      <c r="Q38" s="107" t="str">
        <f>IF(Electives!N46&lt;&gt;"", Electives!N46, " ")</f>
        <v xml:space="preserve"> </v>
      </c>
      <c r="S38" s="416"/>
      <c r="T38" s="107" t="str">
        <f>Electives!B114</f>
        <v>3b</v>
      </c>
      <c r="U38" s="125" t="str">
        <f>Electives!C114</f>
        <v>kitchen sink is clogged</v>
      </c>
      <c r="V38" s="107" t="str">
        <f>IF(Electives!N114&lt;&gt;"", Electives!N114, " ")</f>
        <v xml:space="preserve"> </v>
      </c>
      <c r="X38" s="427"/>
      <c r="Y38" s="107" t="str">
        <f>Electives!B182</f>
        <v>2a</v>
      </c>
      <c r="Z38" s="125" t="str">
        <f>Electives!C182</f>
        <v>Make musical instrument &amp; play it.</v>
      </c>
      <c r="AA38" s="107" t="str">
        <f>IF(Electives!N182&lt;&gt;"", Electives!N182, " ")</f>
        <v xml:space="preserve"> </v>
      </c>
      <c r="AC38" s="396" t="s">
        <v>861</v>
      </c>
      <c r="AD38" s="396"/>
      <c r="AE38" s="396"/>
      <c r="AF38" s="396"/>
      <c r="AG38" s="216"/>
      <c r="AH38" s="162" t="str">
        <f>NOVA!B25</f>
        <v>3a2</v>
      </c>
      <c r="AI38" s="386" t="str">
        <f>NOVA!C25</f>
        <v>Difference between lava and magma</v>
      </c>
      <c r="AJ38" s="387"/>
      <c r="AK38" s="162" t="str">
        <f>IF(NOVA!N25&lt;&gt;"", NOVA!N25,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AdventurePins!N100</f>
        <v/>
      </c>
      <c r="D39" s="402"/>
      <c r="E39" s="42" t="str">
        <f>AdventurePins!B44</f>
        <v>2c</v>
      </c>
      <c r="F39" s="159" t="str">
        <f>AdventurePins!C44</f>
        <v>Lift 5-lb weight</v>
      </c>
      <c r="G39" s="42" t="str">
        <f>IF(AdventurePins!N44&lt;&gt;"", AdventurePins!N44,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IF(Electives!N47&lt;&gt;"", Electives!N47, " ")</f>
        <v xml:space="preserve"> </v>
      </c>
      <c r="S39" s="416"/>
      <c r="T39" s="107" t="str">
        <f>Electives!B115</f>
        <v>3c</v>
      </c>
      <c r="U39" s="125" t="str">
        <f>Electives!C115</f>
        <v>some lights go out</v>
      </c>
      <c r="V39" s="107" t="str">
        <f>IF(Electives!N115&lt;&gt;"", Electives!N115, " ")</f>
        <v xml:space="preserve"> </v>
      </c>
      <c r="X39" s="427"/>
      <c r="Y39" s="107" t="str">
        <f>Electives!B183</f>
        <v>2b</v>
      </c>
      <c r="Z39" s="127" t="str">
        <f>Electives!C183</f>
        <v>Form a "band" with each home-instrument</v>
      </c>
      <c r="AA39" s="107" t="str">
        <f>IF(Electives!N183&lt;&gt;"", Electives!N183, " ")</f>
        <v xml:space="preserve"> </v>
      </c>
      <c r="AC39" s="396"/>
      <c r="AD39" s="396"/>
      <c r="AE39" s="396"/>
      <c r="AF39" s="396"/>
      <c r="AG39" s="216"/>
      <c r="AH39" s="162" t="str">
        <f>NOVA!B26</f>
        <v>3a3</v>
      </c>
      <c r="AI39" s="386" t="str">
        <f>NOVA!C26</f>
        <v>How a volcano builds and destroys land</v>
      </c>
      <c r="AJ39" s="387"/>
      <c r="AK39" s="162" t="str">
        <f>IF(NOVA!N26&lt;&gt;"", NOVA!N26, "")</f>
        <v/>
      </c>
      <c r="AL39" s="216"/>
      <c r="AM39" s="162" t="str">
        <f>NOVA!B87</f>
        <v>1a</v>
      </c>
      <c r="AN39" s="389" t="str">
        <f>NOVA!C87</f>
        <v>Read or watch 1 hour of space content</v>
      </c>
      <c r="AO39" s="390"/>
      <c r="AP39" s="162" t="str">
        <f>IF(NOVA!N87&lt;&gt;"", NOVA!N87, "")</f>
        <v/>
      </c>
      <c r="AQ39" s="216"/>
      <c r="AR39" s="162" t="str">
        <f>NOVA!B152</f>
        <v>1a</v>
      </c>
      <c r="AS39" s="323" t="str">
        <f>NOVA!C152</f>
        <v>Read or watch 1 hour of Math content</v>
      </c>
      <c r="AT39" s="323"/>
      <c r="AU39" s="162" t="str">
        <f>IF(NOVA!N152&lt;&gt;"", NOVA!N152, "")</f>
        <v/>
      </c>
    </row>
    <row r="40" spans="1:47" ht="12.75" customHeight="1">
      <c r="A40" s="159" t="str">
        <f>I39</f>
        <v>Scouting Adventure</v>
      </c>
      <c r="B40" s="151" t="str">
        <f>AdventurePins!N119</f>
        <v/>
      </c>
      <c r="D40" s="402"/>
      <c r="E40" s="42" t="str">
        <f>AdventurePins!B45</f>
        <v>2d</v>
      </c>
      <c r="F40" s="159" t="str">
        <f>AdventurePins!C45</f>
        <v>Push-ups</v>
      </c>
      <c r="G40" s="42" t="str">
        <f>IF(AdventurePins!N45&lt;&gt;"", AdventurePins!N45, " ")</f>
        <v xml:space="preserve"> </v>
      </c>
      <c r="I40" s="402" t="str">
        <f>IF(AdventurePins!$E101&lt;&gt;"", AdventurePins!$E101, " ")</f>
        <v>(Do 1A-C and 2-6)</v>
      </c>
      <c r="J40" s="42" t="str">
        <f>AdventurePins!B102</f>
        <v>1a</v>
      </c>
      <c r="K40" s="159" t="str">
        <f>AdventurePins!C102</f>
        <v>Repeat Oath, Law, Motto, &amp; Slogan</v>
      </c>
      <c r="L40" s="42" t="str">
        <f>IF(AdventurePins!N102&lt;&gt;"", AdventurePins!N102, " ")</f>
        <v xml:space="preserve"> </v>
      </c>
      <c r="N40" s="416"/>
      <c r="O40" s="107" t="str">
        <f>Electives!B48</f>
        <v>4b</v>
      </c>
      <c r="P40" s="125" t="str">
        <f>Electives!C48</f>
        <v>Disabled visitor &amp; discuss</v>
      </c>
      <c r="Q40" s="107" t="str">
        <f>IF(Electives!N48&lt;&gt;"", Electives!N48, " ")</f>
        <v xml:space="preserve"> </v>
      </c>
      <c r="S40" s="416"/>
      <c r="T40" s="107" t="str">
        <f>Electives!B116</f>
        <v>4a</v>
      </c>
      <c r="U40" s="125" t="str">
        <f>Electives!C116</f>
        <v>Change light &amp; dispose bulb</v>
      </c>
      <c r="V40" s="107" t="str">
        <f>IF(Electives!N116&lt;&gt;"", Electives!N116, " ")</f>
        <v xml:space="preserve"> </v>
      </c>
      <c r="X40" s="427"/>
      <c r="Y40" s="107" t="str">
        <f>Electives!B184</f>
        <v>2c</v>
      </c>
      <c r="Z40" s="126" t="str">
        <f>Electives!C184</f>
        <v>Play 2 tunes on any band instrument</v>
      </c>
      <c r="AA40" s="107" t="str">
        <f>IF(Electives!N184&lt;&gt;"", Electives!N184, " ")</f>
        <v xml:space="preserve"> </v>
      </c>
      <c r="AC40" s="17"/>
      <c r="AD40" s="218" t="str">
        <f>'Shooting Sports'!C5</f>
        <v>BB Gun: Level 1</v>
      </c>
      <c r="AE40" s="17"/>
      <c r="AF40" s="17"/>
      <c r="AG40" s="216"/>
      <c r="AH40" s="162" t="str">
        <f>NOVA!B27</f>
        <v>3a4</v>
      </c>
      <c r="AI40" s="386" t="str">
        <f>NOVA!C27</f>
        <v>Build or draw a volcano model</v>
      </c>
      <c r="AJ40" s="387"/>
      <c r="AK40" s="162" t="str">
        <f>IF(NOVA!N27&lt;&gt;"", NOVA!N27, "")</f>
        <v/>
      </c>
      <c r="AL40" s="216"/>
      <c r="AM40" s="162" t="str">
        <f>NOVA!B88</f>
        <v>1b</v>
      </c>
      <c r="AN40" s="386" t="str">
        <f>NOVA!C88</f>
        <v>List at least two questions or ideas</v>
      </c>
      <c r="AO40" s="387"/>
      <c r="AP40" s="162" t="str">
        <f>IF(NOVA!N88&lt;&gt;"", NOVA!N88, "")</f>
        <v/>
      </c>
      <c r="AQ40" s="216"/>
      <c r="AR40" s="162" t="str">
        <f>NOVA!B153</f>
        <v>1b</v>
      </c>
      <c r="AS40" s="386" t="str">
        <f>NOVA!C153</f>
        <v>List at least two questions or ideas</v>
      </c>
      <c r="AT40" s="387"/>
      <c r="AU40" s="162" t="str">
        <f>IF(NOVA!N153&lt;&gt;"", NOVA!N153, "")</f>
        <v/>
      </c>
    </row>
    <row r="41" spans="1:47" ht="12.75" customHeight="1">
      <c r="A41" s="414" t="s">
        <v>464</v>
      </c>
      <c r="B41" s="414"/>
      <c r="D41" s="402"/>
      <c r="E41" s="42" t="str">
        <f>AdventurePins!B46</f>
        <v>2e</v>
      </c>
      <c r="F41" s="159" t="str">
        <f>AdventurePins!C46</f>
        <v>Curls</v>
      </c>
      <c r="G41" s="42" t="str">
        <f>IF(AdventurePins!N46&lt;&gt;"", AdventurePins!N46, " ")</f>
        <v xml:space="preserve"> </v>
      </c>
      <c r="I41" s="402"/>
      <c r="J41" s="42" t="str">
        <f>AdventurePins!B103</f>
        <v>1b</v>
      </c>
      <c r="K41" s="159" t="str">
        <f>AdventurePins!C103</f>
        <v>Explain Scout Spirit</v>
      </c>
      <c r="L41" s="42" t="str">
        <f>IF(AdventurePins!N103&lt;&gt;"", AdventurePins!N103, " ")</f>
        <v xml:space="preserve"> </v>
      </c>
      <c r="N41" s="416"/>
      <c r="O41" s="107" t="str">
        <f>Electives!B49</f>
        <v>4c</v>
      </c>
      <c r="P41" s="125" t="str">
        <f>Electives!C49</f>
        <v>Special Olympics or similar</v>
      </c>
      <c r="Q41" s="107" t="str">
        <f>IF(Electives!N49&lt;&gt;"", Electives!N49, " ")</f>
        <v xml:space="preserve"> </v>
      </c>
      <c r="S41" s="416"/>
      <c r="T41" s="107" t="str">
        <f>Electives!B117</f>
        <v>4b</v>
      </c>
      <c r="U41" s="125" t="str">
        <f>Electives!C117</f>
        <v>Fix squeaky door or cabinet hinge</v>
      </c>
      <c r="V41" s="107" t="str">
        <f>IF(Electives!N117&lt;&gt;"", Electives!N117, " ")</f>
        <v xml:space="preserve"> </v>
      </c>
      <c r="X41" s="427"/>
      <c r="Y41" s="107" t="str">
        <f>Electives!B185</f>
        <v>2d</v>
      </c>
      <c r="Z41" s="127" t="str">
        <f>Electives!C185</f>
        <v>Teach den words to song &amp; perform w/den</v>
      </c>
      <c r="AA41" s="107" t="str">
        <f>IF(Electives!N185&lt;&gt;"", Electives!N185, " ")</f>
        <v xml:space="preserve"> </v>
      </c>
      <c r="AC41" s="219">
        <f>'Shooting Sports'!B6</f>
        <v>1</v>
      </c>
      <c r="AD41" s="392" t="str">
        <f>'Shooting Sports'!C6</f>
        <v>Explain what to do if you find gun</v>
      </c>
      <c r="AE41" s="393"/>
      <c r="AF41" s="219" t="str">
        <f>IF('Shooting Sports'!N6&lt;&gt;"", 'Shooting Sports'!N6, "")</f>
        <v/>
      </c>
      <c r="AG41" s="142"/>
      <c r="AH41" s="162" t="str">
        <f>NOVA!B28</f>
        <v>3a5</v>
      </c>
      <c r="AI41" s="386" t="str">
        <f>NOVA!C28</f>
        <v>Share model and what you learned</v>
      </c>
      <c r="AJ41" s="387"/>
      <c r="AK41" s="162" t="str">
        <f>IF(NOVA!N28&lt;&gt;"", NOVA!N28, "")</f>
        <v/>
      </c>
      <c r="AL41" s="142"/>
      <c r="AM41" s="162" t="str">
        <f>NOVA!B89</f>
        <v>1c</v>
      </c>
      <c r="AN41" s="386" t="str">
        <f>NOVA!C89</f>
        <v>Discuss two with your counselor</v>
      </c>
      <c r="AO41" s="387"/>
      <c r="AP41" s="162" t="str">
        <f>IF(NOVA!N89&lt;&gt;"", NOVA!N89, "")</f>
        <v/>
      </c>
      <c r="AQ41" s="142"/>
      <c r="AR41" s="162" t="str">
        <f>NOVA!B154</f>
        <v>1c</v>
      </c>
      <c r="AS41" s="386" t="str">
        <f>NOVA!C154</f>
        <v>Discuss two with your counselor</v>
      </c>
      <c r="AT41" s="387"/>
      <c r="AU41" s="162" t="str">
        <f>IF(NOVA!N154&lt;&gt;"", NOVA!N154, "")</f>
        <v/>
      </c>
    </row>
    <row r="42" spans="1:47" ht="12.75" customHeight="1">
      <c r="A42" s="412"/>
      <c r="B42" s="412"/>
      <c r="D42" s="402"/>
      <c r="E42" s="42" t="str">
        <f>AdventurePins!B47</f>
        <v>2f</v>
      </c>
      <c r="F42" s="159" t="str">
        <f>AdventurePins!C47</f>
        <v>Jump Rope</v>
      </c>
      <c r="G42" s="42" t="str">
        <f>IF(AdventurePins!N47&lt;&gt;"", AdventurePins!N47, " ")</f>
        <v xml:space="preserve"> </v>
      </c>
      <c r="I42" s="402"/>
      <c r="J42" s="42" t="str">
        <f>AdventurePins!B104</f>
        <v>1c</v>
      </c>
      <c r="K42" s="159" t="str">
        <f>AdventurePins!C104</f>
        <v>Demonstrate sign, salue, handshake</v>
      </c>
      <c r="L42" s="42" t="str">
        <f>IF(AdventurePins!N104&lt;&gt;"", AdventurePins!N104, " ")</f>
        <v xml:space="preserve"> </v>
      </c>
      <c r="N42" s="416"/>
      <c r="O42" s="107" t="str">
        <f>Electives!B50</f>
        <v>4d</v>
      </c>
      <c r="P42" s="125" t="str">
        <f>Electives!C50</f>
        <v>Talk with disabilities worker</v>
      </c>
      <c r="Q42" s="107" t="str">
        <f>IF(Electives!N50&lt;&gt;"", Electives!N50, " ")</f>
        <v xml:space="preserve"> </v>
      </c>
      <c r="S42" s="416"/>
      <c r="T42" s="107" t="str">
        <f>Electives!B118</f>
        <v>4c</v>
      </c>
      <c r="U42" s="125" t="str">
        <f>Electives!C118</f>
        <v>Tighten loose handle/knob</v>
      </c>
      <c r="V42" s="107" t="str">
        <f>IF(Electives!N118&lt;&gt;"", Electives!N118, " ")</f>
        <v xml:space="preserve"> </v>
      </c>
      <c r="X42" s="427"/>
      <c r="Y42" s="107" t="str">
        <f>Electives!B186</f>
        <v>2e</v>
      </c>
      <c r="Z42" s="127" t="str">
        <f>Electives!C186</f>
        <v>Create original words for song &amp; perform</v>
      </c>
      <c r="AA42" s="107" t="str">
        <f>IF(Electives!N186&lt;&gt;"", Electives!N186, " ")</f>
        <v xml:space="preserve"> </v>
      </c>
      <c r="AC42" s="219">
        <f>'Shooting Sports'!B7</f>
        <v>2</v>
      </c>
      <c r="AD42" s="392" t="str">
        <f>'Shooting Sports'!C7</f>
        <v>Load, fire, secure gun and safety mech.</v>
      </c>
      <c r="AE42" s="393"/>
      <c r="AF42" s="219" t="str">
        <f>IF('Shooting Sports'!N7&lt;&gt;"", 'Shooting Sports'!N7, "")</f>
        <v/>
      </c>
      <c r="AG42" s="72"/>
      <c r="AH42" s="162" t="str">
        <f>NOVA!B29</f>
        <v>3b1</v>
      </c>
      <c r="AI42" s="386" t="str">
        <f>NOVA!C29</f>
        <v>Collect 3 to 5 common minerals</v>
      </c>
      <c r="AJ42" s="387"/>
      <c r="AK42" s="162" t="str">
        <f>IF(NOVA!N29&lt;&gt;"", NOVA!N29, "")</f>
        <v/>
      </c>
      <c r="AL42" s="72"/>
      <c r="AM42" s="162">
        <f>NOVA!B90</f>
        <v>2</v>
      </c>
      <c r="AN42" s="386" t="str">
        <f>NOVA!C90</f>
        <v>Complete an elective listed in comment</v>
      </c>
      <c r="AO42" s="387"/>
      <c r="AP42" s="162" t="str">
        <f>IF(NOVA!N90&lt;&gt;"", NOVA!N90, "")</f>
        <v/>
      </c>
      <c r="AQ42" s="72"/>
      <c r="AR42" s="162">
        <f>NOVA!B155</f>
        <v>2</v>
      </c>
      <c r="AS42" s="386" t="str">
        <f>NOVA!C155</f>
        <v>Complete the Game Design adventure</v>
      </c>
      <c r="AT42" s="387"/>
      <c r="AU42" s="162" t="str">
        <f>IF(NOVA!N155&lt;&gt;"", NOVA!N155, "")</f>
        <v/>
      </c>
    </row>
    <row r="43" spans="1:47" ht="12.75" customHeight="1">
      <c r="A43" s="159" t="str">
        <f>N3</f>
        <v>Adventures in Science</v>
      </c>
      <c r="B43" s="151" t="str">
        <f>Electives!N17</f>
        <v/>
      </c>
      <c r="D43" s="402"/>
      <c r="E43" s="42">
        <f>AdventurePins!B48</f>
        <v>3</v>
      </c>
      <c r="F43" s="159" t="str">
        <f>AdventurePins!C48</f>
        <v>Exercise plan (3 activities; 30 days)</v>
      </c>
      <c r="G43" s="42" t="str">
        <f>IF(AdventurePins!N48&lt;&gt;"", AdventurePins!N48, " ")</f>
        <v xml:space="preserve"> </v>
      </c>
      <c r="I43" s="402"/>
      <c r="J43" s="42" t="str">
        <f>AdventurePins!B105</f>
        <v>1d</v>
      </c>
      <c r="K43" s="127" t="str">
        <f>AdventurePins!C105</f>
        <v>Describe 1st Class badge &amp; significance</v>
      </c>
      <c r="L43" s="42" t="str">
        <f>IF(AdventurePins!N105&lt;&gt;"", AdventurePins!N105, " ")</f>
        <v xml:space="preserve"> </v>
      </c>
      <c r="N43" s="416"/>
      <c r="O43" s="107" t="str">
        <f>Electives!B51</f>
        <v>4e</v>
      </c>
      <c r="P43" s="125" t="str">
        <f>Electives!C51</f>
        <v>Scout Oath in Sign Language</v>
      </c>
      <c r="Q43" s="107" t="str">
        <f>IF(Electives!N51&lt;&gt;"", Electives!N51, " ")</f>
        <v xml:space="preserve"> </v>
      </c>
      <c r="S43" s="416"/>
      <c r="T43" s="107" t="str">
        <f>Electives!B119</f>
        <v>4d</v>
      </c>
      <c r="U43" s="126" t="str">
        <f>Electives!C119</f>
        <v>Demonstrate stopping a running toilet</v>
      </c>
      <c r="V43" s="107" t="str">
        <f>IF(Electives!N119&lt;&gt;"", Electives!N119, " ")</f>
        <v xml:space="preserve"> </v>
      </c>
      <c r="X43" s="427"/>
      <c r="Y43" s="107" t="str">
        <f>Electives!B187</f>
        <v>2f</v>
      </c>
      <c r="Z43" s="126" t="str">
        <f>Electives!C187</f>
        <v>Compose den theme song &amp; perform</v>
      </c>
      <c r="AA43" s="107" t="str">
        <f>IF(Electives!N187&lt;&gt;"", Electives!N187, " ")</f>
        <v xml:space="preserve"> </v>
      </c>
      <c r="AC43" s="219">
        <f>'Shooting Sports'!B8</f>
        <v>3</v>
      </c>
      <c r="AD43" s="392" t="str">
        <f>'Shooting Sports'!C8</f>
        <v>Demonstrate good shooting techniques</v>
      </c>
      <c r="AE43" s="393"/>
      <c r="AF43" s="219" t="str">
        <f>IF('Shooting Sports'!N8&lt;&gt;"", 'Shooting Sports'!N8, "")</f>
        <v/>
      </c>
      <c r="AG43" s="215"/>
      <c r="AH43" s="162" t="str">
        <f>NOVA!B30</f>
        <v>3b2</v>
      </c>
      <c r="AI43" s="386" t="str">
        <f>NOVA!C30</f>
        <v>Types of rock these minerals found in</v>
      </c>
      <c r="AJ43" s="387"/>
      <c r="AK43" s="162" t="str">
        <f>IF(NOVA!N30&lt;&gt;"", NOVA!N30, "")</f>
        <v/>
      </c>
      <c r="AL43" s="215"/>
      <c r="AM43" s="162">
        <f>NOVA!B91</f>
        <v>3</v>
      </c>
      <c r="AN43" s="386" t="str">
        <f>NOVA!C91</f>
        <v>Do TWO from A-F</v>
      </c>
      <c r="AO43" s="387"/>
      <c r="AP43" s="162" t="str">
        <f>IF(NOVA!N91&lt;&gt;"", NOVA!N91, "")</f>
        <v/>
      </c>
      <c r="AQ43" s="215"/>
      <c r="AR43" s="162">
        <f>NOVA!B156</f>
        <v>3</v>
      </c>
      <c r="AS43" s="386" t="str">
        <f>NOVA!C156</f>
        <v>Do TWO of A, B or C</v>
      </c>
      <c r="AT43" s="387"/>
      <c r="AU43" s="162" t="str">
        <f>IF(NOVA!N156&lt;&gt;"", NOVA!N156, "")</f>
        <v/>
      </c>
    </row>
    <row r="44" spans="1:47" ht="12.75" customHeight="1">
      <c r="A44" s="159" t="str">
        <f>N15</f>
        <v>Aquanaut</v>
      </c>
      <c r="B44" s="151" t="str">
        <f>Electives!N29</f>
        <v/>
      </c>
      <c r="D44" s="402"/>
      <c r="E44" s="42">
        <f>AdventurePins!B49</f>
        <v>4</v>
      </c>
      <c r="F44" s="159" t="str">
        <f>AdventurePins!C49</f>
        <v>Try new sport</v>
      </c>
      <c r="G44" s="42" t="str">
        <f>IF(AdventurePins!N49&lt;&gt;"", AdventurePins!N49, " ")</f>
        <v xml:space="preserve"> </v>
      </c>
      <c r="I44" s="402"/>
      <c r="J44" s="42" t="str">
        <f>AdventurePins!B106</f>
        <v>1e</v>
      </c>
      <c r="K44" s="126" t="str">
        <f>AdventurePins!C106</f>
        <v>Repeat Pledge of Allegance &amp; explain</v>
      </c>
      <c r="L44" s="42" t="str">
        <f>IF(AdventurePins!N106&lt;&gt;"", AdventurePins!N106, " ")</f>
        <v xml:space="preserve"> </v>
      </c>
      <c r="N44" s="416"/>
      <c r="O44" s="107" t="str">
        <f>Electives!B52</f>
        <v>4f</v>
      </c>
      <c r="P44" s="125" t="str">
        <f>Electives!C52</f>
        <v>Learn service dog process</v>
      </c>
      <c r="Q44" s="107" t="str">
        <f>IF(Electives!N52&lt;&gt;"", Electives!N52, " ")</f>
        <v xml:space="preserve"> </v>
      </c>
      <c r="S44" s="416"/>
      <c r="T44" s="107" t="str">
        <f>Electives!B120</f>
        <v>4e</v>
      </c>
      <c r="U44" s="125" t="str">
        <f>Electives!C120</f>
        <v>Replace furnace filter</v>
      </c>
      <c r="V44" s="107" t="str">
        <f>IF(Electives!N120&lt;&gt;"", Electives!N120, " ")</f>
        <v xml:space="preserve"> </v>
      </c>
      <c r="X44" s="427"/>
      <c r="Y44" s="107" t="str">
        <f>Electives!B188</f>
        <v>2g</v>
      </c>
      <c r="Z44" s="127" t="str">
        <f>Electives!C188</f>
        <v>Write/Compose song about issue &amp; perform</v>
      </c>
      <c r="AA44" s="107" t="str">
        <f>IF(Electives!N188&lt;&gt;"", Electives!N188, " ")</f>
        <v xml:space="preserve"> </v>
      </c>
      <c r="AC44" s="219">
        <f>'Shooting Sports'!B9</f>
        <v>4</v>
      </c>
      <c r="AD44" s="392" t="str">
        <f>'Shooting Sports'!C9</f>
        <v>Show how to put away and store gun</v>
      </c>
      <c r="AE44" s="393"/>
      <c r="AF44" s="219" t="str">
        <f>IF('Shooting Sports'!N9&lt;&gt;"", 'Shooting Sports'!N9, "")</f>
        <v/>
      </c>
      <c r="AG44" s="215"/>
      <c r="AH44" s="162" t="str">
        <f>NOVA!B31</f>
        <v>3b3</v>
      </c>
      <c r="AI44" s="386" t="str">
        <f>NOVA!C31</f>
        <v>Explain difference of rock types</v>
      </c>
      <c r="AJ44" s="387"/>
      <c r="AK44" s="162" t="str">
        <f>IF(NOVA!N31&lt;&gt;"", NOVA!N31, "")</f>
        <v/>
      </c>
      <c r="AL44" s="215"/>
      <c r="AM44" s="162" t="str">
        <f>NOVA!B92</f>
        <v>3a1</v>
      </c>
      <c r="AN44" s="386" t="str">
        <f>NOVA!C92</f>
        <v>Watch the stars</v>
      </c>
      <c r="AO44" s="387"/>
      <c r="AP44" s="162" t="str">
        <f>IF(NOVA!N92&lt;&gt;"", NOVA!N92, "")</f>
        <v/>
      </c>
      <c r="AQ44" s="215"/>
      <c r="AR44" s="162" t="str">
        <f>NOVA!B157</f>
        <v>3a</v>
      </c>
      <c r="AS44" s="386" t="str">
        <f>NOVA!C157</f>
        <v>Choose 2 and calculate your weight there</v>
      </c>
      <c r="AT44" s="387"/>
      <c r="AU44" s="162" t="str">
        <f>IF(NOVA!N157&lt;&gt;"", NOVA!N157, "")</f>
        <v/>
      </c>
    </row>
    <row r="45" spans="1:47">
      <c r="A45" s="159" t="str">
        <f>N25</f>
        <v>Art Explosion</v>
      </c>
      <c r="B45" s="151" t="str">
        <f>Electives!N41</f>
        <v/>
      </c>
      <c r="D45" s="402"/>
      <c r="E45" s="42">
        <f>AdventurePins!B50</f>
        <v>5</v>
      </c>
      <c r="F45" s="159" t="str">
        <f>AdventurePins!C50</f>
        <v>Time obstacle course, 2 weeks</v>
      </c>
      <c r="G45" s="42" t="str">
        <f>IF(AdventurePins!N50&lt;&gt;"", AdventurePins!N50, " ")</f>
        <v xml:space="preserve"> </v>
      </c>
      <c r="I45" s="402"/>
      <c r="J45" s="42" t="str">
        <f>AdventurePins!B107</f>
        <v>2a</v>
      </c>
      <c r="K45" s="159" t="str">
        <f>AdventurePins!C107</f>
        <v>Describe troop leadership</v>
      </c>
      <c r="L45" s="42" t="str">
        <f>IF(AdventurePins!N107&lt;&gt;"", AdventurePins!N107, " ")</f>
        <v xml:space="preserve"> </v>
      </c>
      <c r="N45" s="416"/>
      <c r="O45" s="107" t="str">
        <f>Electives!B53</f>
        <v>4g</v>
      </c>
      <c r="P45" s="125" t="str">
        <f>Electives!C53</f>
        <v>Service project for a disability</v>
      </c>
      <c r="Q45" s="107" t="str">
        <f>IF(Electives!N53&lt;&gt;"", Electives!N53, " ")</f>
        <v xml:space="preserve"> </v>
      </c>
      <c r="S45" s="416"/>
      <c r="T45" s="107" t="str">
        <f>Electives!B121</f>
        <v>4f</v>
      </c>
      <c r="U45" s="125" t="str">
        <f>Electives!C121</f>
        <v>Wash a car</v>
      </c>
      <c r="V45" s="107" t="str">
        <f>IF(Electives!N121&lt;&gt;"", Electives!N121, " ")</f>
        <v xml:space="preserve"> </v>
      </c>
      <c r="X45" s="427"/>
      <c r="Y45" s="107" t="str">
        <f>Electives!B189</f>
        <v>2h</v>
      </c>
      <c r="Z45" s="125" t="str">
        <f>Electives!C189</f>
        <v>Perform a musical number.</v>
      </c>
      <c r="AA45" s="107" t="str">
        <f>IF(Electives!N189&lt;&gt;"", Electives!N189, " ")</f>
        <v xml:space="preserve"> </v>
      </c>
      <c r="AC45"/>
      <c r="AD45" s="218" t="str">
        <f>'Shooting Sports'!C11</f>
        <v>BB Gun: Level 2</v>
      </c>
      <c r="AE45" s="218"/>
      <c r="AF45"/>
      <c r="AG45" s="215"/>
      <c r="AH45" s="162" t="str">
        <f>NOVA!B32</f>
        <v>3b4</v>
      </c>
      <c r="AI45" s="386" t="str">
        <f>NOVA!C32</f>
        <v>Share collection and what you learned</v>
      </c>
      <c r="AJ45" s="387"/>
      <c r="AK45" s="162" t="str">
        <f>IF(NOVA!N32&lt;&gt;"", NOVA!N32, "")</f>
        <v/>
      </c>
      <c r="AL45" s="215"/>
      <c r="AM45" s="162" t="str">
        <f>NOVA!B93</f>
        <v>3a2</v>
      </c>
      <c r="AN45" s="386" t="str">
        <f>NOVA!C93</f>
        <v>Find and draw 5 constellations</v>
      </c>
      <c r="AO45" s="387"/>
      <c r="AP45" s="162" t="str">
        <f>IF(NOVA!N93&lt;&gt;"", NOVA!N93, "")</f>
        <v/>
      </c>
      <c r="AQ45" s="215"/>
      <c r="AR45" s="162" t="str">
        <f>NOVA!B158</f>
        <v>3a1</v>
      </c>
      <c r="AS45" s="386" t="str">
        <f>NOVA!C158</f>
        <v>On the sun or moon</v>
      </c>
      <c r="AT45" s="387"/>
      <c r="AU45" s="162" t="str">
        <f>IF(NOVA!N158&lt;&gt;"", NOVA!N158, "")</f>
        <v/>
      </c>
    </row>
    <row r="46" spans="1:47">
      <c r="A46" s="159" t="str">
        <f>N35</f>
        <v>Aware and Care</v>
      </c>
      <c r="B46" s="151" t="str">
        <f>Electives!N55</f>
        <v/>
      </c>
      <c r="D46" s="402"/>
      <c r="E46" s="42">
        <f>AdventurePins!B51</f>
        <v>6</v>
      </c>
      <c r="F46" s="159" t="str">
        <f>AdventurePins!C51</f>
        <v>Lead fitness game</v>
      </c>
      <c r="G46" s="42" t="str">
        <f>IF(AdventurePins!N51&lt;&gt;"", AdventurePins!N51, " ")</f>
        <v xml:space="preserve"> </v>
      </c>
      <c r="I46" s="402"/>
      <c r="J46" s="42" t="str">
        <f>AdventurePins!B108</f>
        <v>2b</v>
      </c>
      <c r="K46" s="159" t="str">
        <f>AdventurePins!C108</f>
        <v>Describe 4 steps of advancement</v>
      </c>
      <c r="L46" s="42" t="str">
        <f>IF(AdventurePins!N108&lt;&gt;"", AdventurePins!N108, " ")</f>
        <v xml:space="preserve"> </v>
      </c>
      <c r="N46" s="417"/>
      <c r="O46" s="107" t="str">
        <f>Electives!B54</f>
        <v>4h</v>
      </c>
      <c r="P46" s="127" t="str">
        <f>Electives!C54</f>
        <v>Activity w/disabled members organization</v>
      </c>
      <c r="Q46" s="107" t="str">
        <f>IF(Electives!N54&lt;&gt;"", Electives!N54, " ")</f>
        <v xml:space="preserve"> </v>
      </c>
      <c r="S46" s="416"/>
      <c r="T46" s="107" t="str">
        <f>Electives!B122</f>
        <v>4g</v>
      </c>
      <c r="U46" s="125" t="str">
        <f>Electives!C122</f>
        <v>Check oil level &amp; tire pressure in car</v>
      </c>
      <c r="V46" s="107" t="str">
        <f>IF(Electives!N122&lt;&gt;"", Electives!N122,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Sports'!N12&lt;&gt;"", 'Shooting Sports'!N12, "")</f>
        <v/>
      </c>
      <c r="AG46" s="215"/>
      <c r="AH46" s="162" t="str">
        <f>NOVA!B33</f>
        <v>3c1</v>
      </c>
      <c r="AI46" s="386" t="str">
        <f>NOVA!C33</f>
        <v>Use 4 ways to monitor / predict weather</v>
      </c>
      <c r="AJ46" s="387"/>
      <c r="AK46" s="162" t="str">
        <f>IF(NOVA!N33&lt;&gt;"", NOVA!N33, "")</f>
        <v/>
      </c>
      <c r="AL46" s="215"/>
      <c r="AM46" s="162" t="str">
        <f>NOVA!B94</f>
        <v>3a3</v>
      </c>
      <c r="AN46" s="386" t="str">
        <f>NOVA!C94</f>
        <v>Discuss with counselor</v>
      </c>
      <c r="AO46" s="387"/>
      <c r="AP46" s="162" t="str">
        <f>IF(NOVA!N94&lt;&gt;"", NOVA!N94, "")</f>
        <v/>
      </c>
      <c r="AQ46" s="215"/>
      <c r="AR46" s="162" t="str">
        <f>NOVA!B159</f>
        <v>3a2</v>
      </c>
      <c r="AS46" s="386" t="str">
        <f>NOVA!C159</f>
        <v>On Jupiter or Pluto</v>
      </c>
      <c r="AT46" s="387"/>
      <c r="AU46" s="162" t="str">
        <f>IF(NOVA!N159&lt;&gt;"", NOVA!N159, "")</f>
        <v/>
      </c>
    </row>
    <row r="47" spans="1:47">
      <c r="A47" s="159" t="str">
        <f>N47</f>
        <v>Build It</v>
      </c>
      <c r="B47" s="151" t="str">
        <f>Electives!N62</f>
        <v/>
      </c>
      <c r="D47" s="399" t="str">
        <f>AdventurePins!C53</f>
        <v>Webelos Walkabout</v>
      </c>
      <c r="E47" s="399"/>
      <c r="F47" s="399"/>
      <c r="G47" s="399"/>
      <c r="I47" s="402"/>
      <c r="J47" s="42" t="str">
        <f>AdventurePins!B109</f>
        <v>2c</v>
      </c>
      <c r="K47" s="159" t="str">
        <f>AdventurePins!C109</f>
        <v>Describe ranks in Boy Scouts</v>
      </c>
      <c r="L47" s="42" t="str">
        <f>IF(AdventurePins!N109&lt;&gt;"", AdventurePins!N109, " ")</f>
        <v xml:space="preserve"> </v>
      </c>
      <c r="N47" s="399" t="str">
        <f>Electives!C57</f>
        <v>Build It</v>
      </c>
      <c r="O47" s="399"/>
      <c r="P47" s="399"/>
      <c r="Q47" s="399"/>
      <c r="S47" s="416"/>
      <c r="T47" s="107" t="str">
        <f>Electives!B123</f>
        <v>4h</v>
      </c>
      <c r="U47" s="125" t="str">
        <f>Electives!C123</f>
        <v>Replace a bulb in a car</v>
      </c>
      <c r="V47" s="107" t="str">
        <f>IF(Electives!N123&lt;&gt;"", Electives!N123, " ")</f>
        <v xml:space="preserve"> </v>
      </c>
      <c r="X47" s="410" t="str">
        <f>IF(Electives!$E192&lt;&gt;"", Electives!$E192, " ")</f>
        <v>(Do All)</v>
      </c>
      <c r="Y47" s="107">
        <f>Electives!B193</f>
        <v>1</v>
      </c>
      <c r="Z47" s="126" t="str">
        <f>Electives!C193</f>
        <v>Write story outline. Create storyboard.</v>
      </c>
      <c r="AA47" s="107" t="str">
        <f>IF(Electives!N193&lt;&gt;"", Electives!N193, " ")</f>
        <v xml:space="preserve"> </v>
      </c>
      <c r="AC47" s="219" t="str">
        <f>'Shooting Sports'!B13</f>
        <v>S1</v>
      </c>
      <c r="AD47" s="392" t="str">
        <f>'Shooting Sports'!C13</f>
        <v>Demonstrate one shooting position</v>
      </c>
      <c r="AE47" s="393"/>
      <c r="AF47" s="219" t="str">
        <f>IF('Shooting Sports'!N13&lt;&gt;"", 'Shooting Sports'!N13, "")</f>
        <v/>
      </c>
      <c r="AG47" s="215"/>
      <c r="AH47" s="162" t="str">
        <f>NOVA!B34</f>
        <v>3c2</v>
      </c>
      <c r="AI47" s="386" t="str">
        <f>NOVA!C34</f>
        <v>Analyze predictions for a week</v>
      </c>
      <c r="AJ47" s="387"/>
      <c r="AK47" s="162" t="str">
        <f>IF(NOVA!N34&lt;&gt;"", NOVA!N34, "")</f>
        <v/>
      </c>
      <c r="AL47" s="215"/>
      <c r="AM47" s="162" t="str">
        <f>NOVA!B95</f>
        <v>3b1</v>
      </c>
      <c r="AN47" s="386" t="str">
        <f>NOVA!C95</f>
        <v>Explain revolution, orbit and rotation</v>
      </c>
      <c r="AO47" s="387"/>
      <c r="AP47" s="162" t="str">
        <f>IF(NOVA!N95&lt;&gt;"", NOVA!N95, "")</f>
        <v/>
      </c>
      <c r="AQ47" s="215"/>
      <c r="AR47" s="162" t="str">
        <f>NOVA!B160</f>
        <v>3a3</v>
      </c>
      <c r="AS47" s="386" t="str">
        <f>NOVA!C160</f>
        <v>On a planet of your choice</v>
      </c>
      <c r="AT47" s="387"/>
      <c r="AU47" s="162" t="str">
        <f>IF(NOVA!N160&lt;&gt;"", NOVA!N160, "")</f>
        <v/>
      </c>
    </row>
    <row r="48" spans="1:47" ht="12.75" customHeight="1">
      <c r="A48" s="159" t="str">
        <f>N52</f>
        <v>Build My Own Hero</v>
      </c>
      <c r="B48" s="151" t="str">
        <f>Electives!N71</f>
        <v/>
      </c>
      <c r="D48" s="403" t="str">
        <f>IF(AdventurePins!$E53&lt;&gt;"", AdventurePins!$E53, " ")</f>
        <v>(Do 1-4 and one other)</v>
      </c>
      <c r="E48" s="42">
        <f>AdventurePins!B54</f>
        <v>1</v>
      </c>
      <c r="F48" s="159" t="str">
        <f>AdventurePins!C54</f>
        <v>Create a hike plan</v>
      </c>
      <c r="G48" s="42" t="str">
        <f>IF(AdventurePins!N54&lt;&gt;"", AdventurePins!N54, " ")</f>
        <v xml:space="preserve"> </v>
      </c>
      <c r="I48" s="402"/>
      <c r="J48" s="42" t="str">
        <f>AdventurePins!B110</f>
        <v>2d</v>
      </c>
      <c r="K48" s="159" t="str">
        <f>AdventurePins!C110</f>
        <v>Describe merit badge program</v>
      </c>
      <c r="L48" s="42" t="str">
        <f>IF(AdventurePins!N110&lt;&gt;"", AdventurePins!N110, " ")</f>
        <v xml:space="preserve"> </v>
      </c>
      <c r="N48" s="410" t="str">
        <f>IF(Electives!$E57&lt;&gt;"", Electives!$E57, " ")</f>
        <v>(Do All)</v>
      </c>
      <c r="O48" s="107">
        <f>Electives!B58</f>
        <v>1</v>
      </c>
      <c r="P48" s="125" t="str">
        <f>Electives!C58</f>
        <v>Learn basic tools &amp; safety</v>
      </c>
      <c r="Q48" s="107" t="str">
        <f>IF(Electives!N58&lt;&gt;"", Electives!N58, " ")</f>
        <v xml:space="preserve"> </v>
      </c>
      <c r="S48" s="416"/>
      <c r="T48" s="107" t="str">
        <f>Electives!B124</f>
        <v>4i</v>
      </c>
      <c r="U48" s="125" t="str">
        <f>Electives!C124</f>
        <v>Change a car tire</v>
      </c>
      <c r="V48" s="107" t="str">
        <f>IF(Electives!N124&lt;&gt;"", Electives!N124, " ")</f>
        <v xml:space="preserve"> </v>
      </c>
      <c r="X48" s="410"/>
      <c r="Y48" s="107">
        <f>Electives!B194</f>
        <v>2</v>
      </c>
      <c r="Z48" s="125" t="str">
        <f>Electives!C194</f>
        <v>Create movie w/Oath &amp; Law</v>
      </c>
      <c r="AA48" s="107" t="str">
        <f>IF(Electives!N194&lt;&gt;"", Electives!N194, " ")</f>
        <v xml:space="preserve"> </v>
      </c>
      <c r="AC48" s="219" t="str">
        <f>'Shooting Sports'!B14</f>
        <v>S2</v>
      </c>
      <c r="AD48" s="392" t="str">
        <f>'Shooting Sports'!C14</f>
        <v>Fire 5 BBs in 3 volleys at the Cub target</v>
      </c>
      <c r="AE48" s="393"/>
      <c r="AF48" s="219" t="str">
        <f>IF('Shooting Sports'!N14&lt;&gt;"", 'Shooting Sports'!N14, "")</f>
        <v/>
      </c>
      <c r="AG48" s="215"/>
      <c r="AH48" s="162" t="str">
        <f>NOVA!B35</f>
        <v>3c3</v>
      </c>
      <c r="AI48" s="386" t="str">
        <f>NOVA!C35</f>
        <v>Discuss work with counselor</v>
      </c>
      <c r="AJ48" s="387"/>
      <c r="AK48" s="162" t="str">
        <f>IF(NOVA!N35&lt;&gt;"", NOVA!N35, "")</f>
        <v/>
      </c>
      <c r="AL48" s="215"/>
      <c r="AM48" s="162" t="str">
        <f>NOVA!B96</f>
        <v>3b2</v>
      </c>
      <c r="AN48" s="386" t="str">
        <f>NOVA!C96</f>
        <v>Compare 3 planets to the Earth</v>
      </c>
      <c r="AO48" s="387"/>
      <c r="AP48" s="162" t="str">
        <f>IF(NOVA!N96&lt;&gt;"", NOVA!N96, "")</f>
        <v/>
      </c>
      <c r="AQ48" s="215"/>
      <c r="AR48" s="162" t="str">
        <f>NOVA!B161</f>
        <v>3b</v>
      </c>
      <c r="AS48" s="386" t="str">
        <f>NOVA!C161</f>
        <v>Choose one and calculate its height</v>
      </c>
      <c r="AT48" s="387"/>
      <c r="AU48" s="162" t="str">
        <f>IF(NOVA!N161&lt;&gt;"", NOVA!N161, "")</f>
        <v/>
      </c>
    </row>
    <row r="49" spans="1:47" ht="12.75" customHeight="1">
      <c r="A49" s="159" t="str">
        <f>S3</f>
        <v>Castaway</v>
      </c>
      <c r="B49" s="151" t="str">
        <f>Electives!N81</f>
        <v/>
      </c>
      <c r="D49" s="404"/>
      <c r="E49" s="42">
        <f>AdventurePins!B55</f>
        <v>2</v>
      </c>
      <c r="F49" s="159" t="str">
        <f>AdventurePins!C55</f>
        <v>Assemble a hiking first-aid kit</v>
      </c>
      <c r="G49" s="42" t="str">
        <f>IF(AdventurePins!N55&lt;&gt;"", AdventurePins!N55, " ")</f>
        <v xml:space="preserve"> </v>
      </c>
      <c r="I49" s="402"/>
      <c r="J49" s="42" t="str">
        <f>AdventurePins!B111</f>
        <v>3a</v>
      </c>
      <c r="K49" s="159" t="str">
        <f>AdventurePins!C111</f>
        <v>Explain patrol method &amp; types</v>
      </c>
      <c r="L49" s="42" t="str">
        <f>IF(AdventurePins!N111&lt;&gt;"", AdventurePins!N111, " ")</f>
        <v xml:space="preserve"> </v>
      </c>
      <c r="N49" s="410"/>
      <c r="O49" s="107">
        <f>Electives!B59</f>
        <v>2</v>
      </c>
      <c r="P49" s="125" t="str">
        <f>Electives!C59</f>
        <v>Build carpentry project</v>
      </c>
      <c r="Q49" s="107" t="str">
        <f>IF(Electives!N59&lt;&gt;"", Electives!N59, " ")</f>
        <v xml:space="preserve"> </v>
      </c>
      <c r="S49" s="416"/>
      <c r="T49" s="107" t="str">
        <f>Electives!B125</f>
        <v>4j</v>
      </c>
      <c r="U49" s="125" t="str">
        <f>Electives!C125</f>
        <v>Repair bicycle, chain, tires, flat, etc</v>
      </c>
      <c r="V49" s="107" t="str">
        <f>IF(Electives!N125&lt;&gt;"", Electives!N125, " ")</f>
        <v xml:space="preserve"> </v>
      </c>
      <c r="X49" s="410"/>
      <c r="Y49" s="107">
        <f>Electives!B195</f>
        <v>3</v>
      </c>
      <c r="Z49" s="125" t="str">
        <f>Electives!C195</f>
        <v>Share movie with family/pack/den.</v>
      </c>
      <c r="AA49" s="107" t="str">
        <f>IF(Electives!N195&lt;&gt;"", Electives!N195, " ")</f>
        <v xml:space="preserve"> </v>
      </c>
      <c r="AC49" s="219" t="str">
        <f>'Shooting Sports'!B15</f>
        <v>S3</v>
      </c>
      <c r="AD49" s="392" t="str">
        <f>'Shooting Sports'!C15</f>
        <v>Demonstrate/Explain range commands</v>
      </c>
      <c r="AE49" s="393"/>
      <c r="AF49" s="219" t="str">
        <f>IF('Shooting Sports'!N15&lt;&gt;"", 'Shooting Sports'!N15, "")</f>
        <v/>
      </c>
      <c r="AG49" s="215"/>
      <c r="AH49" s="162" t="str">
        <f>NOVA!B36</f>
        <v>3d</v>
      </c>
      <c r="AI49" s="386" t="str">
        <f>NOVA!C36</f>
        <v>Choose 2 habitats and complete activity</v>
      </c>
      <c r="AJ49" s="387"/>
      <c r="AK49" s="162" t="str">
        <f>IF(NOVA!N36&lt;&gt;"", NOVA!N36, "")</f>
        <v/>
      </c>
      <c r="AL49" s="215"/>
      <c r="AM49" s="162" t="str">
        <f>NOVA!B97</f>
        <v>3b3</v>
      </c>
      <c r="AN49" s="386" t="str">
        <f>NOVA!C97</f>
        <v>Discuss with counselor</v>
      </c>
      <c r="AO49" s="387"/>
      <c r="AP49" s="162" t="str">
        <f>IF(NOVA!N97&lt;&gt;"", NOVA!N97, "")</f>
        <v/>
      </c>
      <c r="AQ49" s="215"/>
      <c r="AR49" s="162" t="str">
        <f>NOVA!B162</f>
        <v>3b1</v>
      </c>
      <c r="AS49" s="386" t="str">
        <f>NOVA!C162</f>
        <v>A tree</v>
      </c>
      <c r="AT49" s="387"/>
      <c r="AU49" s="162" t="str">
        <f>IF(NOVA!N162&lt;&gt;"", NOVA!N162, "")</f>
        <v/>
      </c>
    </row>
    <row r="50" spans="1:47">
      <c r="A50" s="159" t="str">
        <f>S11</f>
        <v>Earth Rocks!</v>
      </c>
      <c r="B50" s="151" t="str">
        <f>Electives!N95</f>
        <v/>
      </c>
      <c r="D50" s="404"/>
      <c r="E50" s="42">
        <f>AdventurePins!B56</f>
        <v>3</v>
      </c>
      <c r="F50" s="159" t="str">
        <f>AdventurePins!C56</f>
        <v>Outdoor Code / Leave No Trace</v>
      </c>
      <c r="G50" s="42" t="str">
        <f>IF(AdventurePins!N56&lt;&gt;"", AdventurePins!N56, " ")</f>
        <v xml:space="preserve"> </v>
      </c>
      <c r="I50" s="402"/>
      <c r="J50" s="42" t="str">
        <f>AdventurePins!B112</f>
        <v>3b</v>
      </c>
      <c r="K50" s="127" t="str">
        <f>AdventurePins!C112</f>
        <v>Hold an election to choose patrol leader</v>
      </c>
      <c r="L50" s="42" t="str">
        <f>IF(AdventurePins!N112&lt;&gt;"", AdventurePins!N112, " ")</f>
        <v xml:space="preserve"> </v>
      </c>
      <c r="N50" s="410"/>
      <c r="O50" s="107">
        <f>Electives!B60</f>
        <v>3</v>
      </c>
      <c r="P50" s="125" t="str">
        <f>Electives!C60</f>
        <v>List tools / materials for #2</v>
      </c>
      <c r="Q50" s="107" t="str">
        <f>IF(Electives!N60&lt;&gt;"", Electives!N60, " ")</f>
        <v xml:space="preserve"> </v>
      </c>
      <c r="S50" s="416"/>
      <c r="T50" s="107" t="str">
        <f>Electives!B126</f>
        <v>4k</v>
      </c>
      <c r="U50" s="127" t="str">
        <f>Electives!C126</f>
        <v>Replace wheels on skateboard, scooter, or skates</v>
      </c>
      <c r="V50" s="107" t="str">
        <f>IF(Electives!N126&lt;&gt;"", Electives!N126,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Sports'!N16&lt;&gt;"", 'Shooting Sports'!N16, "")</f>
        <v/>
      </c>
      <c r="AG50" s="142"/>
      <c r="AH50" s="162" t="str">
        <f>NOVA!B37</f>
        <v>3d1</v>
      </c>
      <c r="AI50" s="386" t="str">
        <f>NOVA!C37</f>
        <v>Prairie</v>
      </c>
      <c r="AJ50" s="387"/>
      <c r="AK50" s="162" t="str">
        <f>IF(NOVA!N37&lt;&gt;"", NOVA!N37, "")</f>
        <v/>
      </c>
      <c r="AL50" s="142"/>
      <c r="AM50" s="162" t="str">
        <f>NOVA!B98</f>
        <v>3c1</v>
      </c>
      <c r="AN50" s="386" t="str">
        <f>NOVA!C98</f>
        <v>Design a rover and tell what it collects</v>
      </c>
      <c r="AO50" s="387"/>
      <c r="AP50" s="162" t="str">
        <f>IF(NOVA!N98&lt;&gt;"", NOVA!N98, "")</f>
        <v/>
      </c>
      <c r="AQ50" s="142"/>
      <c r="AR50" s="162" t="str">
        <f>NOVA!B163</f>
        <v>3b2</v>
      </c>
      <c r="AS50" s="386" t="str">
        <f>NOVA!C163</f>
        <v>Your house</v>
      </c>
      <c r="AT50" s="387"/>
      <c r="AU50" s="162" t="str">
        <f>IF(NOVA!N163&lt;&gt;"", NOVA!N163, "")</f>
        <v/>
      </c>
    </row>
    <row r="51" spans="1:47" ht="12.75" customHeight="1">
      <c r="A51" s="159" t="str">
        <f>S23</f>
        <v>Engineer</v>
      </c>
      <c r="B51" s="151" t="str">
        <f>Electives!N104</f>
        <v/>
      </c>
      <c r="D51" s="404"/>
      <c r="E51" s="42">
        <f>AdventurePins!B57</f>
        <v>4</v>
      </c>
      <c r="F51" s="159" t="str">
        <f>AdventurePins!C57</f>
        <v>Hike 3 miles and plan lunch</v>
      </c>
      <c r="G51" s="42" t="str">
        <f>IF(AdventurePins!N57&lt;&gt;"", AdventurePins!N57, " ")</f>
        <v xml:space="preserve"> </v>
      </c>
      <c r="I51" s="402"/>
      <c r="J51" s="42" t="str">
        <f>AdventurePins!B113</f>
        <v>3c</v>
      </c>
      <c r="K51" s="127" t="str">
        <f>AdventurePins!C113</f>
        <v>Develop patrol name, emblem, flag, &amp; yell</v>
      </c>
      <c r="L51" s="42" t="str">
        <f>IF(AdventurePins!N113&lt;&gt;"", AdventurePins!N113, " ")</f>
        <v xml:space="preserve"> </v>
      </c>
      <c r="N51" s="410"/>
      <c r="O51" s="107">
        <f>Electives!B61</f>
        <v>4</v>
      </c>
      <c r="P51" s="127" t="str">
        <f>Electives!C61</f>
        <v>Visit / interview construction worker @ site</v>
      </c>
      <c r="Q51" s="107" t="str">
        <f>IF(Electives!N61&lt;&gt;"", Electives!N61, " ")</f>
        <v xml:space="preserve"> </v>
      </c>
      <c r="S51" s="416"/>
      <c r="T51" s="107" t="str">
        <f>Electives!B127</f>
        <v>4l</v>
      </c>
      <c r="U51" s="125" t="str">
        <f>Electives!C127</f>
        <v>Help prepare and paint a room</v>
      </c>
      <c r="V51" s="107" t="str">
        <f>IF(Electives!N127&lt;&gt;"", Electives!N127, " ")</f>
        <v xml:space="preserve"> </v>
      </c>
      <c r="X51" s="410" t="str">
        <f>IF(Electives!$E198&lt;&gt;"", Electives!$E198, " ")</f>
        <v>(Do 1, one of 2, all 3 thru 5, and one of 6)</v>
      </c>
      <c r="Y51" s="107">
        <f>Electives!B199</f>
        <v>1</v>
      </c>
      <c r="Z51" s="127" t="str">
        <f>Electives!C199</f>
        <v>Interview grandparent about childhood life</v>
      </c>
      <c r="AA51" s="107" t="str">
        <f>IF(Electives!N199&lt;&gt;"", Electives!N199, " ")</f>
        <v xml:space="preserve"> </v>
      </c>
      <c r="AC51"/>
      <c r="AD51" s="218" t="str">
        <f>'Shooting Sports'!C18</f>
        <v>Archery: Level 1</v>
      </c>
      <c r="AE51" s="218"/>
      <c r="AF51"/>
      <c r="AG51" s="72"/>
      <c r="AH51" s="162" t="str">
        <f>NOVA!B38</f>
        <v>3d2</v>
      </c>
      <c r="AI51" s="386" t="str">
        <f>NOVA!C38</f>
        <v>Temperate forest</v>
      </c>
      <c r="AJ51" s="387"/>
      <c r="AK51" s="162" t="str">
        <f>IF(NOVA!N38&lt;&gt;"", NOVA!N38, "")</f>
        <v/>
      </c>
      <c r="AL51" s="72"/>
      <c r="AM51" s="162" t="str">
        <f>NOVA!B99</f>
        <v>3c2</v>
      </c>
      <c r="AN51" s="386" t="str">
        <f>NOVA!C99</f>
        <v>How would rover work</v>
      </c>
      <c r="AO51" s="387"/>
      <c r="AP51" s="162" t="str">
        <f>IF(NOVA!N99&lt;&gt;"", NOVA!N99, "")</f>
        <v/>
      </c>
      <c r="AQ51" s="72"/>
      <c r="AR51" s="162" t="str">
        <f>NOVA!B164</f>
        <v>3b3</v>
      </c>
      <c r="AS51" s="386" t="str">
        <f>NOVA!C164</f>
        <v>A building of your choice</v>
      </c>
      <c r="AT51" s="387"/>
      <c r="AU51" s="162" t="str">
        <f>IF(NOVA!N164&lt;&gt;"", NOVA!N164, "")</f>
        <v/>
      </c>
    </row>
    <row r="52" spans="1:47">
      <c r="A52" s="159" t="str">
        <f>S30</f>
        <v>Fix It</v>
      </c>
      <c r="B52" s="151" t="str">
        <f>Electives!N137</f>
        <v/>
      </c>
      <c r="D52" s="404"/>
      <c r="E52" s="42">
        <f>AdventurePins!B58</f>
        <v>5</v>
      </c>
      <c r="F52" s="127" t="str">
        <f>AdventurePins!C58</f>
        <v>Identify poisonous plants/animals/insects</v>
      </c>
      <c r="G52" s="42" t="str">
        <f>IF(AdventurePins!N58&lt;&gt;"", AdventurePins!N58, " ")</f>
        <v xml:space="preserve"> </v>
      </c>
      <c r="I52" s="402"/>
      <c r="J52" s="42" t="str">
        <f>AdventurePins!B114</f>
        <v>3d</v>
      </c>
      <c r="K52" s="127" t="str">
        <f>AdventurePins!C114</f>
        <v>Participate in Boy Scout campout/activity</v>
      </c>
      <c r="L52" s="42" t="str">
        <f>IF(AdventurePins!N114&lt;&gt;"", AdventurePins!N114, " ")</f>
        <v xml:space="preserve"> </v>
      </c>
      <c r="N52" s="399" t="str">
        <f>Electives!C64</f>
        <v>Build My Own Hero</v>
      </c>
      <c r="O52" s="399"/>
      <c r="P52" s="399"/>
      <c r="Q52" s="399"/>
      <c r="S52" s="416"/>
      <c r="T52" s="107" t="str">
        <f>Electives!B128</f>
        <v>4m</v>
      </c>
      <c r="U52" s="125" t="str">
        <f>Electives!C128</f>
        <v>Help replace wall or floor tile</v>
      </c>
      <c r="V52" s="107" t="str">
        <f>IF(Electives!N128&lt;&gt;"", Electives!N128, " ")</f>
        <v xml:space="preserve"> </v>
      </c>
      <c r="X52" s="410"/>
      <c r="Y52" s="107" t="str">
        <f>Electives!B200</f>
        <v>2a</v>
      </c>
      <c r="Z52" s="127" t="str">
        <f>Electives!C200</f>
        <v>Family tree of three generations</v>
      </c>
      <c r="AA52" s="107" t="str">
        <f>IF(Electives!N200&lt;&gt;"", Electives!N200, " ")</f>
        <v xml:space="preserve"> </v>
      </c>
      <c r="AC52" s="219">
        <f>'Shooting Sports'!B19</f>
        <v>1</v>
      </c>
      <c r="AD52" s="428" t="str">
        <f>'Shooting Sports'!C19</f>
        <v>Follow archery range rules and whistles</v>
      </c>
      <c r="AE52" s="429"/>
      <c r="AF52" s="219" t="str">
        <f>IF('Shooting Sports'!N19&lt;&gt;"", 'Shooting Sports'!N19, "")</f>
        <v/>
      </c>
      <c r="AG52" s="220"/>
      <c r="AH52" s="162" t="str">
        <f>NOVA!B39</f>
        <v>3d3</v>
      </c>
      <c r="AI52" s="386" t="str">
        <f>NOVA!C39</f>
        <v>Aquatic ecosystem</v>
      </c>
      <c r="AJ52" s="387"/>
      <c r="AK52" s="162" t="str">
        <f>IF(NOVA!N39&lt;&gt;"", NOVA!N39, "")</f>
        <v/>
      </c>
      <c r="AL52" s="220"/>
      <c r="AM52" s="162" t="str">
        <f>NOVA!B100</f>
        <v>3c3</v>
      </c>
      <c r="AN52" s="386" t="str">
        <f>NOVA!C100</f>
        <v>How would rover transmit data</v>
      </c>
      <c r="AO52" s="387"/>
      <c r="AP52" s="162" t="str">
        <f>IF(NOVA!N100&lt;&gt;"", NOVA!N100, "")</f>
        <v/>
      </c>
      <c r="AQ52" s="220"/>
      <c r="AR52" s="162" t="str">
        <f>NOVA!B165</f>
        <v>3c</v>
      </c>
      <c r="AS52" s="386" t="str">
        <f>NOVA!C165</f>
        <v>Calculate the volume of air in your room</v>
      </c>
      <c r="AT52" s="387"/>
      <c r="AU52" s="162" t="str">
        <f>IF(NOVA!N165&lt;&gt;"", NOVA!N165, "")</f>
        <v/>
      </c>
    </row>
    <row r="53" spans="1:47" ht="12.75" customHeight="1">
      <c r="A53" s="159" t="str">
        <f>X3</f>
        <v>Game Design</v>
      </c>
      <c r="B53" s="151" t="str">
        <f>Electives!N144</f>
        <v/>
      </c>
      <c r="D53" s="405"/>
      <c r="E53" s="42">
        <f>AdventurePins!B59</f>
        <v>6</v>
      </c>
      <c r="F53" s="127" t="str">
        <f>AdventurePins!C59</f>
        <v>Leader role: Trail/First-aid/Lunch/Service</v>
      </c>
      <c r="G53" s="42" t="str">
        <f>IF(AdventurePins!N59&lt;&gt;"", AdventurePins!N59, " ")</f>
        <v xml:space="preserve"> </v>
      </c>
      <c r="I53" s="402"/>
      <c r="J53" s="42">
        <f>AdventurePins!B115</f>
        <v>4</v>
      </c>
      <c r="K53" s="126" t="str">
        <f>AdventurePins!C115</f>
        <v>Use patrol method on Boy Scout activity</v>
      </c>
      <c r="L53" s="42" t="str">
        <f>IF(AdventurePins!N115&lt;&gt;"", AdventurePins!N115, " ")</f>
        <v xml:space="preserve"> </v>
      </c>
      <c r="N53" s="410" t="str">
        <f>IF(Electives!$E64&lt;&gt;"", Electives!$E64, " ")</f>
        <v>(Do 1-3 and one other)</v>
      </c>
      <c r="O53" s="107">
        <f>Electives!B65</f>
        <v>1</v>
      </c>
      <c r="P53" s="125" t="str">
        <f>Electives!C65</f>
        <v>What is Hero; Invite local hero.</v>
      </c>
      <c r="Q53" s="107" t="str">
        <f>IF(Electives!N65&lt;&gt;"", Electives!N65, " ")</f>
        <v xml:space="preserve"> </v>
      </c>
      <c r="S53" s="416"/>
      <c r="T53" s="107" t="str">
        <f>Electives!B129</f>
        <v>4n</v>
      </c>
      <c r="U53" s="125" t="str">
        <f>Electives!C129</f>
        <v>Help repair window/door lock</v>
      </c>
      <c r="V53" s="107" t="str">
        <f>IF(Electives!N129&lt;&gt;"", Electives!N129, " ")</f>
        <v xml:space="preserve"> </v>
      </c>
      <c r="X53" s="410"/>
      <c r="Y53" s="107" t="str">
        <f>Electives!B201</f>
        <v>2b</v>
      </c>
      <c r="Z53" s="127" t="str">
        <f>Electives!C201</f>
        <v>Make a display showing family orign</v>
      </c>
      <c r="AA53" s="107" t="str">
        <f>IF(Electives!N201&lt;&gt;"", Electives!N201, " ")</f>
        <v xml:space="preserve"> </v>
      </c>
      <c r="AC53" s="219">
        <f>'Shooting Sports'!B20</f>
        <v>2</v>
      </c>
      <c r="AD53" s="392" t="str">
        <f>'Shooting Sports'!C20</f>
        <v>Identify recurve and compound bow</v>
      </c>
      <c r="AE53" s="393"/>
      <c r="AF53" s="219" t="str">
        <f>IF('Shooting Sports'!N20&lt;&gt;"", 'Shooting Sports'!N20, "")</f>
        <v/>
      </c>
      <c r="AG53" s="221"/>
      <c r="AH53" s="162" t="str">
        <f>NOVA!B40</f>
        <v>3d4</v>
      </c>
      <c r="AI53" s="386" t="str">
        <f>NOVA!C40</f>
        <v>Temperate / Subtropical rain forest</v>
      </c>
      <c r="AJ53" s="387"/>
      <c r="AK53" s="162" t="str">
        <f>IF(NOVA!N40&lt;&gt;"", NOVA!N40, "")</f>
        <v/>
      </c>
      <c r="AL53" s="221"/>
      <c r="AM53" s="162" t="str">
        <f>NOVA!B101</f>
        <v>3c4</v>
      </c>
      <c r="AN53" s="386" t="str">
        <f>NOVA!C101</f>
        <v>Why rovers are needed</v>
      </c>
      <c r="AO53" s="387"/>
      <c r="AP53" s="162" t="str">
        <f>IF(NOVA!N101&lt;&gt;"", NOVA!N101, "")</f>
        <v/>
      </c>
      <c r="AQ53" s="221"/>
      <c r="AR53" s="162" t="str">
        <f>NOVA!B166</f>
        <v>4a1</v>
      </c>
      <c r="AS53" s="386" t="str">
        <f>NOVA!C166</f>
        <v>Look up and discuss cryptography</v>
      </c>
      <c r="AT53" s="387"/>
      <c r="AU53" s="162" t="str">
        <f>IF(NOVA!N166&lt;&gt;"", NOVA!N166, "")</f>
        <v/>
      </c>
    </row>
    <row r="54" spans="1:47" ht="12.75" customHeight="1">
      <c r="A54" s="159" t="str">
        <f>X8</f>
        <v>Into the Wild</v>
      </c>
      <c r="B54" s="151" t="str">
        <f>Electives!N161</f>
        <v/>
      </c>
      <c r="I54" s="402"/>
      <c r="J54" s="42" t="str">
        <f>AdventurePins!B116</f>
        <v>5a</v>
      </c>
      <c r="K54" s="127" t="str">
        <f>AdventurePins!C116</f>
        <v>Tie knots: square, 2-half hitches, taut-line</v>
      </c>
      <c r="L54" s="42" t="str">
        <f>IF(AdventurePins!N116&lt;&gt;"", AdventurePins!N116, " ")</f>
        <v xml:space="preserve"> </v>
      </c>
      <c r="N54" s="410"/>
      <c r="O54" s="107">
        <f>Electives!B66</f>
        <v>2</v>
      </c>
      <c r="P54" s="126" t="str">
        <f>Electives!C66</f>
        <v>Identify how citizens can be local heros.</v>
      </c>
      <c r="Q54" s="107" t="str">
        <f>IF(Electives!N66&lt;&gt;"", Electives!N66, " ")</f>
        <v xml:space="preserve"> </v>
      </c>
      <c r="S54" s="416"/>
      <c r="T54" s="107" t="str">
        <f>Electives!B130</f>
        <v>4o</v>
      </c>
      <c r="U54" s="125" t="str">
        <f>Electives!C130</f>
        <v>Help fix slow or clogged sink</v>
      </c>
      <c r="V54" s="107" t="str">
        <f>IF(Electives!N130&lt;&gt;"", Electives!N130, " ")</f>
        <v xml:space="preserve"> </v>
      </c>
      <c r="X54" s="410"/>
      <c r="Y54" s="107" t="str">
        <f>Electives!B202</f>
        <v>2c</v>
      </c>
      <c r="Z54" s="127" t="str">
        <f>Electives!C202</f>
        <v>Create display of family celebration</v>
      </c>
      <c r="AA54" s="107" t="str">
        <f>IF(Electives!N202&lt;&gt;"", Electives!N202, " ")</f>
        <v xml:space="preserve"> </v>
      </c>
      <c r="AC54" s="219">
        <f>'Shooting Sports'!B21</f>
        <v>3</v>
      </c>
      <c r="AD54" s="392" t="str">
        <f>'Shooting Sports'!C21</f>
        <v>Demonstrate arm/finger guards &amp; quiver</v>
      </c>
      <c r="AE54" s="393"/>
      <c r="AF54" s="219" t="str">
        <f>IF('Shooting Sports'!N21&lt;&gt;"", 'Shooting Sports'!N21, "")</f>
        <v/>
      </c>
      <c r="AG54" s="221"/>
      <c r="AH54" s="162" t="str">
        <f>NOVA!B41</f>
        <v>3d5</v>
      </c>
      <c r="AI54" s="386" t="str">
        <f>NOVA!C41</f>
        <v>Desert</v>
      </c>
      <c r="AJ54" s="387"/>
      <c r="AK54" s="162" t="str">
        <f>IF(NOVA!N41&lt;&gt;"", NOVA!N41, "")</f>
        <v/>
      </c>
      <c r="AL54" s="221"/>
      <c r="AM54" s="162" t="str">
        <f>NOVA!B102</f>
        <v>3d1</v>
      </c>
      <c r="AN54" s="386" t="str">
        <f>NOVA!C102</f>
        <v>Design a space colony</v>
      </c>
      <c r="AO54" s="387"/>
      <c r="AP54" s="162" t="str">
        <f>IF(NOVA!N102&lt;&gt;"", NOVA!N102, "")</f>
        <v/>
      </c>
      <c r="AQ54" s="221"/>
      <c r="AR54" s="162" t="str">
        <f>NOVA!B167</f>
        <v>4a2</v>
      </c>
      <c r="AS54" s="386" t="str">
        <f>NOVA!C167</f>
        <v>Discuss 3 ways codes are made</v>
      </c>
      <c r="AT54" s="387"/>
      <c r="AU54" s="162" t="str">
        <f>IF(NOVA!N167&lt;&gt;"", NOVA!N167, "")</f>
        <v/>
      </c>
    </row>
    <row r="55" spans="1:47">
      <c r="A55" s="159" t="str">
        <f>X23</f>
        <v>Into the Woods</v>
      </c>
      <c r="B55" s="151" t="str">
        <f>Electives!N171</f>
        <v/>
      </c>
      <c r="I55" s="402"/>
      <c r="J55" s="42" t="str">
        <f>AdventurePins!B117</f>
        <v>5b</v>
      </c>
      <c r="K55" s="127" t="str">
        <f>AdventurePins!C117</f>
        <v>Show whip &amp; fuse ends of different ropes</v>
      </c>
      <c r="L55" s="42" t="str">
        <f>IF(AdventurePins!N117&lt;&gt;"", AdventurePins!N117, " ")</f>
        <v xml:space="preserve"> </v>
      </c>
      <c r="N55" s="410"/>
      <c r="O55" s="107">
        <f>Electives!B67</f>
        <v>3</v>
      </c>
      <c r="P55" s="125" t="str">
        <f>Electives!C67</f>
        <v>Recognize community Hero</v>
      </c>
      <c r="Q55" s="107" t="str">
        <f>IF(Electives!N67&lt;&gt;"", Electives!N67, " ")</f>
        <v xml:space="preserve"> </v>
      </c>
      <c r="S55" s="416"/>
      <c r="T55" s="107" t="str">
        <f>Electives!B131</f>
        <v>4p</v>
      </c>
      <c r="U55" s="125" t="str">
        <f>Electives!C131</f>
        <v>Help repair a mailbox</v>
      </c>
      <c r="V55" s="107" t="str">
        <f>IF(Electives!N131&lt;&gt;"", Electives!N131, " ")</f>
        <v xml:space="preserve"> </v>
      </c>
      <c r="X55" s="410"/>
      <c r="Y55" s="107">
        <f>Electives!B203</f>
        <v>3</v>
      </c>
      <c r="Z55" s="127" t="str">
        <f>Electives!C203</f>
        <v>Chart chores for 2 weeks</v>
      </c>
      <c r="AA55" s="107" t="str">
        <f>IF(Electives!N203&lt;&gt;"", Electives!N203, " ")</f>
        <v xml:space="preserve"> </v>
      </c>
      <c r="AC55" s="219">
        <f>'Shooting Sports'!B22</f>
        <v>4</v>
      </c>
      <c r="AD55" s="392" t="str">
        <f>'Shooting Sports'!C22</f>
        <v>Properly shoot a bow</v>
      </c>
      <c r="AE55" s="393"/>
      <c r="AF55" s="219" t="str">
        <f>IF('Shooting Sports'!N22&lt;&gt;"", 'Shooting Sports'!N22, "")</f>
        <v/>
      </c>
      <c r="AG55" s="221"/>
      <c r="AH55" s="162" t="str">
        <f>NOVA!B42</f>
        <v>3d6</v>
      </c>
      <c r="AI55" s="386" t="str">
        <f>NOVA!C42</f>
        <v>Polar ice</v>
      </c>
      <c r="AJ55" s="387"/>
      <c r="AK55" s="162" t="str">
        <f>IF(NOVA!N42&lt;&gt;"", NOVA!N42, "")</f>
        <v/>
      </c>
      <c r="AL55" s="221"/>
      <c r="AM55" s="162" t="str">
        <f>NOVA!B103</f>
        <v>3d2</v>
      </c>
      <c r="AN55" s="386" t="str">
        <f>NOVA!C103</f>
        <v>Discuss survival needs</v>
      </c>
      <c r="AO55" s="387"/>
      <c r="AP55" s="162" t="str">
        <f>IF(NOVA!N103&lt;&gt;"", NOVA!N103, "")</f>
        <v/>
      </c>
      <c r="AQ55" s="221"/>
      <c r="AR55" s="162" t="str">
        <f>NOVA!B168</f>
        <v>4a3</v>
      </c>
      <c r="AS55" s="386" t="str">
        <f>NOVA!C168</f>
        <v>Discuss how codes relate to math</v>
      </c>
      <c r="AT55" s="387"/>
      <c r="AU55" s="162" t="str">
        <f>IF(NOVA!N168&lt;&gt;"", NOVA!N168, "")</f>
        <v/>
      </c>
    </row>
    <row r="56" spans="1:47" ht="12.75" customHeight="1">
      <c r="A56" s="159" t="str">
        <f>X31</f>
        <v>Looking Back, Looking Forward</v>
      </c>
      <c r="B56" s="151" t="str">
        <f>Electives!N177</f>
        <v/>
      </c>
      <c r="I56" s="402"/>
      <c r="J56" s="42">
        <f>AdventurePins!B118</f>
        <v>6</v>
      </c>
      <c r="K56" s="159" t="str">
        <f>AdventurePins!C118</f>
        <v>Demonstrate pocketknife safety</v>
      </c>
      <c r="L56" s="42" t="str">
        <f>IF(AdventurePins!N118&lt;&gt;"", AdventurePins!N118, " ")</f>
        <v xml:space="preserve"> </v>
      </c>
      <c r="N56" s="410"/>
      <c r="O56" s="107">
        <f>Electives!B68</f>
        <v>4</v>
      </c>
      <c r="P56" s="125" t="str">
        <f>Electives!C68</f>
        <v>Learn about a foreign hero</v>
      </c>
      <c r="Q56" s="107" t="str">
        <f>IF(Electives!N68&lt;&gt;"", Electives!N68, " ")</f>
        <v xml:space="preserve"> </v>
      </c>
      <c r="S56" s="416"/>
      <c r="T56" s="107" t="str">
        <f>Electives!B132</f>
        <v>4q</v>
      </c>
      <c r="U56" s="127" t="str">
        <f>Electives!C132</f>
        <v>Change battery in smoke or CO2 detector</v>
      </c>
      <c r="V56" s="107" t="str">
        <f>IF(Electives!N132&lt;&gt;"", Electives!N132, " ")</f>
        <v xml:space="preserve"> </v>
      </c>
      <c r="X56" s="410"/>
      <c r="Y56" s="107">
        <f>Electives!B204</f>
        <v>4</v>
      </c>
      <c r="Z56" s="127" t="str">
        <f>Electives!C204</f>
        <v>Help a family member complete a job</v>
      </c>
      <c r="AA56" s="107" t="str">
        <f>IF(Electives!N204&lt;&gt;"", Electives!N204, " ")</f>
        <v xml:space="preserve"> </v>
      </c>
      <c r="AC56" s="219">
        <f>'Shooting Sports'!B23</f>
        <v>5</v>
      </c>
      <c r="AD56" s="394" t="str">
        <f>'Shooting Sports'!C23</f>
        <v>Safely retrieve arrows</v>
      </c>
      <c r="AE56" s="394"/>
      <c r="AF56" s="219" t="str">
        <f>IF('Shooting Sports'!N23&lt;&gt;"", 'Shooting Sports'!N23, "")</f>
        <v/>
      </c>
      <c r="AG56" s="221"/>
      <c r="AH56" s="162" t="str">
        <f>NOVA!B43</f>
        <v>3d7</v>
      </c>
      <c r="AI56" s="386" t="str">
        <f>NOVA!C43</f>
        <v>Tide pools</v>
      </c>
      <c r="AJ56" s="387"/>
      <c r="AK56" s="162" t="str">
        <f>IF(NOVA!N43&lt;&gt;"", NOVA!N43, "")</f>
        <v/>
      </c>
      <c r="AL56" s="221"/>
      <c r="AM56" s="162" t="str">
        <f>NOVA!B104</f>
        <v>3e</v>
      </c>
      <c r="AN56" s="386" t="str">
        <f>NOVA!C104</f>
        <v>Map an asteroid</v>
      </c>
      <c r="AO56" s="387"/>
      <c r="AP56" s="162" t="str">
        <f>IF(NOVA!N104&lt;&gt;"", NOVA!N104, "")</f>
        <v/>
      </c>
      <c r="AQ56" s="221"/>
      <c r="AR56" s="162" t="str">
        <f>NOVA!B169</f>
        <v>4b1</v>
      </c>
      <c r="AS56" s="386" t="str">
        <f>NOVA!C169</f>
        <v>Design a code and write a message</v>
      </c>
      <c r="AT56" s="387"/>
      <c r="AU56" s="162" t="str">
        <f>IF(NOVA!N169&lt;&gt;"", NOVA!N169, "")</f>
        <v/>
      </c>
    </row>
    <row r="57" spans="1:47" ht="12.75" customHeight="1">
      <c r="A57" s="159" t="str">
        <f>X35</f>
        <v>Maestro!</v>
      </c>
      <c r="B57" s="151" t="str">
        <f>Electives!N190</f>
        <v/>
      </c>
      <c r="N57" s="410"/>
      <c r="O57" s="107">
        <f>Electives!B69</f>
        <v>5</v>
      </c>
      <c r="P57" s="125" t="str">
        <f>Electives!C69</f>
        <v>Learn about a Scout hero</v>
      </c>
      <c r="Q57" s="107" t="str">
        <f>IF(Electives!N69&lt;&gt;"", Electives!N69, " ")</f>
        <v xml:space="preserve"> </v>
      </c>
      <c r="S57" s="416"/>
      <c r="T57" s="107" t="str">
        <f>Electives!B133</f>
        <v>4r</v>
      </c>
      <c r="U57" s="125" t="str">
        <f>Electives!C133</f>
        <v>Help fix leaky faucet</v>
      </c>
      <c r="V57" s="107" t="str">
        <f>IF(Electives!N133&lt;&gt;"", Electives!N133, " ")</f>
        <v xml:space="preserve"> </v>
      </c>
      <c r="X57" s="410"/>
      <c r="Y57" s="107">
        <f>Electives!B205</f>
        <v>5</v>
      </c>
      <c r="Z57" s="127" t="str">
        <f>Electives!C205</f>
        <v>Home Inspection</v>
      </c>
      <c r="AA57" s="107" t="str">
        <f>IF(Electives!N205&lt;&gt;"", Electives!N205, " ")</f>
        <v xml:space="preserve"> </v>
      </c>
      <c r="AC57"/>
      <c r="AD57" s="218" t="str">
        <f>'Shooting Sports'!C25</f>
        <v>Archery: Level 2</v>
      </c>
      <c r="AE57" s="218"/>
      <c r="AF57"/>
      <c r="AG57" s="221"/>
      <c r="AH57" s="162">
        <f>NOVA!B44</f>
        <v>4</v>
      </c>
      <c r="AI57" s="386" t="str">
        <f>NOVA!C44</f>
        <v>Do A or B</v>
      </c>
      <c r="AJ57" s="387"/>
      <c r="AK57" s="162" t="str">
        <f>IF(NOVA!N44&lt;&gt;"", NOVA!N44, "")</f>
        <v/>
      </c>
      <c r="AL57" s="221"/>
      <c r="AM57" s="162" t="str">
        <f>NOVA!B105</f>
        <v>3f1</v>
      </c>
      <c r="AN57" s="386" t="str">
        <f>NOVA!C105</f>
        <v>Model solar and lunar eclipse</v>
      </c>
      <c r="AO57" s="387"/>
      <c r="AP57" s="162" t="str">
        <f>IF(NOVA!N105&lt;&gt;"", NOVA!N105, "")</f>
        <v/>
      </c>
      <c r="AQ57" s="221"/>
      <c r="AR57" s="162" t="str">
        <f>NOVA!B170</f>
        <v>4b2</v>
      </c>
      <c r="AS57" s="386" t="str">
        <f>NOVA!C170</f>
        <v>Share your code with your counselor</v>
      </c>
      <c r="AT57" s="387"/>
      <c r="AU57" s="162" t="str">
        <f>IF(NOVA!N170&lt;&gt;"", NOVA!N170, "")</f>
        <v/>
      </c>
    </row>
    <row r="58" spans="1:47" ht="12.75" customHeight="1">
      <c r="A58" s="159" t="str">
        <f>X46</f>
        <v>Moviemaking</v>
      </c>
      <c r="B58" s="151" t="str">
        <f>Electives!N196</f>
        <v/>
      </c>
      <c r="N58" s="410"/>
      <c r="O58" s="107">
        <f>Electives!B70</f>
        <v>6</v>
      </c>
      <c r="P58" s="125" t="str">
        <f>Electives!C70</f>
        <v>Create your own superhero</v>
      </c>
      <c r="Q58" s="107" t="str">
        <f>IF(Electives!N70&lt;&gt;"", Electives!N70, " ")</f>
        <v xml:space="preserve"> </v>
      </c>
      <c r="S58" s="416"/>
      <c r="T58" s="107" t="str">
        <f>Electives!B134</f>
        <v>4s</v>
      </c>
      <c r="U58" s="125" t="str">
        <f>Electives!C134</f>
        <v>Find wall studs &amp; hang curtain rod</v>
      </c>
      <c r="V58" s="107" t="str">
        <f>IF(Electives!N134&lt;&gt;"", Electives!N134, " ")</f>
        <v xml:space="preserve"> </v>
      </c>
      <c r="X58" s="410"/>
      <c r="Y58" s="107" t="str">
        <f>Electives!B206</f>
        <v>6a</v>
      </c>
      <c r="Z58" s="127" t="str">
        <f>Electives!C206</f>
        <v>Hold a family meeting to plan an activity</v>
      </c>
      <c r="AA58" s="107" t="str">
        <f>IF(Electives!N206&lt;&gt;"", Electives!N206, " ")</f>
        <v xml:space="preserve"> </v>
      </c>
      <c r="AC58" s="219">
        <f>'Shooting Sports'!B26</f>
        <v>1</v>
      </c>
      <c r="AD58" s="391" t="str">
        <f>'Shooting Sports'!C26</f>
        <v>Earn the Level 1 Emblem for Archery</v>
      </c>
      <c r="AE58" s="391"/>
      <c r="AF58" s="219" t="str">
        <f>IF('Shooting Sports'!N26&lt;&gt;"", 'Shooting Sports'!N26, "")</f>
        <v/>
      </c>
      <c r="AG58" s="221"/>
      <c r="AH58" s="162" t="str">
        <f>NOVA!B45</f>
        <v>4a</v>
      </c>
      <c r="AI58" s="386" t="str">
        <f>NOVA!C45</f>
        <v>Visit a place where earth science is done</v>
      </c>
      <c r="AJ58" s="387"/>
      <c r="AK58" s="162" t="str">
        <f>IF(NOVA!N45&lt;&gt;"", NOVA!N45, "")</f>
        <v/>
      </c>
      <c r="AL58" s="221"/>
      <c r="AM58" s="162" t="str">
        <f>NOVA!B106</f>
        <v>3f2</v>
      </c>
      <c r="AN58" s="386" t="str">
        <f>NOVA!C106</f>
        <v>Use your model to discuss</v>
      </c>
      <c r="AO58" s="387"/>
      <c r="AP58" s="162" t="str">
        <f>IF(NOVA!N106&lt;&gt;"", NOVA!N106, "")</f>
        <v/>
      </c>
      <c r="AQ58" s="221"/>
      <c r="AR58" s="162">
        <f>NOVA!B171</f>
        <v>5</v>
      </c>
      <c r="AS58" s="323" t="str">
        <f>NOVA!C171</f>
        <v>Discuss how math affects your life</v>
      </c>
      <c r="AT58" s="323"/>
      <c r="AU58" s="162" t="str">
        <f>IF(NOVA!N171&lt;&gt;"", NOVA!N171, "")</f>
        <v/>
      </c>
    </row>
    <row r="59" spans="1:47">
      <c r="A59" s="159" t="str">
        <f>X50</f>
        <v>Project Family</v>
      </c>
      <c r="B59" s="151" t="str">
        <f>Electives!N208</f>
        <v/>
      </c>
      <c r="S59" s="416"/>
      <c r="T59" s="107" t="str">
        <f>Electives!B135</f>
        <v>4t</v>
      </c>
      <c r="U59" s="125" t="str">
        <f>Electives!C135</f>
        <v>Rebuild/refinish old furniture/toy</v>
      </c>
      <c r="V59" s="107" t="str">
        <f>IF(Electives!N135&lt;&gt;"", Electives!N135, " ")</f>
        <v xml:space="preserve"> </v>
      </c>
      <c r="X59" s="410"/>
      <c r="Y59" s="107" t="str">
        <f>Electives!B207</f>
        <v>6b</v>
      </c>
      <c r="Z59" s="127" t="str">
        <f>Electives!C207</f>
        <v>Community/conservation service project</v>
      </c>
      <c r="AA59" s="107" t="str">
        <f>IF(Electives!N207&lt;&gt;"", Electives!N207, " ")</f>
        <v xml:space="preserve"> </v>
      </c>
      <c r="AC59" s="219" t="str">
        <f>'Shooting Sports'!B27</f>
        <v>S1</v>
      </c>
      <c r="AD59" s="391" t="str">
        <f>'Shooting Sports'!C27</f>
        <v>Identify 5 arrow and 6 bow parts</v>
      </c>
      <c r="AE59" s="391"/>
      <c r="AF59" s="219" t="str">
        <f>IF('Shooting Sports'!N27&lt;&gt;"", 'Shooting Sports'!N27, "")</f>
        <v/>
      </c>
      <c r="AG59" s="222"/>
      <c r="AH59" s="162" t="str">
        <f>NOVA!B46</f>
        <v>4a1</v>
      </c>
      <c r="AI59" s="386" t="str">
        <f>NOVA!C46</f>
        <v>Talk with someone how science is used</v>
      </c>
      <c r="AJ59" s="387"/>
      <c r="AK59" s="162" t="str">
        <f>IF(NOVA!N46&lt;&gt;"", NOVA!N46, "")</f>
        <v/>
      </c>
      <c r="AL59" s="222"/>
      <c r="AM59" s="162">
        <f>NOVA!B107</f>
        <v>4</v>
      </c>
      <c r="AN59" s="386" t="str">
        <f>NOVA!C107</f>
        <v>Do A or B</v>
      </c>
      <c r="AO59" s="387"/>
      <c r="AP59" s="162" t="str">
        <f>IF(NOVA!N107&lt;&gt;"", NOVA!N107, "")</f>
        <v/>
      </c>
      <c r="AQ59" s="222"/>
    </row>
    <row r="60" spans="1:47">
      <c r="A60" s="159" t="str">
        <f>X60</f>
        <v>Sportsman</v>
      </c>
      <c r="B60" s="151" t="str">
        <f>Electives!N216</f>
        <v/>
      </c>
      <c r="S60" s="417"/>
      <c r="T60" s="107" t="str">
        <f>Electives!B136</f>
        <v>4u</v>
      </c>
      <c r="U60" s="125" t="str">
        <f>Electives!C136</f>
        <v>Do project agreed upon with parent</v>
      </c>
      <c r="V60" s="107" t="str">
        <f>IF(Electives!N136&lt;&gt;"", Electives!N136,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Sports'!N28&lt;&gt;"", 'Shooting Sports'!N28, "")</f>
        <v/>
      </c>
      <c r="AG60" s="160"/>
      <c r="AH60" s="162" t="str">
        <f>NOVA!B47</f>
        <v>4a2</v>
      </c>
      <c r="AI60" s="386" t="str">
        <f>NOVA!C47</f>
        <v>Discuss with counselor your visit</v>
      </c>
      <c r="AJ60" s="387"/>
      <c r="AK60" s="162" t="str">
        <f>IF(NOVA!N47&lt;&gt;"", NOVA!N47, "")</f>
        <v/>
      </c>
      <c r="AL60" s="160"/>
      <c r="AM60" s="162" t="str">
        <f>NOVA!B108</f>
        <v>4a</v>
      </c>
      <c r="AN60" s="386" t="str">
        <f>NOVA!C108</f>
        <v>Visit a place with space science</v>
      </c>
      <c r="AO60" s="387"/>
      <c r="AP60" s="162" t="str">
        <f>IF(NOVA!N108&lt;&gt;"", NOVA!N108, "")</f>
        <v/>
      </c>
      <c r="AQ60" s="160"/>
    </row>
    <row r="61" spans="1:47" ht="12.75" customHeight="1">
      <c r="X61" s="415" t="str">
        <f>IF(Electives!$E210&lt;&gt;"", Electives!$E210, " ")</f>
        <v>(Do All)</v>
      </c>
      <c r="Y61" s="107">
        <f>Electives!B211</f>
        <v>1</v>
      </c>
      <c r="Z61" s="125" t="str">
        <f>Electives!C211</f>
        <v>Signals used by officials</v>
      </c>
      <c r="AA61" s="107" t="str">
        <f>IF(Electives!N211&lt;&gt;"", Electives!N211, " ")</f>
        <v xml:space="preserve"> </v>
      </c>
      <c r="AC61" s="219" t="str">
        <f>'Shooting Sports'!B29</f>
        <v>S3</v>
      </c>
      <c r="AD61" s="391" t="str">
        <f>'Shooting Sports'!C29</f>
        <v>Demonstrate/Explain range commands</v>
      </c>
      <c r="AE61" s="391"/>
      <c r="AF61" s="219" t="str">
        <f>IF('Shooting Sports'!N29&lt;&gt;"", 'Shooting Sports'!N29, "")</f>
        <v/>
      </c>
      <c r="AG61" s="221"/>
      <c r="AH61" s="162" t="str">
        <f>NOVA!B48</f>
        <v>4b</v>
      </c>
      <c r="AI61" s="323" t="str">
        <f>NOVA!C48</f>
        <v>Explore a career with earth science</v>
      </c>
      <c r="AJ61" s="323"/>
      <c r="AK61" s="162" t="str">
        <f>IF(NOVA!N48&lt;&gt;"", NOVA!N48, "")</f>
        <v/>
      </c>
      <c r="AL61" s="221"/>
      <c r="AM61" s="162" t="str">
        <f>NOVA!B109</f>
        <v>4a1</v>
      </c>
      <c r="AN61" s="386" t="str">
        <f>NOVA!C109</f>
        <v>Talk to someone in charge about science</v>
      </c>
      <c r="AO61" s="387"/>
      <c r="AP61" s="162" t="str">
        <f>IF(NOVA!N109&lt;&gt;"", NOVA!N109, "")</f>
        <v/>
      </c>
      <c r="AQ61" s="221"/>
    </row>
    <row r="62" spans="1:47">
      <c r="A62" s="118" t="s">
        <v>70</v>
      </c>
      <c r="X62" s="416"/>
      <c r="Y62" s="107">
        <f>Electives!B212</f>
        <v>2</v>
      </c>
      <c r="Z62" s="125" t="str">
        <f>Electives!C212</f>
        <v>Participate 2 sports</v>
      </c>
      <c r="AA62" s="107" t="str">
        <f>IF(Electives!N212&lt;&gt;"", Electives!N212, " ")</f>
        <v xml:space="preserve"> </v>
      </c>
      <c r="AC62" s="219" t="str">
        <f>'Shooting Sports'!B30</f>
        <v>S4</v>
      </c>
      <c r="AD62" s="391" t="str">
        <f>'Shooting Sports'!C30</f>
        <v>5 facts about archery in history/lit</v>
      </c>
      <c r="AE62" s="391"/>
      <c r="AF62" s="219" t="str">
        <f>IF('Shooting Sports'!N30&lt;&gt;"", 'Shooting Sports'!N30, "")</f>
        <v/>
      </c>
      <c r="AG62" s="223"/>
      <c r="AL62" s="223"/>
      <c r="AM62" s="162" t="str">
        <f>NOVA!B110</f>
        <v>4a2</v>
      </c>
      <c r="AN62" s="386" t="str">
        <f>NOVA!C110</f>
        <v>Discuss with counselor</v>
      </c>
      <c r="AO62" s="387"/>
      <c r="AP62" s="162" t="str">
        <f>IF(NOVA!N110&lt;&gt;"", NOVA!N110, "")</f>
        <v/>
      </c>
      <c r="AQ62" s="223"/>
    </row>
    <row r="63" spans="1:47" ht="12.75" customHeight="1">
      <c r="A63" s="408" t="s">
        <v>71</v>
      </c>
      <c r="B63" s="409"/>
      <c r="X63" s="416"/>
      <c r="Y63" s="107" t="str">
        <f>Electives!B213</f>
        <v>3a</v>
      </c>
      <c r="Z63" s="125" t="str">
        <f>Electives!C213</f>
        <v>Explain good sportsmanship</v>
      </c>
      <c r="AA63" s="107" t="str">
        <f>IF(Electives!N213&lt;&gt;"", Electives!N213,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IF(NOVA!N111&lt;&gt;"", NOVA!N111, "")</f>
        <v/>
      </c>
      <c r="AQ63" s="221"/>
    </row>
    <row r="64" spans="1:47" ht="12.75" customHeight="1">
      <c r="A64" s="397" t="s">
        <v>33</v>
      </c>
      <c r="B64" s="398"/>
      <c r="X64" s="416"/>
      <c r="Y64" s="107" t="str">
        <f>Electives!B214</f>
        <v>3b</v>
      </c>
      <c r="Z64" s="125" t="str">
        <f>Electives!C214</f>
        <v>Role-play situation of good sportmanship</v>
      </c>
      <c r="AA64" s="107" t="str">
        <f>IF(Electives!N214&lt;&gt;"", Electives!N214, " ")</f>
        <v xml:space="preserve"> </v>
      </c>
      <c r="AC64" s="219">
        <f>'Shooting Sports'!B33</f>
        <v>1</v>
      </c>
      <c r="AD64" s="391" t="str">
        <f>'Shooting Sports'!C33</f>
        <v>Demonstrate good shooting techniques</v>
      </c>
      <c r="AE64" s="391"/>
      <c r="AF64" s="219" t="str">
        <f>IF('Shooting Sports'!N33&lt;&gt;"", 'Shooting Sports'!N33, "")</f>
        <v/>
      </c>
      <c r="AG64" s="221"/>
      <c r="AL64" s="221"/>
      <c r="AM64" s="162">
        <f>NOVA!B112</f>
        <v>5</v>
      </c>
      <c r="AN64" s="323" t="str">
        <f>NOVA!C112</f>
        <v>Discuss your findings with counselor</v>
      </c>
      <c r="AO64" s="323"/>
      <c r="AP64" s="162" t="str">
        <f>IF(NOVA!N112&lt;&gt;"", NOVA!N112, "")</f>
        <v/>
      </c>
      <c r="AQ64" s="221"/>
    </row>
    <row r="65" spans="1:43">
      <c r="A65" s="400" t="s">
        <v>72</v>
      </c>
      <c r="B65" s="401"/>
      <c r="X65" s="417"/>
      <c r="Y65" s="107" t="str">
        <f>Electives!B215</f>
        <v>3c</v>
      </c>
      <c r="Z65" s="125" t="str">
        <f>Electives!C215</f>
        <v>Give example of good sportsmanship</v>
      </c>
      <c r="AA65" s="107" t="str">
        <f>IF(Electives!N215&lt;&gt;"", Electives!N215, " ")</f>
        <v xml:space="preserve"> </v>
      </c>
      <c r="AC65" s="219">
        <f>'Shooting Sports'!B34</f>
        <v>2</v>
      </c>
      <c r="AD65" s="391" t="str">
        <f>'Shooting Sports'!C34</f>
        <v>Explain parts of slingshot</v>
      </c>
      <c r="AE65" s="391"/>
      <c r="AF65" s="219" t="str">
        <f>IF('Shooting Sports'!N34&lt;&gt;"", 'Shooting Sports'!N34, "")</f>
        <v/>
      </c>
      <c r="AG65" s="221"/>
      <c r="AL65" s="221"/>
      <c r="AQ65" s="221"/>
    </row>
    <row r="66" spans="1:43" ht="12.75" customHeight="1">
      <c r="A66" s="406" t="s">
        <v>462</v>
      </c>
      <c r="B66" s="407"/>
      <c r="AC66" s="219">
        <f>'Shooting Sports'!B35</f>
        <v>3</v>
      </c>
      <c r="AD66" s="391" t="str">
        <f>'Shooting Sports'!C35</f>
        <v>Explain types of ammo</v>
      </c>
      <c r="AE66" s="391"/>
      <c r="AF66" s="219" t="str">
        <f>IF('Shooting Sports'!N35&lt;&gt;"", 'Shooting Sports'!N35, "")</f>
        <v/>
      </c>
      <c r="AG66" s="221"/>
      <c r="AL66" s="221"/>
      <c r="AQ66" s="221"/>
    </row>
    <row r="67" spans="1:43">
      <c r="AC67" s="219">
        <f>'Shooting Sports'!B36</f>
        <v>4</v>
      </c>
      <c r="AD67" s="391" t="str">
        <f>'Shooting Sports'!C36</f>
        <v>Explain types of targets</v>
      </c>
      <c r="AE67" s="391"/>
      <c r="AF67" s="219" t="str">
        <f>IF('Shooting Sports'!N36&lt;&gt;"", 'Shooting Sports'!N36,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Sports'!N39&lt;&gt;"", 'Shooting Sports'!N39, "")</f>
        <v/>
      </c>
      <c r="AG69" s="221"/>
      <c r="AL69" s="221"/>
      <c r="AQ69" s="221"/>
    </row>
    <row r="70" spans="1:43" ht="12.75" customHeight="1">
      <c r="AC70" s="219" t="str">
        <f>'Shooting Sports'!B40</f>
        <v>S1</v>
      </c>
      <c r="AD70" s="391" t="str">
        <f>'Shooting Sports'!C40</f>
        <v>Fire 5 shots in 3 volleys at a target</v>
      </c>
      <c r="AE70" s="391"/>
      <c r="AF70" s="219" t="str">
        <f>IF('Shooting Sports'!N40&lt;&gt;"", 'Shooting Sports'!N40, "")</f>
        <v/>
      </c>
    </row>
    <row r="71" spans="1:43" ht="12.75" customHeight="1">
      <c r="AC71" s="219" t="str">
        <f>'Shooting Sports'!B41</f>
        <v>S2</v>
      </c>
      <c r="AD71" s="391" t="str">
        <f>'Shooting Sports'!C41</f>
        <v>Demonstrate/Explain range commands</v>
      </c>
      <c r="AE71" s="391"/>
      <c r="AF71" s="219" t="str">
        <f>IF('Shooting Sports'!N41&lt;&gt;"", 'Shooting Sports'!N41, "")</f>
        <v/>
      </c>
      <c r="AG71" s="221"/>
      <c r="AL71" s="221"/>
      <c r="AQ71" s="221"/>
    </row>
    <row r="72" spans="1:43" ht="12.75" customHeight="1">
      <c r="AC72" s="219" t="str">
        <f>'Shooting Sports'!B42</f>
        <v>S3</v>
      </c>
      <c r="AD72" s="391" t="str">
        <f>'Shooting Sports'!C42</f>
        <v>Shoot with your off hand</v>
      </c>
      <c r="AE72" s="391"/>
      <c r="AF72" s="219" t="str">
        <f>IF('Shooting Sports'!N42&lt;&gt;"", 'Shooting Sports'!N42,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NSeHJAmHiyvYhNUFBg3vCHYj48IiggcJxQK9z+PBPREym+wBdJuZhwxvoPbmGXUM5FS5QItsizjOkIu1J2qiYg==" saltValue="wnZtp5lmxw4KzTkNnqAoG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fitToHeight="0" orientation="landscape" r:id="rId1"/>
  <headerFooter alignWithMargins="0">
    <oddHeader>&amp;C&amp;"Arial,Bold"&amp;14WebelosTrax&amp;12
&amp;D</oddHeader>
  </headerFooter>
  <colBreaks count="2" manualBreakCount="2">
    <brk id="17" max="71" man="1"/>
    <brk id="32" max="7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11</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IF(AdventurePins!O6&lt;&gt;"", AdventurePins!O6, " ")</f>
        <v xml:space="preserve"> </v>
      </c>
      <c r="I4" s="403" t="str">
        <f>IF(AdventurePins!$E62&lt;&gt;"", AdventurePins!$E62, " ")</f>
        <v>(Do 1-5 and one of 6)</v>
      </c>
      <c r="J4" s="42">
        <f>AdventurePins!B63</f>
        <v>1</v>
      </c>
      <c r="K4" s="159" t="str">
        <f>AdventurePins!C63</f>
        <v>Flag History/Display/Ceremony</v>
      </c>
      <c r="L4" s="42" t="str">
        <f>IF(AdventurePins!O63&lt;&gt;"", AdventurePins!O63, " ")</f>
        <v xml:space="preserve"> </v>
      </c>
      <c r="N4" s="410" t="str">
        <f>Electives!$E5</f>
        <v>(Do All and only four of 3)</v>
      </c>
      <c r="O4" s="107">
        <f>Electives!B6</f>
        <v>1</v>
      </c>
      <c r="P4" s="125" t="str">
        <f>Electives!C6</f>
        <v>Draw picture of "Fair Test" of fertilizer</v>
      </c>
      <c r="Q4" s="107" t="str">
        <f>IF(Electives!O6&lt;&gt;"", Electives!O6, " ")</f>
        <v xml:space="preserve"> </v>
      </c>
      <c r="S4" s="415" t="str">
        <f>IF(Electives!$E73&lt;&gt;"", Electives!$E73, " ")</f>
        <v>(Do 1a and one other and all of 2)</v>
      </c>
      <c r="T4" s="107" t="str">
        <f>Electives!B74</f>
        <v>1a</v>
      </c>
      <c r="U4" s="126" t="str">
        <f>Electives!C74</f>
        <v>Cook 2 different recipes w/o pots &amp; pans</v>
      </c>
      <c r="V4" s="107" t="str">
        <f>IF(Electives!O74&lt;&gt;"", Electives!O74, " ")</f>
        <v xml:space="preserve"> </v>
      </c>
      <c r="X4" s="410" t="str">
        <f>IF(Electives!$E139&lt;&gt;"", Electives!$E139, " ")</f>
        <v>(Do All)</v>
      </c>
      <c r="Y4" s="107">
        <f>Electives!B140</f>
        <v>1</v>
      </c>
      <c r="Z4" s="125" t="str">
        <f>Electives!C140</f>
        <v>Decide on elements of game</v>
      </c>
      <c r="AA4" s="107" t="str">
        <f>IF(Electives!O140&lt;&gt;"", Electives!O140, " ")</f>
        <v xml:space="preserve"> </v>
      </c>
      <c r="AC4" s="164">
        <f>'Cub Awards'!B6</f>
        <v>1</v>
      </c>
      <c r="AD4" s="314" t="str">
        <f>'Cub Awards'!C6</f>
        <v>Learn rescue techniques</v>
      </c>
      <c r="AE4" s="314"/>
      <c r="AF4" s="164" t="str">
        <f>IF('Cub Awards'!O6&lt;&gt;"", 'Cub Awards'!O6, "")</f>
        <v/>
      </c>
      <c r="AG4" s="213"/>
      <c r="AH4" s="162" t="str">
        <f>NOVA!B174</f>
        <v>1a</v>
      </c>
      <c r="AI4" s="323" t="str">
        <f>NOVA!C174</f>
        <v>Complete Adventures in Science</v>
      </c>
      <c r="AJ4" s="323"/>
      <c r="AK4" s="162" t="str">
        <f>IF(NOVA!O174&lt;&gt;"", NOVA!O174, "")</f>
        <v/>
      </c>
      <c r="AL4" s="213"/>
      <c r="AM4" s="162" t="str">
        <f>NOVA!B51</f>
        <v>1a</v>
      </c>
      <c r="AN4" s="323" t="str">
        <f>NOVA!C51</f>
        <v>Read or watch 1 hour of wildlife content</v>
      </c>
      <c r="AO4" s="323"/>
      <c r="AP4" s="162" t="str">
        <f>IF(NOVA!O51&lt;&gt;"", NOVA!O51, "")</f>
        <v/>
      </c>
      <c r="AQ4" s="213"/>
      <c r="AR4" s="162" t="str">
        <f>NOVA!B115</f>
        <v>1a</v>
      </c>
      <c r="AS4" s="323" t="str">
        <f>NOVA!C115</f>
        <v>Read or watch 1 hour of tech content</v>
      </c>
      <c r="AT4" s="323"/>
      <c r="AU4" s="162" t="str">
        <f>IF(NOVA!O115&lt;&gt;"", NOVA!O115, "")</f>
        <v/>
      </c>
    </row>
    <row r="5" spans="1:47" ht="12.75" customHeight="1">
      <c r="A5" s="206" t="s">
        <v>854</v>
      </c>
      <c r="B5" s="42" t="str">
        <f>Bobcat!O13</f>
        <v xml:space="preserve"> </v>
      </c>
      <c r="D5" s="419"/>
      <c r="E5" s="42">
        <f>AdventurePins!B7</f>
        <v>2</v>
      </c>
      <c r="F5" s="108" t="str">
        <f>AdventurePins!C7</f>
        <v>Prepare a balanced meal for family</v>
      </c>
      <c r="G5" s="42" t="str">
        <f>IF(AdventurePins!O7&lt;&gt;"", AdventurePins!O7, " ")</f>
        <v xml:space="preserve"> </v>
      </c>
      <c r="I5" s="404"/>
      <c r="J5" s="42">
        <f>AdventurePins!B64</f>
        <v>2</v>
      </c>
      <c r="K5" s="159" t="str">
        <f>AdventurePins!C64</f>
        <v>Citizen rights and duties</v>
      </c>
      <c r="L5" s="42" t="str">
        <f>IF(AdventurePins!O64&lt;&gt;"", AdventurePins!O64, " ")</f>
        <v xml:space="preserve"> </v>
      </c>
      <c r="N5" s="410"/>
      <c r="O5" s="107">
        <f>Electives!B7</f>
        <v>2</v>
      </c>
      <c r="P5" s="127" t="str">
        <f>Electives!C7</f>
        <v>Visit museum, discuss 3 questions w/scientist</v>
      </c>
      <c r="Q5" s="107" t="str">
        <f>IF(Electives!O7&lt;&gt;"", Electives!O7, " ")</f>
        <v xml:space="preserve"> </v>
      </c>
      <c r="S5" s="416"/>
      <c r="T5" s="107" t="str">
        <f>Electives!B75</f>
        <v>1b</v>
      </c>
      <c r="U5" s="126" t="str">
        <f>Electives!C75</f>
        <v>Show one way to light fire w/o matches</v>
      </c>
      <c r="V5" s="107" t="str">
        <f>IF(Electives!O75&lt;&gt;"", Electives!O75, " ")</f>
        <v xml:space="preserve"> </v>
      </c>
      <c r="X5" s="410"/>
      <c r="Y5" s="107">
        <f>Electives!B141</f>
        <v>2</v>
      </c>
      <c r="Z5" s="125" t="str">
        <f>Electives!C141</f>
        <v>List 5 of onlnie safety rules</v>
      </c>
      <c r="AA5" s="107" t="str">
        <f>IF(Electives!O141&lt;&gt;"", Electives!O141, " ")</f>
        <v xml:space="preserve"> </v>
      </c>
      <c r="AC5" s="164">
        <f>'Cub Awards'!B7</f>
        <v>2</v>
      </c>
      <c r="AD5" s="314" t="str">
        <f>'Cub Awards'!C7</f>
        <v>Build a family emergency kit</v>
      </c>
      <c r="AE5" s="314"/>
      <c r="AF5" s="164" t="str">
        <f>IF('Cub Awards'!O7&lt;&gt;"", 'Cub Awards'!O7, "")</f>
        <v/>
      </c>
      <c r="AG5" s="142"/>
      <c r="AH5" s="162" t="str">
        <f>NOVA!B175</f>
        <v>1b</v>
      </c>
      <c r="AI5" s="386" t="str">
        <f>NOVA!C175</f>
        <v>Complete Engineer</v>
      </c>
      <c r="AJ5" s="387"/>
      <c r="AK5" s="162" t="str">
        <f>IF(NOVA!O175&lt;&gt;"", NOVA!O175, "")</f>
        <v/>
      </c>
      <c r="AL5" s="142"/>
      <c r="AM5" s="162" t="str">
        <f>NOVA!B52</f>
        <v>1b</v>
      </c>
      <c r="AN5" s="386" t="str">
        <f>NOVA!C52</f>
        <v>List at least two questions or ideas</v>
      </c>
      <c r="AO5" s="387"/>
      <c r="AP5" s="162" t="str">
        <f>IF(NOVA!O52&lt;&gt;"", NOVA!O52, "")</f>
        <v/>
      </c>
      <c r="AQ5" s="142"/>
      <c r="AR5" s="162" t="str">
        <f>NOVA!B116</f>
        <v>1b</v>
      </c>
      <c r="AS5" s="386" t="str">
        <f>NOVA!C116</f>
        <v>List at least two questions or ideas</v>
      </c>
      <c r="AT5" s="387"/>
      <c r="AU5" s="162" t="str">
        <f>IF(NOVA!O116&lt;&gt;"", NOVA!O116, "")</f>
        <v/>
      </c>
    </row>
    <row r="6" spans="1:47">
      <c r="A6" s="108" t="s">
        <v>37</v>
      </c>
      <c r="B6" s="42" t="str">
        <f>WebelosBadge!O14</f>
        <v/>
      </c>
      <c r="D6" s="420"/>
      <c r="E6" s="42">
        <f>AdventurePins!B8</f>
        <v>3</v>
      </c>
      <c r="F6" s="108" t="str">
        <f>AdventurePins!C8</f>
        <v>Build / Light / Extinguish fire</v>
      </c>
      <c r="G6" s="42" t="str">
        <f>IF(AdventurePins!O8&lt;&gt;"", AdventurePins!O8, " ")</f>
        <v xml:space="preserve"> </v>
      </c>
      <c r="I6" s="404"/>
      <c r="J6" s="42">
        <f>AdventurePins!B65</f>
        <v>3</v>
      </c>
      <c r="K6" s="159" t="str">
        <f>AdventurePins!C65</f>
        <v>Discuss "rule of law"</v>
      </c>
      <c r="L6" s="42" t="str">
        <f>IF(AdventurePins!O65&lt;&gt;"", AdventurePins!O65, " ")</f>
        <v xml:space="preserve"> </v>
      </c>
      <c r="N6" s="410"/>
      <c r="O6" s="107" t="str">
        <f>Electives!B8</f>
        <v>3a</v>
      </c>
      <c r="P6" s="125" t="str">
        <f>Electives!C8</f>
        <v>Do experiment of #1 &amp; report</v>
      </c>
      <c r="Q6" s="107" t="str">
        <f>IF(Electives!O8&lt;&gt;"", Electives!O8, " ")</f>
        <v xml:space="preserve"> </v>
      </c>
      <c r="S6" s="416"/>
      <c r="T6" s="107" t="str">
        <f>Electives!B76</f>
        <v>1c</v>
      </c>
      <c r="U6" s="126" t="str">
        <f>Electives!C76</f>
        <v>Use tree limbs &amp; build overnight shelter</v>
      </c>
      <c r="V6" s="107" t="str">
        <f>IF(Electives!O76&lt;&gt;"", Electives!O76, " ")</f>
        <v xml:space="preserve"> </v>
      </c>
      <c r="X6" s="410"/>
      <c r="Y6" s="107">
        <f>Electives!B142</f>
        <v>3</v>
      </c>
      <c r="Z6" s="125" t="str">
        <f>Electives!C142</f>
        <v>Create game</v>
      </c>
      <c r="AA6" s="107" t="str">
        <f>IF(Electives!O142&lt;&gt;"", Electives!O142, " ")</f>
        <v xml:space="preserve"> </v>
      </c>
      <c r="AC6" s="164">
        <f>'Cub Awards'!B8</f>
        <v>3</v>
      </c>
      <c r="AD6" s="314" t="str">
        <f>'Cub Awards'!C8</f>
        <v>Take a first-aid course</v>
      </c>
      <c r="AE6" s="314"/>
      <c r="AF6" s="164" t="str">
        <f>IF('Cub Awards'!O8&lt;&gt;"", 'Cub Awards'!O8, "")</f>
        <v/>
      </c>
      <c r="AG6" s="215"/>
      <c r="AH6" s="162" t="str">
        <f>NOVA!B176</f>
        <v>1c</v>
      </c>
      <c r="AI6" s="386" t="str">
        <f>NOVA!C176</f>
        <v>Complete Scouting Adventure</v>
      </c>
      <c r="AJ6" s="387"/>
      <c r="AK6" s="162" t="str">
        <f>IF(NOVA!O176&lt;&gt;"", NOVA!O176, "")</f>
        <v/>
      </c>
      <c r="AL6" s="215"/>
      <c r="AM6" s="162" t="str">
        <f>NOVA!B53</f>
        <v>1c</v>
      </c>
      <c r="AN6" s="386" t="str">
        <f>NOVA!C53</f>
        <v>Discuss two with your counselor</v>
      </c>
      <c r="AO6" s="387"/>
      <c r="AP6" s="162" t="str">
        <f>IF(NOVA!O53&lt;&gt;"", NOVA!O53, "")</f>
        <v/>
      </c>
      <c r="AQ6" s="215"/>
      <c r="AR6" s="162" t="str">
        <f>NOVA!B117</f>
        <v>1c</v>
      </c>
      <c r="AS6" s="386" t="str">
        <f>NOVA!C117</f>
        <v>Discuss two with your counselor</v>
      </c>
      <c r="AT6" s="387"/>
      <c r="AU6" s="162" t="str">
        <f>IF(NOVA!O117&lt;&gt;"", NOVA!O117, "")</f>
        <v/>
      </c>
    </row>
    <row r="7" spans="1:47">
      <c r="A7" s="108" t="s">
        <v>29</v>
      </c>
      <c r="B7" s="42" t="str">
        <f>ArrowOfLight!O13</f>
        <v xml:space="preserve"> </v>
      </c>
      <c r="D7" s="399" t="str">
        <f>AdventurePins!C10</f>
        <v>Duty to God and You</v>
      </c>
      <c r="E7" s="399"/>
      <c r="F7" s="399"/>
      <c r="G7" s="399"/>
      <c r="I7" s="404"/>
      <c r="J7" s="42">
        <f>AdventurePins!B66</f>
        <v>4</v>
      </c>
      <c r="K7" s="159" t="str">
        <f>AdventurePins!C66</f>
        <v>Meet government leader</v>
      </c>
      <c r="L7" s="42" t="str">
        <f>IF(AdventurePins!O66&lt;&gt;"", AdventurePins!O66, " ")</f>
        <v xml:space="preserve"> </v>
      </c>
      <c r="N7" s="410"/>
      <c r="O7" s="107" t="str">
        <f>Electives!B9</f>
        <v>3b</v>
      </c>
      <c r="P7" s="125" t="str">
        <f>Electives!C9</f>
        <v>Do experiment #1 &amp; change ind. var</v>
      </c>
      <c r="Q7" s="107" t="str">
        <f>IF(Electives!O9&lt;&gt;"", Electives!O9, " ")</f>
        <v xml:space="preserve"> </v>
      </c>
      <c r="S7" s="416"/>
      <c r="T7" s="107" t="str">
        <f>Electives!B77</f>
        <v>2a</v>
      </c>
      <c r="U7" s="126" t="str">
        <f>Electives!C77</f>
        <v>Assemble survival kit</v>
      </c>
      <c r="V7" s="107" t="str">
        <f>IF(Electives!O77&lt;&gt;"", Electives!O77, " ")</f>
        <v xml:space="preserve"> </v>
      </c>
      <c r="X7" s="410"/>
      <c r="Y7" s="107">
        <f>Electives!B143</f>
        <v>4</v>
      </c>
      <c r="Z7" s="125" t="str">
        <f>Electives!C143</f>
        <v>Teach someone else how to play</v>
      </c>
      <c r="AA7" s="107" t="str">
        <f>IF(Electives!O143&lt;&gt;"", Electives!O143, " ")</f>
        <v xml:space="preserve"> </v>
      </c>
      <c r="AC7" s="164">
        <f>'Cub Awards'!B9</f>
        <v>4</v>
      </c>
      <c r="AD7" s="314" t="str">
        <f>'Cub Awards'!C9</f>
        <v>Learn to survive extreme weather</v>
      </c>
      <c r="AE7" s="314"/>
      <c r="AF7" s="164" t="str">
        <f>IF('Cub Awards'!O9&lt;&gt;"", 'Cub Awards'!O9, "")</f>
        <v/>
      </c>
      <c r="AG7" s="215"/>
      <c r="AH7" s="162">
        <f>NOVA!B177</f>
        <v>2</v>
      </c>
      <c r="AI7" s="386" t="str">
        <f>NOVA!C177</f>
        <v>Complete 3 adventures listed in comment</v>
      </c>
      <c r="AJ7" s="387"/>
      <c r="AK7" s="162" t="str">
        <f>IF(NOVA!O177&lt;&gt;"", NOVA!O177, "")</f>
        <v/>
      </c>
      <c r="AL7" s="215"/>
      <c r="AM7" s="162">
        <f>NOVA!B54</f>
        <v>2</v>
      </c>
      <c r="AN7" s="386" t="str">
        <f>NOVA!C54</f>
        <v>Complete an elective listed in comment</v>
      </c>
      <c r="AO7" s="387"/>
      <c r="AP7" s="162" t="str">
        <f>IF(NOVA!O54&lt;&gt;"", NOVA!O54, "")</f>
        <v/>
      </c>
      <c r="AQ7" s="215"/>
      <c r="AR7" s="162">
        <f>NOVA!B118</f>
        <v>2</v>
      </c>
      <c r="AS7" s="386" t="str">
        <f>NOVA!C118</f>
        <v>Complete an elective listed in comment</v>
      </c>
      <c r="AT7" s="387"/>
      <c r="AU7" s="162" t="str">
        <f>IF(NOVA!O118&lt;&gt;"", NOVA!O118, "")</f>
        <v/>
      </c>
    </row>
    <row r="8" spans="1:47" ht="12.75" customHeight="1">
      <c r="D8" s="421" t="str">
        <f>IF(AdventurePins!$E10&lt;&gt;"", AdventurePins!$E10, " ")</f>
        <v>(Do 1 and two others)</v>
      </c>
      <c r="E8" s="42">
        <f>AdventurePins!B11</f>
        <v>1</v>
      </c>
      <c r="F8" s="108" t="str">
        <f>AdventurePins!C11</f>
        <v>Discuss duty to God</v>
      </c>
      <c r="G8" s="42" t="str">
        <f>IF(AdventurePins!O11&lt;&gt;"", AdventurePins!O11, " ")</f>
        <v xml:space="preserve"> </v>
      </c>
      <c r="I8" s="404"/>
      <c r="J8" s="42">
        <f>AdventurePins!B67</f>
        <v>5</v>
      </c>
      <c r="K8" s="159" t="str">
        <f>AdventurePins!C67</f>
        <v>Plan activity</v>
      </c>
      <c r="L8" s="42" t="str">
        <f>IF(AdventurePins!O67&lt;&gt;"", AdventurePins!O67, " ")</f>
        <v xml:space="preserve"> </v>
      </c>
      <c r="N8" s="410"/>
      <c r="O8" s="107" t="str">
        <f>Electives!B10</f>
        <v>3c</v>
      </c>
      <c r="P8" s="125" t="str">
        <f>Electives!C10</f>
        <v>Build scale model of solar system</v>
      </c>
      <c r="Q8" s="107" t="str">
        <f>IF(Electives!O10&lt;&gt;"", Electives!O10, " ")</f>
        <v xml:space="preserve"> </v>
      </c>
      <c r="S8" s="416"/>
      <c r="T8" s="107" t="str">
        <f>Electives!B78</f>
        <v>2b</v>
      </c>
      <c r="U8" s="126" t="str">
        <f>Electives!C78</f>
        <v>Demonstrate 2 ways to purify water</v>
      </c>
      <c r="V8" s="107" t="str">
        <f>IF(Electives!O78&lt;&gt;"", Electives!O78, " ")</f>
        <v xml:space="preserve"> </v>
      </c>
      <c r="X8" s="399" t="str">
        <f>Electives!C146</f>
        <v>Into the Wild</v>
      </c>
      <c r="Y8" s="399"/>
      <c r="Z8" s="399"/>
      <c r="AA8" s="399"/>
      <c r="AC8" s="164">
        <f>'Cub Awards'!B10</f>
        <v>5</v>
      </c>
      <c r="AD8" s="314" t="str">
        <f>'Cub Awards'!C10</f>
        <v>Learn about personal safety</v>
      </c>
      <c r="AE8" s="314"/>
      <c r="AF8" s="164" t="str">
        <f>IF('Cub Awards'!O10&lt;&gt;"", 'Cub Awards'!O10, "")</f>
        <v/>
      </c>
      <c r="AG8" s="215"/>
      <c r="AH8" s="162">
        <f>NOVA!B178</f>
        <v>3</v>
      </c>
      <c r="AI8" s="386" t="str">
        <f>NOVA!C178</f>
        <v>Discuss facts about Dr. Townes</v>
      </c>
      <c r="AJ8" s="387"/>
      <c r="AK8" s="162" t="str">
        <f>IF(NOVA!O178&lt;&gt;"", NOVA!O178, "")</f>
        <v/>
      </c>
      <c r="AL8" s="215"/>
      <c r="AM8" s="162" t="str">
        <f>NOVA!B55</f>
        <v>3a</v>
      </c>
      <c r="AN8" s="386" t="str">
        <f>NOVA!C55</f>
        <v>Explore what is wildlife</v>
      </c>
      <c r="AO8" s="387"/>
      <c r="AP8" s="162" t="str">
        <f>IF(NOVA!O55&lt;&gt;"", NOVA!O55, "")</f>
        <v/>
      </c>
      <c r="AQ8" s="215"/>
      <c r="AR8" s="162" t="str">
        <f>NOVA!B119</f>
        <v>3a</v>
      </c>
      <c r="AS8" s="386" t="str">
        <f>NOVA!C119</f>
        <v>Look up definition of Technology</v>
      </c>
      <c r="AT8" s="387"/>
      <c r="AU8" s="162" t="str">
        <f>IF(NOVA!O119&lt;&gt;"", NOVA!O119, "")</f>
        <v/>
      </c>
    </row>
    <row r="9" spans="1:47" ht="12.75" customHeight="1">
      <c r="A9" s="413" t="s">
        <v>28</v>
      </c>
      <c r="B9" s="413"/>
      <c r="D9" s="422"/>
      <c r="E9" s="42">
        <f>AdventurePins!B12</f>
        <v>2</v>
      </c>
      <c r="F9" s="108" t="str">
        <f>AdventurePins!C12</f>
        <v>Earn religious emblem of faith</v>
      </c>
      <c r="G9" s="42" t="str">
        <f>IF(AdventurePins!O12&lt;&gt;"", AdventurePins!O12, " ")</f>
        <v xml:space="preserve"> </v>
      </c>
      <c r="I9" s="404"/>
      <c r="J9" s="42" t="str">
        <f>AdventurePins!B68</f>
        <v>6a</v>
      </c>
      <c r="K9" s="159" t="str">
        <f>AdventurePins!C68</f>
        <v>Scouting in another country</v>
      </c>
      <c r="L9" s="42" t="str">
        <f>IF(AdventurePins!O68&lt;&gt;"", AdventurePins!O68, " ")</f>
        <v xml:space="preserve"> </v>
      </c>
      <c r="N9" s="410"/>
      <c r="O9" s="107" t="str">
        <f>Electives!B11</f>
        <v>3d</v>
      </c>
      <c r="P9" s="125" t="str">
        <f>Electives!C11</f>
        <v>Build, launch rocket; design "fair test"</v>
      </c>
      <c r="Q9" s="107" t="str">
        <f>IF(Electives!O11&lt;&gt;"", Electives!O11, " ")</f>
        <v xml:space="preserve"> </v>
      </c>
      <c r="S9" s="416"/>
      <c r="T9" s="107" t="str">
        <f>Electives!B79</f>
        <v>2c</v>
      </c>
      <c r="U9" s="126" t="str">
        <f>Electives!C79</f>
        <v>Explain S-T-O-P, universal emerg signs</v>
      </c>
      <c r="V9" s="107" t="str">
        <f>IF(Electives!O79&lt;&gt;"", Electives!O79, " ")</f>
        <v xml:space="preserve"> </v>
      </c>
      <c r="X9" s="410" t="str">
        <f>IF(Electives!$E146&lt;&gt;"", Electives!$E146, " ")</f>
        <v>(Do Six)</v>
      </c>
      <c r="Y9" s="107">
        <f>Electives!B147</f>
        <v>1</v>
      </c>
      <c r="Z9" s="125" t="str">
        <f>Electives!C147</f>
        <v>Care for insect/etc and tell</v>
      </c>
      <c r="AA9" s="107" t="str">
        <f>IF(Electives!O147&lt;&gt;"", Electives!O147, " ")</f>
        <v xml:space="preserve"> </v>
      </c>
      <c r="AC9" s="164">
        <f>'Cub Awards'!B11</f>
        <v>6</v>
      </c>
      <c r="AD9" s="314" t="str">
        <f>'Cub Awards'!C11</f>
        <v>Give presentation on emergency prep</v>
      </c>
      <c r="AE9" s="314"/>
      <c r="AF9" s="164" t="str">
        <f>IF('Cub Awards'!O11&lt;&gt;"", 'Cub Awards'!O11, "")</f>
        <v/>
      </c>
      <c r="AG9" s="215"/>
      <c r="AH9" s="162">
        <f>NOVA!B179</f>
        <v>4</v>
      </c>
      <c r="AI9" s="386" t="str">
        <f>NOVA!C179</f>
        <v>Research 5 famous STEM professionals</v>
      </c>
      <c r="AJ9" s="387"/>
      <c r="AK9" s="162" t="str">
        <f>IF(NOVA!O179&lt;&gt;"", NOVA!O179, "")</f>
        <v/>
      </c>
      <c r="AL9" s="215"/>
      <c r="AM9" s="162" t="str">
        <f>NOVA!B56</f>
        <v>3b</v>
      </c>
      <c r="AN9" s="386" t="str">
        <f>NOVA!C56</f>
        <v>Explain relationships within food chain</v>
      </c>
      <c r="AO9" s="387"/>
      <c r="AP9" s="162" t="str">
        <f>IF(NOVA!O56&lt;&gt;"", NOVA!O56, "")</f>
        <v/>
      </c>
      <c r="AQ9" s="215"/>
      <c r="AR9" s="162" t="str">
        <f>NOVA!B120</f>
        <v>3b1</v>
      </c>
      <c r="AS9" s="386" t="str">
        <f>NOVA!C120</f>
        <v>How is tech used in communication</v>
      </c>
      <c r="AT9" s="387"/>
      <c r="AU9" s="162" t="str">
        <f>IF(NOVA!O120&lt;&gt;"", NOVA!O120, "")</f>
        <v/>
      </c>
    </row>
    <row r="10" spans="1:47">
      <c r="A10" s="412"/>
      <c r="B10" s="412"/>
      <c r="D10" s="422"/>
      <c r="E10" s="42">
        <f>AdventurePins!B13</f>
        <v>3</v>
      </c>
      <c r="F10" s="207" t="str">
        <f>AdventurePins!C13</f>
        <v>Discuss how worship helps duty to God</v>
      </c>
      <c r="G10" s="42" t="str">
        <f>IF(AdventurePins!O13&lt;&gt;"", AdventurePins!O13, " ")</f>
        <v xml:space="preserve"> </v>
      </c>
      <c r="I10" s="404"/>
      <c r="J10" s="42" t="str">
        <f>AdventurePins!B69</f>
        <v>6b</v>
      </c>
      <c r="K10" s="159" t="str">
        <f>AdventurePins!C69</f>
        <v>World Friendship Fund</v>
      </c>
      <c r="L10" s="42" t="str">
        <f>IF(AdventurePins!O69&lt;&gt;"", AdventurePins!O69, " ")</f>
        <v xml:space="preserve"> </v>
      </c>
      <c r="N10" s="410"/>
      <c r="O10" s="107" t="str">
        <f>Electives!B12</f>
        <v>3e</v>
      </c>
      <c r="P10" s="125" t="str">
        <f>Electives!C12</f>
        <v>Two circuits; 3 lights &amp; battery</v>
      </c>
      <c r="Q10" s="107" t="str">
        <f>IF(Electives!O12&lt;&gt;"", Electives!O12, " ")</f>
        <v xml:space="preserve"> </v>
      </c>
      <c r="S10" s="417"/>
      <c r="T10" s="107" t="str">
        <f>Electives!B80</f>
        <v>2d</v>
      </c>
      <c r="U10" s="126" t="str">
        <f>Electives!C80</f>
        <v>4 Leader qualities &amp; act out 2.</v>
      </c>
      <c r="V10" s="107" t="str">
        <f>IF(Electives!O80&lt;&gt;"", Electives!O80, " ")</f>
        <v xml:space="preserve"> </v>
      </c>
      <c r="X10" s="410"/>
      <c r="Y10" s="107">
        <f>Electives!B148</f>
        <v>2</v>
      </c>
      <c r="Z10" s="127" t="str">
        <f>Electives!C148</f>
        <v>Setup aquarium (30 days); share experience</v>
      </c>
      <c r="AA10" s="107" t="str">
        <f>IF(Electives!O148&lt;&gt;"", Electives!O148, " ")</f>
        <v xml:space="preserve"> </v>
      </c>
      <c r="AC10"/>
      <c r="AD10" s="395" t="str">
        <f>'Cub Awards'!C13</f>
        <v>Outdoor Activity Award</v>
      </c>
      <c r="AE10" s="395"/>
      <c r="AF10"/>
      <c r="AG10" s="142"/>
      <c r="AH10" s="162">
        <f>NOVA!B180</f>
        <v>5</v>
      </c>
      <c r="AI10" s="386" t="str">
        <f>NOVA!C180</f>
        <v>Discuss importance of STEM education</v>
      </c>
      <c r="AJ10" s="387"/>
      <c r="AK10" s="162" t="str">
        <f>IF(NOVA!O180&lt;&gt;"", NOVA!O180, "")</f>
        <v/>
      </c>
      <c r="AL10" s="142"/>
      <c r="AM10" s="162" t="str">
        <f>NOVA!B57</f>
        <v>3c</v>
      </c>
      <c r="AN10" s="386" t="str">
        <f>NOVA!C57</f>
        <v>Explain your favorite plant / wildlife</v>
      </c>
      <c r="AO10" s="387"/>
      <c r="AP10" s="162" t="str">
        <f>IF(NOVA!O57&lt;&gt;"", NOVA!O57, "")</f>
        <v/>
      </c>
      <c r="AQ10" s="142"/>
      <c r="AR10" s="162" t="str">
        <f>NOVA!B121</f>
        <v>3b2</v>
      </c>
      <c r="AS10" s="386" t="str">
        <f>NOVA!C121</f>
        <v>How is tech used in business</v>
      </c>
      <c r="AT10" s="387"/>
      <c r="AU10" s="162" t="str">
        <f>IF(NOVA!O121&lt;&gt;"", NOVA!O121, "")</f>
        <v/>
      </c>
    </row>
    <row r="11" spans="1:47">
      <c r="A11" s="109" t="s">
        <v>433</v>
      </c>
      <c r="B11" s="110" t="str">
        <f>IF(ISTEXT(WebelosBadge!O5),"C"," ")</f>
        <v xml:space="preserve"> </v>
      </c>
      <c r="D11" s="423"/>
      <c r="E11" s="42">
        <f>AdventurePins!B14</f>
        <v>4</v>
      </c>
      <c r="F11" s="208" t="str">
        <f>AdventurePins!C14</f>
        <v>Do one thing to be closer to God for 1 month</v>
      </c>
      <c r="G11" s="42" t="str">
        <f>IF(AdventurePins!O14&lt;&gt;"", AdventurePins!O14, " ")</f>
        <v xml:space="preserve"> </v>
      </c>
      <c r="I11" s="404"/>
      <c r="J11" s="42" t="str">
        <f>AdventurePins!B70</f>
        <v>6c</v>
      </c>
      <c r="K11" s="159" t="str">
        <f>AdventurePins!C70</f>
        <v>Brother den in another country</v>
      </c>
      <c r="L11" s="42" t="str">
        <f>IF(AdventurePins!O70&lt;&gt;"", AdventurePins!O70, " ")</f>
        <v xml:space="preserve"> </v>
      </c>
      <c r="N11" s="410"/>
      <c r="O11" s="107" t="str">
        <f>Electives!B13</f>
        <v>3f</v>
      </c>
      <c r="P11" s="125" t="str">
        <f>Electives!C13</f>
        <v>Study night sky. Observe over 6 hrs</v>
      </c>
      <c r="Q11" s="107" t="str">
        <f>IF(Electives!O13&lt;&gt;"", Electives!O13, " ")</f>
        <v xml:space="preserve"> </v>
      </c>
      <c r="S11" s="399" t="str">
        <f>Electives!C83</f>
        <v>Earth Rocks!</v>
      </c>
      <c r="T11" s="399"/>
      <c r="U11" s="399"/>
      <c r="V11" s="399"/>
      <c r="X11" s="410"/>
      <c r="Y11" s="107">
        <f>Electives!B149</f>
        <v>3</v>
      </c>
      <c r="Z11" s="125" t="str">
        <f>Electives!C149</f>
        <v>Watch birds (1 wk) and record</v>
      </c>
      <c r="AA11" s="107" t="str">
        <f>IF(Electives!O149&lt;&gt;"", Electives!O149, " ")</f>
        <v xml:space="preserve"> </v>
      </c>
      <c r="AC11" s="164">
        <f>'Cub Awards'!B14</f>
        <v>1</v>
      </c>
      <c r="AD11" s="329" t="str">
        <f>'Cub Awards'!C14</f>
        <v>Attend either summer Day or Resident camp</v>
      </c>
      <c r="AE11" s="329"/>
      <c r="AF11" s="164" t="str">
        <f>IF('Cub Awards'!O14&lt;&gt;"", 'Cub Awards'!O14, "")</f>
        <v/>
      </c>
      <c r="AG11" s="142"/>
      <c r="AH11" s="162">
        <f>NOVA!B181</f>
        <v>6</v>
      </c>
      <c r="AI11" s="386" t="str">
        <f>NOVA!C181</f>
        <v>Participate in a science project</v>
      </c>
      <c r="AJ11" s="387"/>
      <c r="AK11" s="162" t="str">
        <f>IF(NOVA!O181&lt;&gt;"", NOVA!O181, "")</f>
        <v/>
      </c>
      <c r="AL11" s="142"/>
      <c r="AM11" s="162" t="str">
        <f>NOVA!B58</f>
        <v>3d</v>
      </c>
      <c r="AN11" s="386" t="str">
        <f>NOVA!C58</f>
        <v>Discuss what you've learned</v>
      </c>
      <c r="AO11" s="387"/>
      <c r="AP11" s="162" t="str">
        <f>IF(NOVA!O58&lt;&gt;"", NOVA!O58, "")</f>
        <v/>
      </c>
      <c r="AQ11" s="142"/>
      <c r="AR11" s="162" t="str">
        <f>NOVA!B122</f>
        <v>3b3</v>
      </c>
      <c r="AS11" s="386" t="str">
        <f>NOVA!C122</f>
        <v>How is tech used in construction</v>
      </c>
      <c r="AT11" s="387"/>
      <c r="AU11" s="162" t="str">
        <f>IF(NOVA!O122&lt;&gt;"", NOVA!O122, "")</f>
        <v/>
      </c>
    </row>
    <row r="12" spans="1:47" ht="12.75" customHeight="1">
      <c r="A12" s="109" t="s">
        <v>434</v>
      </c>
      <c r="B12" s="110" t="str">
        <f>WebelosBadge!O6</f>
        <v/>
      </c>
      <c r="D12" s="399" t="str">
        <f>AdventurePins!C16</f>
        <v>First Responder</v>
      </c>
      <c r="E12" s="399"/>
      <c r="F12" s="399"/>
      <c r="G12" s="399"/>
      <c r="I12" s="404"/>
      <c r="J12" s="42" t="str">
        <f>AdventurePins!B71</f>
        <v>6d</v>
      </c>
      <c r="K12" s="159" t="str">
        <f>AdventurePins!C71</f>
        <v>Energy use in community</v>
      </c>
      <c r="L12" s="42" t="str">
        <f>IF(AdventurePins!O71&lt;&gt;"", AdventurePins!O71, " ")</f>
        <v xml:space="preserve"> </v>
      </c>
      <c r="N12" s="410"/>
      <c r="O12" s="107" t="str">
        <f>Electives!B14</f>
        <v>3g</v>
      </c>
      <c r="P12" s="125" t="str">
        <f>Electives!C14</f>
        <v>Explore chemical reactions</v>
      </c>
      <c r="Q12" s="107" t="str">
        <f>IF(Electives!O14&lt;&gt;"", Electives!O14, " ")</f>
        <v xml:space="preserve"> </v>
      </c>
      <c r="S12" s="415" t="str">
        <f>IF(Electives!$E83&lt;&gt;"", Electives!$E83, " ")</f>
        <v>(Do All)</v>
      </c>
      <c r="T12" s="107" t="str">
        <f>Electives!B84</f>
        <v>1a</v>
      </c>
      <c r="U12" s="125" t="str">
        <f>Electives!C84</f>
        <v>Explain "geology"</v>
      </c>
      <c r="V12" s="107" t="str">
        <f>IF(Electives!O84&lt;&gt;"", Electives!O84, " ")</f>
        <v xml:space="preserve"> </v>
      </c>
      <c r="X12" s="410"/>
      <c r="Y12" s="107">
        <f>Electives!B150</f>
        <v>4</v>
      </c>
      <c r="Z12" s="125" t="str">
        <f>Electives!C150</f>
        <v>Learn about bird flyways</v>
      </c>
      <c r="AA12" s="107" t="str">
        <f>IF(Electives!O150&lt;&gt;"", Electives!O150, " ")</f>
        <v xml:space="preserve"> </v>
      </c>
      <c r="AC12" s="164">
        <f>'Cub Awards'!B15</f>
        <v>2</v>
      </c>
      <c r="AD12" s="314" t="str">
        <f>'Cub Awards'!C15</f>
        <v>Complete Webelos Walkabout</v>
      </c>
      <c r="AE12" s="314"/>
      <c r="AF12" s="164" t="str">
        <f>IF('Cub Awards'!O15&lt;&gt;"", 'Cub Awards'!O15, "")</f>
        <v/>
      </c>
      <c r="AG12" s="213"/>
      <c r="AH12" s="162">
        <f>NOVA!B182</f>
        <v>7</v>
      </c>
      <c r="AI12" s="386" t="str">
        <f>NOVA!C182</f>
        <v>Do ONE</v>
      </c>
      <c r="AJ12" s="387"/>
      <c r="AK12" s="162" t="str">
        <f>IF(NOVA!O182&lt;&gt;"", NOVA!O182, "")</f>
        <v/>
      </c>
      <c r="AL12" s="213"/>
      <c r="AM12" s="162">
        <f>NOVA!B59</f>
        <v>4</v>
      </c>
      <c r="AN12" s="386" t="str">
        <f>NOVA!C59</f>
        <v>Do TWO from A-F</v>
      </c>
      <c r="AO12" s="387"/>
      <c r="AP12" s="162" t="str">
        <f>IF(NOVA!O59&lt;&gt;"", NOVA!O59, "")</f>
        <v/>
      </c>
      <c r="AQ12" s="213"/>
      <c r="AR12" s="162" t="str">
        <f>NOVA!B123</f>
        <v>3b4</v>
      </c>
      <c r="AS12" s="386" t="str">
        <f>NOVA!C123</f>
        <v>How is tech used in sports</v>
      </c>
      <c r="AT12" s="387"/>
      <c r="AU12" s="162" t="str">
        <f>IF(NOVA!O123&lt;&gt;"", NOVA!O123, "")</f>
        <v/>
      </c>
    </row>
    <row r="13" spans="1:47">
      <c r="A13" s="109" t="s">
        <v>435</v>
      </c>
      <c r="B13" s="110" t="str">
        <f>WebelosBadge!O7</f>
        <v/>
      </c>
      <c r="C13" s="111"/>
      <c r="D13" s="402" t="str">
        <f>IF(AdventurePins!$E16&lt;&gt;"", AdventurePins!$E16, " ")</f>
        <v>(Do 1 and five others)</v>
      </c>
      <c r="E13" s="42">
        <f>AdventurePins!B17</f>
        <v>1</v>
      </c>
      <c r="F13" s="159" t="str">
        <f>AdventurePins!C17</f>
        <v>What is first aid</v>
      </c>
      <c r="G13" s="42" t="str">
        <f>IF(AdventurePins!O17&lt;&gt;"", AdventurePins!O17, " ")</f>
        <v xml:space="preserve"> </v>
      </c>
      <c r="I13" s="405"/>
      <c r="J13" s="42" t="str">
        <f>AdventurePins!B72</f>
        <v>6e</v>
      </c>
      <c r="K13" s="126" t="str">
        <f>AdventurePins!C72</f>
        <v>Connect with Scout in another country</v>
      </c>
      <c r="L13" s="42" t="str">
        <f>IF(AdventurePins!O72&lt;&gt;"", AdventurePins!O72, " ")</f>
        <v xml:space="preserve"> </v>
      </c>
      <c r="N13" s="410"/>
      <c r="O13" s="107" t="str">
        <f>Electives!B15</f>
        <v>3h</v>
      </c>
      <c r="P13" s="126" t="str">
        <f>Electives!C15</f>
        <v>Playground motion. "Fair Test" weight</v>
      </c>
      <c r="Q13" s="107" t="str">
        <f>IF(Electives!O15&lt;&gt;"", Electives!O15, " ")</f>
        <v xml:space="preserve"> </v>
      </c>
      <c r="S13" s="416"/>
      <c r="T13" s="107" t="str">
        <f>Electives!B85</f>
        <v>1b</v>
      </c>
      <c r="U13" s="125" t="str">
        <f>Electives!C85</f>
        <v>Explain why important</v>
      </c>
      <c r="V13" s="107" t="str">
        <f>IF(Electives!O85&lt;&gt;"", Electives!O85, " ")</f>
        <v xml:space="preserve"> </v>
      </c>
      <c r="X13" s="410"/>
      <c r="Y13" s="107">
        <f>Electives!B151</f>
        <v>5</v>
      </c>
      <c r="Z13" s="127" t="str">
        <f>Electives!C151</f>
        <v>Watch ≥4 wild creatures; describe habitat</v>
      </c>
      <c r="AA13" s="107" t="str">
        <f>IF(Electives!O151&lt;&gt;"", Electives!O151, " ")</f>
        <v xml:space="preserve"> </v>
      </c>
      <c r="AC13" s="164">
        <f>'Cub Awards'!B16</f>
        <v>3</v>
      </c>
      <c r="AD13" s="314" t="str">
        <f>'Cub Awards'!C16</f>
        <v>do seven</v>
      </c>
      <c r="AE13" s="314"/>
      <c r="AF13" s="164" t="str">
        <f>IF('Cub Awards'!O16&lt;&gt;"", 'Cub Awards'!O16, "")</f>
        <v/>
      </c>
      <c r="AG13" s="213"/>
      <c r="AH13" s="162" t="str">
        <f>NOVA!B183</f>
        <v>7a</v>
      </c>
      <c r="AI13" s="386" t="str">
        <f>NOVA!C183</f>
        <v>Visit with someone in a STEM career</v>
      </c>
      <c r="AJ13" s="387"/>
      <c r="AK13" s="162" t="str">
        <f>IF(NOVA!O183&lt;&gt;"", NOVA!O183, "")</f>
        <v/>
      </c>
      <c r="AL13" s="213"/>
      <c r="AM13" s="162" t="str">
        <f>NOVA!B60</f>
        <v>4a1</v>
      </c>
      <c r="AN13" s="386" t="str">
        <f>NOVA!C60</f>
        <v xml:space="preserve">Catalog 3-5 endangered plants/animals </v>
      </c>
      <c r="AO13" s="387"/>
      <c r="AP13" s="162" t="str">
        <f>IF(NOVA!O60&lt;&gt;"", NOVA!O60, "")</f>
        <v/>
      </c>
      <c r="AQ13" s="213"/>
      <c r="AR13" s="162" t="str">
        <f>NOVA!B124</f>
        <v>3b5</v>
      </c>
      <c r="AS13" s="386" t="str">
        <f>NOVA!C124</f>
        <v>How is tech used in entertainment</v>
      </c>
      <c r="AT13" s="387"/>
      <c r="AU13" s="162" t="str">
        <f>IF(NOVA!O124&lt;&gt;"", NOVA!O124, "")</f>
        <v/>
      </c>
    </row>
    <row r="14" spans="1:47">
      <c r="A14" s="109" t="s">
        <v>436</v>
      </c>
      <c r="B14" s="110" t="str">
        <f>WebelosBadge!O8</f>
        <v/>
      </c>
      <c r="C14" s="113"/>
      <c r="D14" s="402"/>
      <c r="E14" s="42">
        <f>AdventurePins!B18</f>
        <v>2</v>
      </c>
      <c r="F14" s="159" t="str">
        <f>AdventurePins!C18</f>
        <v>Show first aid for hurry cases:</v>
      </c>
      <c r="G14" s="42" t="str">
        <f>IF(AdventurePins!O18&lt;&gt;"", AdventurePins!O18, " ")</f>
        <v xml:space="preserve"> </v>
      </c>
      <c r="I14" s="399" t="str">
        <f>AdventurePins!C74</f>
        <v>Duty to God in Action</v>
      </c>
      <c r="J14" s="399"/>
      <c r="K14" s="399"/>
      <c r="L14" s="399"/>
      <c r="N14" s="410"/>
      <c r="O14" s="107" t="str">
        <f>Electives!B16</f>
        <v>3i</v>
      </c>
      <c r="P14" s="125" t="str">
        <f>Electives!C16</f>
        <v>Read bio of scientist. Tell den</v>
      </c>
      <c r="Q14" s="107" t="str">
        <f>IF(Electives!O16&lt;&gt;"", Electives!O16, " ")</f>
        <v xml:space="preserve"> </v>
      </c>
      <c r="S14" s="416"/>
      <c r="T14" s="107">
        <f>Electives!B86</f>
        <v>2</v>
      </c>
      <c r="U14" s="125" t="str">
        <f>Electives!C86</f>
        <v>Look rocks/minerals on rock hunt</v>
      </c>
      <c r="V14" s="107" t="str">
        <f>IF(Electives!O86&lt;&gt;"", Electives!O86, " ")</f>
        <v xml:space="preserve"> </v>
      </c>
      <c r="X14" s="410"/>
      <c r="Y14" s="107">
        <f>Electives!B152</f>
        <v>6</v>
      </c>
      <c r="Z14" s="125" t="str">
        <f>Electives!C152</f>
        <v>Identify animal only locally; tell why</v>
      </c>
      <c r="AA14" s="107" t="str">
        <f>IF(Electives!O152&lt;&gt;"", Electives!O152, " ")</f>
        <v xml:space="preserve"> </v>
      </c>
      <c r="AC14" s="164" t="str">
        <f>'Cub Awards'!B17</f>
        <v>a</v>
      </c>
      <c r="AD14" s="314" t="str">
        <f>'Cub Awards'!C17</f>
        <v>Participate in nature hike</v>
      </c>
      <c r="AE14" s="314"/>
      <c r="AF14" s="164" t="str">
        <f>IF('Cub Awards'!O17&lt;&gt;"", 'Cub Awards'!O17, "")</f>
        <v/>
      </c>
      <c r="AG14" s="215"/>
      <c r="AH14" s="162" t="str">
        <f>NOVA!B184</f>
        <v>7b</v>
      </c>
      <c r="AI14" s="386" t="str">
        <f>NOVA!C184</f>
        <v>Learn about a career dependent on STEM</v>
      </c>
      <c r="AJ14" s="387"/>
      <c r="AK14" s="162" t="str">
        <f>IF(NOVA!O184&lt;&gt;"", NOVA!O184, "")</f>
        <v/>
      </c>
      <c r="AL14" s="215"/>
      <c r="AM14" s="162" t="str">
        <f>NOVA!B61</f>
        <v>4a2</v>
      </c>
      <c r="AN14" s="386" t="str">
        <f>NOVA!C61</f>
        <v>Display 10 locally threatened species</v>
      </c>
      <c r="AO14" s="387"/>
      <c r="AP14" s="162" t="str">
        <f>IF(NOVA!O61&lt;&gt;"", NOVA!O61, "")</f>
        <v/>
      </c>
      <c r="AQ14" s="215"/>
      <c r="AR14" s="162" t="str">
        <f>NOVA!B125</f>
        <v>3c</v>
      </c>
      <c r="AS14" s="386" t="str">
        <f>NOVA!C125</f>
        <v>Discuss your findings with counselor</v>
      </c>
      <c r="AT14" s="387"/>
      <c r="AU14" s="162" t="str">
        <f>IF(NOVA!O125&lt;&gt;"", NOVA!O125, "")</f>
        <v/>
      </c>
    </row>
    <row r="15" spans="1:47" ht="12.75" customHeight="1">
      <c r="A15" s="114" t="s">
        <v>437</v>
      </c>
      <c r="B15" s="110" t="str">
        <f>WebelosBadge!O9</f>
        <v/>
      </c>
      <c r="C15" s="113"/>
      <c r="D15" s="402"/>
      <c r="E15" s="42" t="str">
        <f>AdventurePins!B19</f>
        <v>2a</v>
      </c>
      <c r="F15" s="159" t="str">
        <f>AdventurePins!C19</f>
        <v>Serious bleeding</v>
      </c>
      <c r="G15" s="42" t="str">
        <f>IF(AdventurePins!O19&lt;&gt;"", AdventurePins!O19, " ")</f>
        <v xml:space="preserve"> </v>
      </c>
      <c r="I15" s="426" t="str">
        <f>IF(AdventurePins!$E74&lt;&gt;"", AdventurePins!$E74, " ")</f>
        <v>(Do 1 -2 and two others)</v>
      </c>
      <c r="J15" s="42">
        <f>AdventurePins!B75</f>
        <v>1</v>
      </c>
      <c r="K15" s="159" t="str">
        <f>AdventurePins!C75</f>
        <v>Discuss duty to God</v>
      </c>
      <c r="L15" s="42" t="str">
        <f>IF(AdventurePins!O75&lt;&gt;"", AdventurePins!O75, " ")</f>
        <v xml:space="preserve"> </v>
      </c>
      <c r="N15" s="399" t="str">
        <f>Electives!C19</f>
        <v>Aquanaut</v>
      </c>
      <c r="O15" s="399"/>
      <c r="P15" s="399"/>
      <c r="Q15" s="399"/>
      <c r="S15" s="416"/>
      <c r="T15" s="107" t="str">
        <f>Electives!B87</f>
        <v>3a</v>
      </c>
      <c r="U15" s="125" t="str">
        <f>Electives!C87</f>
        <v>Identify rocks on hunt</v>
      </c>
      <c r="V15" s="107" t="str">
        <f>IF(Electives!O87&lt;&gt;"", Electives!O87, " ")</f>
        <v xml:space="preserve"> </v>
      </c>
      <c r="X15" s="410"/>
      <c r="Y15" s="107">
        <f>Electives!B153</f>
        <v>7</v>
      </c>
      <c r="Z15" s="125" t="str">
        <f>Electives!C153</f>
        <v>Give examples of TWO of following:</v>
      </c>
      <c r="AA15" s="107" t="str">
        <f>IF(Electives!O153&lt;&gt;"", Electives!O153, " ")</f>
        <v xml:space="preserve"> </v>
      </c>
      <c r="AC15" s="164" t="str">
        <f>'Cub Awards'!B18</f>
        <v>b</v>
      </c>
      <c r="AD15" s="314" t="str">
        <f>'Cub Awards'!C18</f>
        <v>Participate in outdoor activity</v>
      </c>
      <c r="AE15" s="314"/>
      <c r="AF15" s="164" t="str">
        <f>IF('Cub Awards'!O18&lt;&gt;"", 'Cub Awards'!O18, "")</f>
        <v/>
      </c>
      <c r="AG15" s="142"/>
      <c r="AH15" s="162">
        <f>NOVA!B185</f>
        <v>8</v>
      </c>
      <c r="AI15" s="386" t="str">
        <f>NOVA!C185</f>
        <v>Discuss scientific method</v>
      </c>
      <c r="AJ15" s="387"/>
      <c r="AK15" s="162" t="str">
        <f>IF(NOVA!O185&lt;&gt;"", NOVA!O185, "")</f>
        <v/>
      </c>
      <c r="AL15" s="142"/>
      <c r="AM15" s="162" t="str">
        <f>NOVA!B62</f>
        <v>4a3</v>
      </c>
      <c r="AN15" s="386" t="str">
        <f>NOVA!C62</f>
        <v>Discuss threatened v. endangered v. extinct</v>
      </c>
      <c r="AO15" s="387"/>
      <c r="AP15" s="162" t="str">
        <f>IF(NOVA!O62&lt;&gt;"", NOVA!O62, "")</f>
        <v/>
      </c>
      <c r="AQ15" s="142"/>
      <c r="AR15" s="162">
        <f>NOVA!B126</f>
        <v>4</v>
      </c>
      <c r="AS15" s="386" t="str">
        <f>NOVA!C126</f>
        <v>Visit a place where tech is used</v>
      </c>
      <c r="AT15" s="387"/>
      <c r="AU15" s="162" t="str">
        <f>IF(NOVA!O126&lt;&gt;"", NOVA!O126, "")</f>
        <v/>
      </c>
    </row>
    <row r="16" spans="1:47" ht="12.75" customHeight="1">
      <c r="A16" s="114" t="s">
        <v>438</v>
      </c>
      <c r="B16" s="110" t="str">
        <f>WebelosBadge!O10</f>
        <v/>
      </c>
      <c r="C16" s="113"/>
      <c r="D16" s="402"/>
      <c r="E16" s="42" t="str">
        <f>AdventurePins!B20</f>
        <v>2b</v>
      </c>
      <c r="F16" s="159" t="str">
        <f>AdventurePins!C20</f>
        <v>Heart attack / cardiac arrest</v>
      </c>
      <c r="G16" s="42" t="str">
        <f>IF(AdventurePins!O20&lt;&gt;"", AdventurePins!O20, " ")</f>
        <v xml:space="preserve"> </v>
      </c>
      <c r="I16" s="426"/>
      <c r="J16" s="42">
        <f>AdventurePins!B76</f>
        <v>2</v>
      </c>
      <c r="K16" s="159" t="str">
        <f>AdventurePins!C76</f>
        <v xml:space="preserve">Do an act of service </v>
      </c>
      <c r="L16" s="42" t="str">
        <f>IF(AdventurePins!O76&lt;&gt;"", AdventurePins!O76, " ")</f>
        <v xml:space="preserve"> </v>
      </c>
      <c r="N16" s="415" t="str">
        <f>IF(Electives!$E19&lt;&gt;"", Electives!$E19, " ")</f>
        <v>(Do 1-4 and two others)</v>
      </c>
      <c r="O16" s="107">
        <f>Electives!B20</f>
        <v>1</v>
      </c>
      <c r="P16" s="126" t="str">
        <f>Electives!C20</f>
        <v>State water activity safety precautions</v>
      </c>
      <c r="Q16" s="107" t="str">
        <f>IF(Electives!O20&lt;&gt;"", Electives!O20, " ")</f>
        <v xml:space="preserve"> </v>
      </c>
      <c r="S16" s="416"/>
      <c r="T16" s="107" t="str">
        <f>Electives!B88</f>
        <v>3b</v>
      </c>
      <c r="U16" s="125" t="str">
        <f>Electives!C88</f>
        <v>Use magnifying glass</v>
      </c>
      <c r="V16" s="107" t="str">
        <f>IF(Electives!O88&lt;&gt;"", Electives!O88, " ")</f>
        <v xml:space="preserve"> </v>
      </c>
      <c r="X16" s="410"/>
      <c r="Y16" s="107" t="str">
        <f>Electives!B154</f>
        <v>7a</v>
      </c>
      <c r="Z16" s="127" t="str">
        <f>Electives!C154</f>
        <v>Producer/consumer/decomposer in food chain</v>
      </c>
      <c r="AA16" s="107" t="str">
        <f>IF(Electives!O154&lt;&gt;"", Electives!O154, " ")</f>
        <v xml:space="preserve"> </v>
      </c>
      <c r="AC16" s="164" t="str">
        <f>'Cub Awards'!B19</f>
        <v>c</v>
      </c>
      <c r="AD16" s="314" t="str">
        <f>'Cub Awards'!C19</f>
        <v>Explain the buddy system</v>
      </c>
      <c r="AE16" s="314"/>
      <c r="AF16" s="164" t="str">
        <f>IF('Cub Awards'!O19&lt;&gt;"", 'Cub Awards'!O19, "")</f>
        <v/>
      </c>
      <c r="AG16" s="142"/>
      <c r="AH16" s="162">
        <f>NOVA!B186</f>
        <v>9</v>
      </c>
      <c r="AI16" s="386" t="str">
        <f>NOVA!C186</f>
        <v>Participate in a STEM activity with den</v>
      </c>
      <c r="AJ16" s="387"/>
      <c r="AK16" s="162" t="str">
        <f>IF(NOVA!O186&lt;&gt;"", NOVA!O186, "")</f>
        <v/>
      </c>
      <c r="AL16" s="142"/>
      <c r="AM16" s="162" t="str">
        <f>NOVA!B63</f>
        <v>4b1</v>
      </c>
      <c r="AN16" s="386" t="str">
        <f>NOVA!C63</f>
        <v>Catalog 5 locally invasive animals</v>
      </c>
      <c r="AO16" s="387"/>
      <c r="AP16" s="162" t="str">
        <f>IF(NOVA!O63&lt;&gt;"", NOVA!O63, "")</f>
        <v/>
      </c>
      <c r="AQ16" s="142"/>
      <c r="AR16" s="162" t="str">
        <f>NOVA!B127</f>
        <v>4a1</v>
      </c>
      <c r="AS16" s="386" t="str">
        <f>NOVA!C127</f>
        <v>Talk with someone about tech used</v>
      </c>
      <c r="AT16" s="387"/>
      <c r="AU16" s="162" t="str">
        <f>IF(NOVA!O127&lt;&gt;"", NOVA!O127, "")</f>
        <v/>
      </c>
    </row>
    <row r="17" spans="1:47" ht="12.75" customHeight="1">
      <c r="A17" s="109" t="s">
        <v>439</v>
      </c>
      <c r="B17" s="110" t="str">
        <f>WebelosBadge!O11</f>
        <v/>
      </c>
      <c r="C17" s="113"/>
      <c r="D17" s="402"/>
      <c r="E17" s="42" t="str">
        <f>AdventurePins!B21</f>
        <v>2c</v>
      </c>
      <c r="F17" s="159" t="str">
        <f>AdventurePins!C21</f>
        <v>Stopped breathing</v>
      </c>
      <c r="G17" s="42" t="str">
        <f>IF(AdventurePins!O21&lt;&gt;"", AdventurePins!O21, " ")</f>
        <v xml:space="preserve"> </v>
      </c>
      <c r="I17" s="426"/>
      <c r="J17" s="42">
        <f>AdventurePins!B77</f>
        <v>3</v>
      </c>
      <c r="K17" s="159" t="str">
        <f>AdventurePins!C77</f>
        <v>Earn religious emblem of faith</v>
      </c>
      <c r="L17" s="42" t="str">
        <f>IF(AdventurePins!O77&lt;&gt;"", AdventurePins!O77, " ")</f>
        <v xml:space="preserve"> </v>
      </c>
      <c r="N17" s="416"/>
      <c r="O17" s="107">
        <f>Electives!B21</f>
        <v>2</v>
      </c>
      <c r="P17" s="125" t="str">
        <f>Electives!C21</f>
        <v>Importance of Boating skills</v>
      </c>
      <c r="Q17" s="107" t="str">
        <f>IF(Electives!O21&lt;&gt;"", Electives!O21, " ")</f>
        <v xml:space="preserve"> </v>
      </c>
      <c r="S17" s="416"/>
      <c r="T17" s="107" t="str">
        <f>Electives!B89</f>
        <v>3c</v>
      </c>
      <c r="U17" s="125" t="str">
        <f>Electives!C89</f>
        <v>Share results w/den</v>
      </c>
      <c r="V17" s="107" t="str">
        <f>IF(Electives!O89&lt;&gt;"", Electives!O89, " ")</f>
        <v xml:space="preserve"> </v>
      </c>
      <c r="X17" s="410"/>
      <c r="Y17" s="107" t="str">
        <f>Electives!B155</f>
        <v>7b</v>
      </c>
      <c r="Z17" s="127" t="str">
        <f>Electives!C155</f>
        <v xml:space="preserve">One way humans changed nature balance </v>
      </c>
      <c r="AA17" s="107" t="str">
        <f>IF(Electives!O155&lt;&gt;"", Electives!O155, " ")</f>
        <v xml:space="preserve"> </v>
      </c>
      <c r="AC17" s="164" t="str">
        <f>'Cub Awards'!B20</f>
        <v>d</v>
      </c>
      <c r="AD17" s="314" t="str">
        <f>'Cub Awards'!C20</f>
        <v>Attend a pack overnighter</v>
      </c>
      <c r="AE17" s="314"/>
      <c r="AF17" s="164" t="str">
        <f>IF('Cub Awards'!O20&lt;&gt;"", 'Cub Awards'!O20, "")</f>
        <v/>
      </c>
      <c r="AG17" s="216"/>
      <c r="AH17" s="162">
        <f>NOVA!B187</f>
        <v>10</v>
      </c>
      <c r="AI17" s="386" t="str">
        <f>NOVA!C187</f>
        <v>Submit Supernova application</v>
      </c>
      <c r="AJ17" s="387"/>
      <c r="AK17" s="162" t="str">
        <f>IF(NOVA!O187&lt;&gt;"", NOVA!O187, "")</f>
        <v/>
      </c>
      <c r="AL17" s="216"/>
      <c r="AM17" s="162" t="str">
        <f>NOVA!B64</f>
        <v>4b2</v>
      </c>
      <c r="AN17" s="386" t="str">
        <f>NOVA!C64</f>
        <v>Design display about invasive species</v>
      </c>
      <c r="AO17" s="387"/>
      <c r="AP17" s="162" t="str">
        <f>IF(NOVA!O64&lt;&gt;"", NOVA!O64, "")</f>
        <v/>
      </c>
      <c r="AQ17" s="216"/>
      <c r="AR17" s="162" t="str">
        <f>NOVA!B128</f>
        <v>4a2</v>
      </c>
      <c r="AS17" s="386" t="str">
        <f>NOVA!C128</f>
        <v>Ask expert why the tech is used</v>
      </c>
      <c r="AT17" s="387"/>
      <c r="AU17" s="162" t="str">
        <f>IF(NOVA!O128&lt;&gt;"", NOVA!O128, "")</f>
        <v/>
      </c>
    </row>
    <row r="18" spans="1:47" ht="12.75" customHeight="1">
      <c r="A18" s="109" t="s">
        <v>857</v>
      </c>
      <c r="B18" s="110" t="str">
        <f>IF(ISTEXT(WebelosBadge!O12),"C"," ")</f>
        <v xml:space="preserve"> </v>
      </c>
      <c r="C18" s="115"/>
      <c r="D18" s="402"/>
      <c r="E18" s="42" t="str">
        <f>AdventurePins!B22</f>
        <v>2d</v>
      </c>
      <c r="F18" s="159" t="str">
        <f>AdventurePins!C22</f>
        <v>Stroke</v>
      </c>
      <c r="G18" s="42" t="str">
        <f>IF(AdventurePins!O22&lt;&gt;"", AdventurePins!O22, " ")</f>
        <v xml:space="preserve"> </v>
      </c>
      <c r="I18" s="426"/>
      <c r="J18" s="42">
        <f>AdventurePins!B78</f>
        <v>4</v>
      </c>
      <c r="K18" s="159" t="str">
        <f>AdventurePins!C78</f>
        <v>Make plan of TWO things help w/ duty to God</v>
      </c>
      <c r="L18" s="42" t="str">
        <f>IF(AdventurePins!O78&lt;&gt;"", AdventurePins!O78, " ")</f>
        <v xml:space="preserve"> </v>
      </c>
      <c r="N18" s="416"/>
      <c r="O18" s="107">
        <f>Electives!B22</f>
        <v>3</v>
      </c>
      <c r="P18" s="125" t="str">
        <f>Electives!C22</f>
        <v>Order of rescue</v>
      </c>
      <c r="Q18" s="107" t="str">
        <f>IF(Electives!O22&lt;&gt;"", Electives!O22, " ")</f>
        <v xml:space="preserve"> </v>
      </c>
      <c r="S18" s="416"/>
      <c r="T18" s="107" t="str">
        <f>Electives!B90</f>
        <v>4a</v>
      </c>
      <c r="U18" s="125" t="str">
        <f>Electives!C90</f>
        <v>Minerial test kit to Mohs scale of hardness</v>
      </c>
      <c r="V18" s="107" t="str">
        <f>IF(Electives!O90&lt;&gt;"", Electives!O90, " ")</f>
        <v xml:space="preserve"> </v>
      </c>
      <c r="X18" s="410"/>
      <c r="Y18" s="107" t="str">
        <f>Electives!B156</f>
        <v>7c</v>
      </c>
      <c r="Z18" s="125" t="str">
        <f>Electives!C156</f>
        <v>How to protect balance of nature</v>
      </c>
      <c r="AA18" s="107" t="str">
        <f>IF(Electives!O156&lt;&gt;"", Electives!O156, " ")</f>
        <v xml:space="preserve"> </v>
      </c>
      <c r="AC18" s="164" t="str">
        <f>'Cub Awards'!B21</f>
        <v>e</v>
      </c>
      <c r="AD18" s="314" t="str">
        <f>'Cub Awards'!C21</f>
        <v>Complete an oudoor service project</v>
      </c>
      <c r="AE18" s="314"/>
      <c r="AF18" s="164" t="str">
        <f>IF('Cub Awards'!O21&lt;&gt;"", 'Cub Awards'!O21, "")</f>
        <v/>
      </c>
      <c r="AG18" s="216"/>
      <c r="AL18" s="216"/>
      <c r="AM18" s="162" t="str">
        <f>NOVA!B65</f>
        <v>4b3</v>
      </c>
      <c r="AN18" s="386" t="str">
        <f>NOVA!C65</f>
        <v>Discuss invasive species</v>
      </c>
      <c r="AO18" s="387"/>
      <c r="AP18" s="162" t="str">
        <f>IF(NOVA!O65&lt;&gt;"", NOVA!O65, "")</f>
        <v/>
      </c>
      <c r="AQ18" s="216"/>
      <c r="AR18" s="162" t="str">
        <f>NOVA!B129</f>
        <v>4b</v>
      </c>
      <c r="AS18" s="386" t="str">
        <f>NOVA!C129</f>
        <v>Discuss with counselor your visit</v>
      </c>
      <c r="AT18" s="387"/>
      <c r="AU18" s="162" t="str">
        <f>IF(NOVA!O129&lt;&gt;"", NOVA!O129, "")</f>
        <v/>
      </c>
    </row>
    <row r="19" spans="1:47" ht="12.75" customHeight="1">
      <c r="A19" s="210" t="s">
        <v>856</v>
      </c>
      <c r="B19" s="110" t="str">
        <f>IF(ISTEXT(WebelosBadge!O13),"C"," ")</f>
        <v xml:space="preserve"> </v>
      </c>
      <c r="C19" s="116"/>
      <c r="D19" s="402"/>
      <c r="E19" s="42" t="str">
        <f>AdventurePins!B23</f>
        <v>2e</v>
      </c>
      <c r="F19" s="159" t="str">
        <f>AdventurePins!C23</f>
        <v>Poisoning</v>
      </c>
      <c r="G19" s="42" t="str">
        <f>IF(AdventurePins!O23&lt;&gt;"", AdventurePins!O23, " ")</f>
        <v xml:space="preserve"> </v>
      </c>
      <c r="I19" s="426"/>
      <c r="J19" s="42">
        <f>AdventurePins!B79</f>
        <v>5</v>
      </c>
      <c r="K19" s="159" t="str">
        <f>AdventurePins!C79</f>
        <v>Discuss Scout Oath &amp; Law to beliefs abt God</v>
      </c>
      <c r="L19" s="42" t="str">
        <f>IF(AdventurePins!O79&lt;&gt;"", AdventurePins!O79, " ")</f>
        <v xml:space="preserve"> </v>
      </c>
      <c r="N19" s="416"/>
      <c r="O19" s="107">
        <f>Electives!B23</f>
        <v>4</v>
      </c>
      <c r="P19" s="125" t="str">
        <f>Electives!C23</f>
        <v>Attempt Swimmer test</v>
      </c>
      <c r="Q19" s="107" t="str">
        <f>IF(Electives!O23&lt;&gt;"", Electives!O23, " ")</f>
        <v xml:space="preserve"> </v>
      </c>
      <c r="S19" s="416"/>
      <c r="T19" s="107" t="str">
        <f>Electives!B91</f>
        <v>4b</v>
      </c>
      <c r="U19" s="125" t="str">
        <f>Electives!C91</f>
        <v>Record results in handbook</v>
      </c>
      <c r="V19" s="107" t="str">
        <f>IF(Electives!O91&lt;&gt;"", Electives!O91, " ")</f>
        <v xml:space="preserve"> </v>
      </c>
      <c r="X19" s="410"/>
      <c r="Y19" s="107">
        <f>Electives!B157</f>
        <v>8</v>
      </c>
      <c r="Z19" s="125" t="str">
        <f>Electives!C157</f>
        <v>Learn aquatic ecosystems &amp; discuss</v>
      </c>
      <c r="AA19" s="107" t="str">
        <f>IF(Electives!O157&lt;&gt;"", Electives!O157, " ")</f>
        <v xml:space="preserve"> </v>
      </c>
      <c r="AC19" s="164" t="str">
        <f>'Cub Awards'!B22</f>
        <v>f</v>
      </c>
      <c r="AD19" s="314" t="str">
        <f>'Cub Awards'!C22</f>
        <v>Complete conservation project</v>
      </c>
      <c r="AE19" s="314"/>
      <c r="AF19" s="164" t="str">
        <f>IF('Cub Awards'!O22&lt;&gt;"", 'Cub Awards'!O22, "")</f>
        <v/>
      </c>
      <c r="AG19" s="216"/>
      <c r="AH19" s="163"/>
      <c r="AI19" s="142" t="str">
        <f>NOVA!C5</f>
        <v>NOVA Science: Science Everywhere</v>
      </c>
      <c r="AJ19" s="214"/>
      <c r="AL19" s="216"/>
      <c r="AM19" s="162" t="str">
        <f>NOVA!B66</f>
        <v>4c1</v>
      </c>
      <c r="AN19" s="386" t="str">
        <f>NOVA!C66</f>
        <v>Visit a local ecosystem and investigate</v>
      </c>
      <c r="AO19" s="387"/>
      <c r="AP19" s="162" t="str">
        <f>IF(NOVA!O66&lt;&gt;"", NOVA!O66, "")</f>
        <v/>
      </c>
      <c r="AQ19" s="216"/>
      <c r="AR19" s="162">
        <f>NOVA!B130</f>
        <v>5</v>
      </c>
      <c r="AS19" s="323" t="str">
        <f>NOVA!C130</f>
        <v>Discuss how tech affects your life</v>
      </c>
      <c r="AT19" s="323"/>
      <c r="AU19" s="162" t="str">
        <f>IF(NOVA!O130&lt;&gt;"", NOVA!O130, "")</f>
        <v/>
      </c>
    </row>
    <row r="20" spans="1:47" ht="12.75" customHeight="1">
      <c r="A20" s="411" t="s">
        <v>29</v>
      </c>
      <c r="B20" s="411"/>
      <c r="C20" s="116"/>
      <c r="D20" s="402"/>
      <c r="E20" s="42">
        <f>AdventurePins!B24</f>
        <v>3</v>
      </c>
      <c r="F20" s="159" t="str">
        <f>AdventurePins!C24</f>
        <v>Show how to help choking victim</v>
      </c>
      <c r="G20" s="42" t="str">
        <f>IF(AdventurePins!O24&lt;&gt;"", AdventurePins!O24, " ")</f>
        <v xml:space="preserve"> </v>
      </c>
      <c r="I20" s="426"/>
      <c r="J20" s="42">
        <f>AdventurePins!B80</f>
        <v>6</v>
      </c>
      <c r="K20" s="159" t="str">
        <f>AdventurePins!C80</f>
        <v>Pray/meditate for one month</v>
      </c>
      <c r="L20" s="42" t="str">
        <f>IF(AdventurePins!O80&lt;&gt;"", AdventurePins!O80, " ")</f>
        <v xml:space="preserve"> </v>
      </c>
      <c r="N20" s="416"/>
      <c r="O20" s="107">
        <f>Electives!B24</f>
        <v>5</v>
      </c>
      <c r="P20" s="125" t="str">
        <f>Electives!C24</f>
        <v>Front surface dive</v>
      </c>
      <c r="Q20" s="107" t="str">
        <f>IF(Electives!O24&lt;&gt;"", Electives!O24, " ")</f>
        <v xml:space="preserve"> </v>
      </c>
      <c r="S20" s="416"/>
      <c r="T20" s="107">
        <f>Electives!B92</f>
        <v>5</v>
      </c>
      <c r="U20" s="125" t="str">
        <f>Electives!C92</f>
        <v>Identify geological features on map</v>
      </c>
      <c r="V20" s="107" t="str">
        <f>IF(Electives!O92&lt;&gt;"", Electives!O92, " ")</f>
        <v xml:space="preserve"> </v>
      </c>
      <c r="X20" s="410"/>
      <c r="Y20" s="107">
        <f>Electives!B158</f>
        <v>9</v>
      </c>
      <c r="Z20" s="125" t="str">
        <f>Electives!C158</f>
        <v>Do one of following:</v>
      </c>
      <c r="AA20" s="107" t="str">
        <f>IF(Electives!O158&lt;&gt;"", Electives!O158, " ")</f>
        <v xml:space="preserve"> </v>
      </c>
      <c r="AC20" s="164" t="str">
        <f>'Cub Awards'!B23</f>
        <v>g</v>
      </c>
      <c r="AD20" s="314" t="str">
        <f>'Cub Awards'!C23</f>
        <v>Earn the Summertime Pack Award</v>
      </c>
      <c r="AE20" s="314"/>
      <c r="AF20" s="164" t="str">
        <f>IF('Cub Awards'!O23&lt;&gt;"", 'Cub Awards'!O23, "")</f>
        <v/>
      </c>
      <c r="AG20" s="216"/>
      <c r="AH20" s="162" t="str">
        <f>NOVA!B6</f>
        <v>1a</v>
      </c>
      <c r="AI20" s="386" t="str">
        <f>NOVA!C6</f>
        <v>Read or watch 1 hour of science content</v>
      </c>
      <c r="AJ20" s="387"/>
      <c r="AK20" s="162" t="str">
        <f>IF(NOVA!O6&lt;&gt;"", NOVA!O6, "")</f>
        <v/>
      </c>
      <c r="AL20" s="216"/>
      <c r="AM20" s="162" t="str">
        <f>NOVA!B67</f>
        <v>4c2</v>
      </c>
      <c r="AN20" s="386" t="str">
        <f>NOVA!C67</f>
        <v>Draw food web of plants / animals</v>
      </c>
      <c r="AO20" s="387"/>
      <c r="AP20" s="162" t="str">
        <f>IF(NOVA!O67&lt;&gt;"", NOVA!O67,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IF(AdventurePins!O25&lt;&gt;"", AdventurePins!O25, " ")</f>
        <v xml:space="preserve"> </v>
      </c>
      <c r="I21" s="399" t="str">
        <f>AdventurePins!C82</f>
        <v>Outdoorsman</v>
      </c>
      <c r="J21" s="399"/>
      <c r="K21" s="399"/>
      <c r="L21" s="399"/>
      <c r="N21" s="416"/>
      <c r="O21" s="107">
        <f>Electives!B25</f>
        <v>6</v>
      </c>
      <c r="P21" s="125" t="str">
        <f>Electives!C25</f>
        <v>Demonstrate 2 strokes</v>
      </c>
      <c r="Q21" s="107" t="str">
        <f>IF(Electives!O25&lt;&gt;"", Electives!O25, " ")</f>
        <v xml:space="preserve"> </v>
      </c>
      <c r="S21" s="416"/>
      <c r="T21" s="107" t="str">
        <f>Electives!B93</f>
        <v>6a</v>
      </c>
      <c r="U21" s="125" t="str">
        <f>Electives!C93</f>
        <v>Identify geological building materials (home)</v>
      </c>
      <c r="V21" s="107" t="str">
        <f>IF(Electives!O93&lt;&gt;"", Electives!O93, " ")</f>
        <v xml:space="preserve"> </v>
      </c>
      <c r="X21" s="410"/>
      <c r="Y21" s="107" t="str">
        <f>Electives!B159</f>
        <v>9a</v>
      </c>
      <c r="Z21" s="125" t="str">
        <f>Electives!C159</f>
        <v>Visit museum and discuss with den</v>
      </c>
      <c r="AA21" s="107" t="str">
        <f>IF(Electives!O159&lt;&gt;"", Electives!O159, " ")</f>
        <v xml:space="preserve"> </v>
      </c>
      <c r="AC21" s="164" t="str">
        <f>'Cub Awards'!B24</f>
        <v>h</v>
      </c>
      <c r="AD21" s="314" t="str">
        <f>'Cub Awards'!C24</f>
        <v>Participate in nature observation</v>
      </c>
      <c r="AE21" s="314"/>
      <c r="AF21" s="164" t="str">
        <f>IF('Cub Awards'!O24&lt;&gt;"", 'Cub Awards'!O24, "")</f>
        <v/>
      </c>
      <c r="AG21" s="216"/>
      <c r="AH21" s="162" t="str">
        <f>NOVA!B7</f>
        <v>1b</v>
      </c>
      <c r="AI21" s="386" t="str">
        <f>NOVA!C7</f>
        <v>List at least two questions or ideas</v>
      </c>
      <c r="AJ21" s="387"/>
      <c r="AK21" s="162" t="str">
        <f>IF(NOVA!O7&lt;&gt;"", NOVA!O7, "")</f>
        <v/>
      </c>
      <c r="AL21" s="216"/>
      <c r="AM21" s="162" t="str">
        <f>NOVA!B68</f>
        <v>4c3</v>
      </c>
      <c r="AN21" s="386" t="str">
        <f>NOVA!C68</f>
        <v>Discuss food web with counselor</v>
      </c>
      <c r="AO21" s="387"/>
      <c r="AP21" s="162" t="str">
        <f>IF(NOVA!O68&lt;&gt;"", NOVA!O68, "")</f>
        <v/>
      </c>
      <c r="AQ21" s="216"/>
      <c r="AR21" s="162" t="str">
        <f>NOVA!B133</f>
        <v>1a</v>
      </c>
      <c r="AS21" s="389" t="str">
        <f>NOVA!C133</f>
        <v>Read or watch 1 hour of mechanical content</v>
      </c>
      <c r="AT21" s="390"/>
      <c r="AU21" s="162" t="str">
        <f>IF(NOVA!O133&lt;&gt;"", NOVA!O133, "")</f>
        <v/>
      </c>
    </row>
    <row r="22" spans="1:47">
      <c r="A22" s="109" t="s">
        <v>440</v>
      </c>
      <c r="B22" s="117" t="str">
        <f>IF(ISTEXT(ArrowOfLight!O5),"C"," ")</f>
        <v xml:space="preserve"> </v>
      </c>
      <c r="D22" s="402"/>
      <c r="E22" s="42">
        <f>AdventurePins!B26</f>
        <v>5</v>
      </c>
      <c r="F22" s="159" t="str">
        <f>AdventurePins!C26</f>
        <v>Demonstrate treatment for five:</v>
      </c>
      <c r="G22" s="42" t="str">
        <f>IF(AdventurePins!O26&lt;&gt;"", AdventurePins!O26, " ")</f>
        <v xml:space="preserve"> </v>
      </c>
      <c r="I22" s="402" t="str">
        <f>IF(AdventurePins!$E82&lt;&gt;"", AdventurePins!$E82, " ")</f>
        <v>(Do all of A or B)</v>
      </c>
      <c r="J22" s="424" t="str">
        <f>AdventurePins!C83</f>
        <v>Option A</v>
      </c>
      <c r="K22" s="425"/>
      <c r="L22" s="42" t="str">
        <f>IF(AdventurePins!O83&lt;&gt;"", AdventurePins!O83, " ")</f>
        <v xml:space="preserve"> </v>
      </c>
      <c r="N22" s="416"/>
      <c r="O22" s="107">
        <f>Electives!B26</f>
        <v>7</v>
      </c>
      <c r="P22" s="125" t="str">
        <f>Electives!C26</f>
        <v>Talk swimming expert</v>
      </c>
      <c r="Q22" s="107" t="str">
        <f>IF(Electives!O26&lt;&gt;"", Electives!O26, " ")</f>
        <v xml:space="preserve"> </v>
      </c>
      <c r="S22" s="417"/>
      <c r="T22" s="107" t="str">
        <f>Electives!B94</f>
        <v>6b</v>
      </c>
      <c r="U22" s="125" t="str">
        <f>Electives!C94</f>
        <v>Identify geological materials (community)</v>
      </c>
      <c r="V22" s="107" t="str">
        <f>IF(Electives!O94&lt;&gt;"", Electives!O94, " ")</f>
        <v xml:space="preserve"> </v>
      </c>
      <c r="X22" s="410"/>
      <c r="Y22" s="107" t="str">
        <f>Electives!B160</f>
        <v>9b</v>
      </c>
      <c r="Z22" s="127" t="str">
        <f>Electives!C160</f>
        <v>Create vid of wild creature &amp; share w/den</v>
      </c>
      <c r="AA22" s="107" t="str">
        <f>IF(Electives!O160&lt;&gt;"", Electives!O160, " ")</f>
        <v xml:space="preserve"> </v>
      </c>
      <c r="AC22" s="164" t="str">
        <f>'Cub Awards'!B25</f>
        <v>i</v>
      </c>
      <c r="AD22" s="314" t="str">
        <f>'Cub Awards'!C25</f>
        <v>Participate in outdoor aquatics</v>
      </c>
      <c r="AE22" s="314"/>
      <c r="AF22" s="164" t="str">
        <f>IF('Cub Awards'!O25&lt;&gt;"", 'Cub Awards'!O25, "")</f>
        <v/>
      </c>
      <c r="AG22" s="216"/>
      <c r="AH22" s="162" t="str">
        <f>NOVA!B8</f>
        <v>1c</v>
      </c>
      <c r="AI22" s="386" t="str">
        <f>NOVA!C8</f>
        <v>Discuss two with your counselor</v>
      </c>
      <c r="AJ22" s="387"/>
      <c r="AK22" s="162" t="str">
        <f>IF(NOVA!O8&lt;&gt;"", NOVA!O8, "")</f>
        <v/>
      </c>
      <c r="AL22" s="216"/>
      <c r="AM22" s="162" t="str">
        <f>NOVA!B69</f>
        <v>4d1</v>
      </c>
      <c r="AN22" s="386" t="str">
        <f>NOVA!C69</f>
        <v>Crate diorama of local animal's habitat</v>
      </c>
      <c r="AO22" s="387"/>
      <c r="AP22" s="162" t="str">
        <f>IF(NOVA!O69&lt;&gt;"", NOVA!O69, "")</f>
        <v/>
      </c>
      <c r="AQ22" s="216"/>
      <c r="AR22" s="162" t="str">
        <f>NOVA!B134</f>
        <v>1b</v>
      </c>
      <c r="AS22" s="386" t="str">
        <f>NOVA!C134</f>
        <v>List at least two questions or ideas</v>
      </c>
      <c r="AT22" s="387"/>
      <c r="AU22" s="162" t="str">
        <f>IF(NOVA!O134&lt;&gt;"", NOVA!O134, "")</f>
        <v/>
      </c>
    </row>
    <row r="23" spans="1:47">
      <c r="A23" s="109" t="s">
        <v>441</v>
      </c>
      <c r="B23" s="117" t="str">
        <f>ArrowOfLight!O6</f>
        <v/>
      </c>
      <c r="D23" s="402"/>
      <c r="E23" s="42" t="str">
        <f>AdventurePins!B27</f>
        <v>5a</v>
      </c>
      <c r="F23" s="159" t="str">
        <f>AdventurePins!C27</f>
        <v>Cuts &amp; scratches</v>
      </c>
      <c r="G23" s="42" t="str">
        <f>IF(AdventurePins!O27&lt;&gt;"", AdventurePins!O27, " ")</f>
        <v xml:space="preserve"> </v>
      </c>
      <c r="I23" s="402"/>
      <c r="J23" s="42">
        <f>AdventurePins!B84</f>
        <v>1</v>
      </c>
      <c r="K23" s="159" t="str">
        <f>AdventurePins!C84</f>
        <v>Plan / conduct campout</v>
      </c>
      <c r="L23" s="42" t="str">
        <f>IF(AdventurePins!O84&lt;&gt;"", AdventurePins!O84, " ")</f>
        <v xml:space="preserve"> </v>
      </c>
      <c r="N23" s="416"/>
      <c r="O23" s="107">
        <f>Electives!B27</f>
        <v>8</v>
      </c>
      <c r="P23" s="125" t="str">
        <f>Electives!C27</f>
        <v>PFD exercise</v>
      </c>
      <c r="Q23" s="107" t="str">
        <f>IF(Electives!O27&lt;&gt;"", Electives!O27,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Awards'!O26&lt;&gt;"", 'Cub Awards'!O26, "")</f>
        <v/>
      </c>
      <c r="AG23" s="216"/>
      <c r="AH23" s="162">
        <f>NOVA!B9</f>
        <v>2</v>
      </c>
      <c r="AI23" s="386" t="str">
        <f>NOVA!C9</f>
        <v>Complete an elective listed in comment</v>
      </c>
      <c r="AJ23" s="387"/>
      <c r="AK23" s="162" t="str">
        <f>IF(NOVA!O9&lt;&gt;"", NOVA!O9, "")</f>
        <v/>
      </c>
      <c r="AL23" s="216"/>
      <c r="AM23" s="162" t="str">
        <f>NOVA!B70</f>
        <v>4d2</v>
      </c>
      <c r="AN23" s="386" t="str">
        <f>NOVA!C70</f>
        <v>Explain what animal must have</v>
      </c>
      <c r="AO23" s="387"/>
      <c r="AP23" s="162" t="str">
        <f>IF(NOVA!O70&lt;&gt;"", NOVA!O70, "")</f>
        <v/>
      </c>
      <c r="AQ23" s="216"/>
      <c r="AR23" s="162" t="str">
        <f>NOVA!B135</f>
        <v>1c</v>
      </c>
      <c r="AS23" s="386" t="str">
        <f>NOVA!C135</f>
        <v>Discuss two with your counselor</v>
      </c>
      <c r="AT23" s="387"/>
      <c r="AU23" s="162" t="str">
        <f>IF(NOVA!O135&lt;&gt;"", NOVA!O135, "")</f>
        <v/>
      </c>
    </row>
    <row r="24" spans="1:47">
      <c r="A24" s="109" t="s">
        <v>442</v>
      </c>
      <c r="B24" s="117" t="str">
        <f>ArrowOfLight!O8</f>
        <v/>
      </c>
      <c r="D24" s="402"/>
      <c r="E24" s="42" t="str">
        <f>AdventurePins!B28</f>
        <v>5b</v>
      </c>
      <c r="F24" s="159" t="str">
        <f>AdventurePins!C28</f>
        <v>Burns &amp; scalds</v>
      </c>
      <c r="G24" s="42" t="str">
        <f>IF(AdventurePins!O28&lt;&gt;"", AdventurePins!O28, " ")</f>
        <v xml:space="preserve"> </v>
      </c>
      <c r="I24" s="402"/>
      <c r="J24" s="42">
        <f>AdventurePins!B85</f>
        <v>2</v>
      </c>
      <c r="K24" s="159" t="str">
        <f>AdventurePins!C85</f>
        <v>Setup tent without adult help</v>
      </c>
      <c r="L24" s="42" t="str">
        <f>IF(AdventurePins!O85&lt;&gt;"", AdventurePins!O85, " ")</f>
        <v xml:space="preserve"> </v>
      </c>
      <c r="N24" s="417"/>
      <c r="O24" s="107">
        <f>Electives!B28</f>
        <v>9</v>
      </c>
      <c r="P24" s="125" t="str">
        <f>Electives!C28</f>
        <v>Paddle canoe</v>
      </c>
      <c r="Q24" s="107" t="str">
        <f>IF(Electives!O28&lt;&gt;"", Electives!O28, " ")</f>
        <v xml:space="preserve"> </v>
      </c>
      <c r="S24" s="410" t="str">
        <f>IF(Electives!$E97&lt;&gt;"", Electives!$E97, " ")</f>
        <v>(Do 1-2)</v>
      </c>
      <c r="T24" s="107">
        <f>Electives!B98</f>
        <v>1</v>
      </c>
      <c r="U24" s="126" t="str">
        <f>Electives!C98</f>
        <v>3 things describing a type of engineer</v>
      </c>
      <c r="V24" s="107" t="str">
        <f>IF(Electives!O98&lt;&gt;"", Electives!O98, " ")</f>
        <v xml:space="preserve"> </v>
      </c>
      <c r="X24" s="410" t="str">
        <f>IF(Electives!$E163&lt;&gt;"", Electives!$E163, " ")</f>
        <v>(Do 1-4 and one other)</v>
      </c>
      <c r="Y24" s="107">
        <f>Electives!B164</f>
        <v>1</v>
      </c>
      <c r="Z24" s="125" t="str">
        <f>Electives!C164</f>
        <v>Identify 2 groups / parts of tree</v>
      </c>
      <c r="AA24" s="107" t="str">
        <f>IF(Electives!O164&lt;&gt;"", Electives!O164, " ")</f>
        <v xml:space="preserve"> </v>
      </c>
      <c r="AC24" s="164" t="str">
        <f>'Cub Awards'!B27</f>
        <v>k</v>
      </c>
      <c r="AD24" s="314" t="str">
        <f>'Cub Awards'!C27</f>
        <v>Participate in outdoor sporting event</v>
      </c>
      <c r="AE24" s="314"/>
      <c r="AF24" s="164" t="str">
        <f>IF('Cub Awards'!O27&lt;&gt;"", 'Cub Awards'!O27, "")</f>
        <v/>
      </c>
      <c r="AG24" s="216"/>
      <c r="AH24" s="162" t="str">
        <f>NOVA!B10</f>
        <v>3a</v>
      </c>
      <c r="AI24" s="386" t="str">
        <f>NOVA!C10</f>
        <v>Choose a question to investigate</v>
      </c>
      <c r="AJ24" s="387"/>
      <c r="AK24" s="162" t="str">
        <f>IF(NOVA!O10&lt;&gt;"", NOVA!O10, "")</f>
        <v/>
      </c>
      <c r="AL24" s="216"/>
      <c r="AM24" s="162" t="str">
        <f>NOVA!B71</f>
        <v>4e1</v>
      </c>
      <c r="AN24" s="386" t="str">
        <f>NOVA!C71</f>
        <v>Make and place a bird feeder</v>
      </c>
      <c r="AO24" s="387"/>
      <c r="AP24" s="162" t="str">
        <f>IF(NOVA!O71&lt;&gt;"", NOVA!O71, "")</f>
        <v/>
      </c>
      <c r="AQ24" s="216"/>
      <c r="AR24" s="162">
        <f>NOVA!B136</f>
        <v>2</v>
      </c>
      <c r="AS24" s="386" t="str">
        <f>NOVA!C136</f>
        <v>Complete an elective listed in comment</v>
      </c>
      <c r="AT24" s="387"/>
      <c r="AU24" s="162" t="str">
        <f>IF(NOVA!O136&lt;&gt;"", NOVA!O136, "")</f>
        <v/>
      </c>
    </row>
    <row r="25" spans="1:47" ht="12.75" customHeight="1">
      <c r="A25" s="109" t="s">
        <v>443</v>
      </c>
      <c r="B25" s="117" t="str">
        <f>ArrowOfLight!O7</f>
        <v/>
      </c>
      <c r="D25" s="402"/>
      <c r="E25" s="42" t="str">
        <f>AdventurePins!B29</f>
        <v>5c</v>
      </c>
      <c r="F25" s="159" t="str">
        <f>AdventurePins!C29</f>
        <v>Sunburn</v>
      </c>
      <c r="G25" s="42" t="str">
        <f>IF(AdventurePins!O29&lt;&gt;"", AdventurePins!O29, " ")</f>
        <v xml:space="preserve"> </v>
      </c>
      <c r="I25" s="402"/>
      <c r="J25" s="42">
        <f>AdventurePins!B86</f>
        <v>3</v>
      </c>
      <c r="K25" s="159" t="str">
        <f>AdventurePins!C86</f>
        <v>Discuss emergency actions for:</v>
      </c>
      <c r="L25" s="42" t="str">
        <f>IF(AdventurePins!O86&lt;&gt;"", AdventurePins!O86, " ")</f>
        <v xml:space="preserve"> </v>
      </c>
      <c r="N25" s="399" t="str">
        <f>Electives!C31</f>
        <v>Art Explosion</v>
      </c>
      <c r="O25" s="399"/>
      <c r="P25" s="399"/>
      <c r="Q25" s="399"/>
      <c r="S25" s="410"/>
      <c r="T25" s="107" t="str">
        <f>Electives!B99</f>
        <v>2a</v>
      </c>
      <c r="U25" s="125" t="str">
        <f>Electives!C99</f>
        <v>Construct blueprint plans for a design</v>
      </c>
      <c r="V25" s="107" t="str">
        <f>IF(Electives!O99&lt;&gt;"", Electives!O99, " ")</f>
        <v xml:space="preserve"> </v>
      </c>
      <c r="X25" s="410"/>
      <c r="Y25" s="107">
        <f>Electives!B165</f>
        <v>2</v>
      </c>
      <c r="Z25" s="125" t="str">
        <f>Electives!C165</f>
        <v>Identify 4 local trees &amp; how used</v>
      </c>
      <c r="AA25" s="107" t="str">
        <f>IF(Electives!O165&lt;&gt;"", Electives!O165, " ")</f>
        <v xml:space="preserve"> </v>
      </c>
      <c r="AC25" s="164" t="str">
        <f>'Cub Awards'!B28</f>
        <v>l</v>
      </c>
      <c r="AD25" s="314" t="str">
        <f>'Cub Awards'!C28</f>
        <v>Participate in outdoor worship service</v>
      </c>
      <c r="AE25" s="314"/>
      <c r="AF25" s="164" t="str">
        <f>IF('Cub Awards'!O28&lt;&gt;"", 'Cub Awards'!O28, "")</f>
        <v/>
      </c>
      <c r="AG25" s="216"/>
      <c r="AH25" s="162" t="str">
        <f>NOVA!B11</f>
        <v>3b</v>
      </c>
      <c r="AI25" s="386" t="str">
        <f>NOVA!C11</f>
        <v>Use scientific method to investigate</v>
      </c>
      <c r="AJ25" s="387"/>
      <c r="AK25" s="162" t="str">
        <f>IF(NOVA!O11&lt;&gt;"", NOVA!O11, "")</f>
        <v/>
      </c>
      <c r="AL25" s="216"/>
      <c r="AM25" s="162" t="str">
        <f>NOVA!B72</f>
        <v>4e2</v>
      </c>
      <c r="AN25" s="386" t="str">
        <f>NOVA!C72</f>
        <v>Fill feeder with birdseed</v>
      </c>
      <c r="AO25" s="387"/>
      <c r="AP25" s="162" t="str">
        <f>IF(NOVA!O72&lt;&gt;"", NOVA!O72, "")</f>
        <v/>
      </c>
      <c r="AQ25" s="216"/>
      <c r="AR25" s="162" t="str">
        <f>NOVA!B137</f>
        <v>3a1</v>
      </c>
      <c r="AS25" s="386" t="str">
        <f>NOVA!C137</f>
        <v>Make a list of the three kinds of levers</v>
      </c>
      <c r="AT25" s="387"/>
      <c r="AU25" s="162" t="str">
        <f>IF(NOVA!O137&lt;&gt;"", NOVA!O137, "")</f>
        <v/>
      </c>
    </row>
    <row r="26" spans="1:47" ht="12.75" customHeight="1">
      <c r="A26" s="114" t="s">
        <v>444</v>
      </c>
      <c r="B26" s="117" t="str">
        <f>ArrowOfLight!O9</f>
        <v/>
      </c>
      <c r="D26" s="402"/>
      <c r="E26" s="42" t="str">
        <f>AdventurePins!B30</f>
        <v>5d</v>
      </c>
      <c r="F26" s="159" t="str">
        <f>AdventurePins!C30</f>
        <v>Blisters on hand / foot</v>
      </c>
      <c r="G26" s="42" t="str">
        <f>IF(AdventurePins!O30&lt;&gt;"", AdventurePins!O30, " ")</f>
        <v xml:space="preserve"> </v>
      </c>
      <c r="I26" s="402"/>
      <c r="J26" s="42" t="str">
        <f>AdventurePins!B87</f>
        <v>3a</v>
      </c>
      <c r="K26" s="159" t="str">
        <f>AdventurePins!C87</f>
        <v>Severe rainstorm causing flooding</v>
      </c>
      <c r="L26" s="42" t="str">
        <f>IF(AdventurePins!O87&lt;&gt;"", AdventurePins!O87, " ")</f>
        <v xml:space="preserve"> </v>
      </c>
      <c r="N26" s="415" t="str">
        <f>IF(Electives!$E31&lt;&gt;"", Electives!$E31, " ")</f>
        <v>(Do 1-2 and two of 3)</v>
      </c>
      <c r="O26" s="107">
        <f>Electives!B32</f>
        <v>1</v>
      </c>
      <c r="P26" s="125" t="str">
        <f>Electives!C32</f>
        <v>Visit museum</v>
      </c>
      <c r="Q26" s="107" t="str">
        <f>IF(Electives!O32&lt;&gt;"", Electives!O32, " ")</f>
        <v xml:space="preserve"> </v>
      </c>
      <c r="S26" s="410"/>
      <c r="T26" s="107" t="str">
        <f>Electives!B100</f>
        <v>2b</v>
      </c>
      <c r="U26" s="125" t="str">
        <f>Electives!C100</f>
        <v>Using plans, construct the project</v>
      </c>
      <c r="V26" s="107" t="str">
        <f>IF(Electives!O100&lt;&gt;"", Electives!O100, " ")</f>
        <v xml:space="preserve"> </v>
      </c>
      <c r="X26" s="410"/>
      <c r="Y26" s="107">
        <f>Electives!B166</f>
        <v>3</v>
      </c>
      <c r="Z26" s="125" t="str">
        <f>Electives!C166</f>
        <v>Identify 4 plants &amp; how used</v>
      </c>
      <c r="AA26" s="107" t="str">
        <f>IF(Electives!O166&lt;&gt;"", Electives!O166, " ")</f>
        <v xml:space="preserve"> </v>
      </c>
      <c r="AC26" s="164" t="str">
        <f>'Cub Awards'!B29</f>
        <v>m</v>
      </c>
      <c r="AD26" s="314" t="str">
        <f>'Cub Awards'!C29</f>
        <v>Explore park</v>
      </c>
      <c r="AE26" s="314"/>
      <c r="AF26" s="164" t="str">
        <f>IF('Cub Awards'!O29&lt;&gt;"", 'Cub Awards'!O29, "")</f>
        <v/>
      </c>
      <c r="AG26" s="217"/>
      <c r="AH26" s="162" t="str">
        <f>NOVA!B12</f>
        <v>3c</v>
      </c>
      <c r="AI26" s="386" t="str">
        <f>NOVA!C12</f>
        <v>Discuss findings with counselor</v>
      </c>
      <c r="AJ26" s="387"/>
      <c r="AK26" s="162" t="str">
        <f>IF(NOVA!O12&lt;&gt;"", NOVA!O12, "")</f>
        <v/>
      </c>
      <c r="AL26" s="217"/>
      <c r="AM26" s="162" t="str">
        <f>NOVA!B73</f>
        <v>4e3</v>
      </c>
      <c r="AN26" s="386" t="str">
        <f>NOVA!C73</f>
        <v>Provide a water source</v>
      </c>
      <c r="AO26" s="387"/>
      <c r="AP26" s="162" t="str">
        <f>IF(NOVA!O73&lt;&gt;"", NOVA!O73, "")</f>
        <v/>
      </c>
      <c r="AQ26" s="217"/>
      <c r="AR26" s="162" t="str">
        <f>NOVA!B138</f>
        <v>3a2</v>
      </c>
      <c r="AS26" s="386" t="str">
        <f>NOVA!C138</f>
        <v>Show how each lever work</v>
      </c>
      <c r="AT26" s="387"/>
      <c r="AU26" s="162" t="str">
        <f>IF(NOVA!O138&lt;&gt;"", NOVA!O138, "")</f>
        <v/>
      </c>
    </row>
    <row r="27" spans="1:47" ht="12.75" customHeight="1">
      <c r="A27" s="120" t="s">
        <v>445</v>
      </c>
      <c r="B27" s="117" t="str">
        <f>ArrowOfLight!O10</f>
        <v/>
      </c>
      <c r="D27" s="402"/>
      <c r="E27" s="42" t="str">
        <f>AdventurePins!B31</f>
        <v>5e</v>
      </c>
      <c r="F27" s="159" t="str">
        <f>AdventurePins!C31</f>
        <v>Tick bites</v>
      </c>
      <c r="G27" s="42" t="str">
        <f>IF(AdventurePins!O31&lt;&gt;"", AdventurePins!O31, " ")</f>
        <v xml:space="preserve"> </v>
      </c>
      <c r="I27" s="402"/>
      <c r="J27" s="42" t="str">
        <f>AdventurePins!B88</f>
        <v>3b</v>
      </c>
      <c r="K27" s="127" t="str">
        <f>AdventurePins!C88</f>
        <v>Severe thunderstorm w/lightning or tornados</v>
      </c>
      <c r="L27" s="42" t="str">
        <f>IF(AdventurePins!O88&lt;&gt;"", AdventurePins!O88, " ")</f>
        <v xml:space="preserve"> </v>
      </c>
      <c r="N27" s="416"/>
      <c r="O27" s="107">
        <f>Electives!B33</f>
        <v>2</v>
      </c>
      <c r="P27" s="125" t="str">
        <f>Electives!C33</f>
        <v>Create 2 self-portrits, different tech</v>
      </c>
      <c r="Q27" s="107" t="str">
        <f>IF(Electives!O33&lt;&gt;"", Electives!O33, " ")</f>
        <v xml:space="preserve"> </v>
      </c>
      <c r="S27" s="410"/>
      <c r="T27" s="107" t="str">
        <f>Electives!B101</f>
        <v>2c</v>
      </c>
      <c r="U27" s="125" t="str">
        <f>Electives!C101</f>
        <v>Share project with Den</v>
      </c>
      <c r="V27" s="107" t="str">
        <f>IF(Electives!O101&lt;&gt;"", Electives!O101, " ")</f>
        <v xml:space="preserve"> </v>
      </c>
      <c r="X27" s="410"/>
      <c r="Y27" s="107">
        <f>Electives!B167</f>
        <v>4</v>
      </c>
      <c r="Z27" s="125" t="str">
        <f>Electives!C167</f>
        <v>Care plan and plant a plant/tree</v>
      </c>
      <c r="AA27" s="107" t="str">
        <f>IF(Electives!O167&lt;&gt;"", Electives!O167, " ")</f>
        <v xml:space="preserve"> </v>
      </c>
      <c r="AC27" s="164" t="str">
        <f>'Cub Awards'!B30</f>
        <v>n</v>
      </c>
      <c r="AD27" s="314" t="str">
        <f>'Cub Awards'!C30</f>
        <v>Invent and play outside game</v>
      </c>
      <c r="AE27" s="314"/>
      <c r="AF27" s="164" t="str">
        <f>IF('Cub Awards'!O30&lt;&gt;"", 'Cub Awards'!O30, "")</f>
        <v/>
      </c>
      <c r="AG27" s="215"/>
      <c r="AH27" s="162">
        <f>NOVA!B13</f>
        <v>4</v>
      </c>
      <c r="AI27" s="386" t="str">
        <f>NOVA!C13</f>
        <v>Visit a place where science is done</v>
      </c>
      <c r="AJ27" s="387"/>
      <c r="AK27" s="162" t="str">
        <f>IF(NOVA!O13&lt;&gt;"", NOVA!O13, "")</f>
        <v/>
      </c>
      <c r="AL27" s="215"/>
      <c r="AM27" s="162" t="str">
        <f>NOVA!B74</f>
        <v>4e4</v>
      </c>
      <c r="AN27" s="386" t="str">
        <f>NOVA!C74</f>
        <v>Watch and record feeder for 2 weeks</v>
      </c>
      <c r="AO27" s="387"/>
      <c r="AP27" s="162" t="str">
        <f>IF(NOVA!O74&lt;&gt;"", NOVA!O74, "")</f>
        <v/>
      </c>
      <c r="AQ27" s="215"/>
      <c r="AR27" s="162" t="str">
        <f>NOVA!B139</f>
        <v>3a3</v>
      </c>
      <c r="AS27" s="386" t="str">
        <f>NOVA!C139</f>
        <v>Show how the lever moves something</v>
      </c>
      <c r="AT27" s="387"/>
      <c r="AU27" s="162" t="str">
        <f>IF(NOVA!O139&lt;&gt;"", NOVA!O139, "")</f>
        <v/>
      </c>
    </row>
    <row r="28" spans="1:47" ht="12.75" customHeight="1">
      <c r="A28" s="109" t="s">
        <v>855</v>
      </c>
      <c r="B28" s="117" t="str">
        <f>IF(ISTEXT(ArrowOfLight!O11),"C"," ")</f>
        <v xml:space="preserve"> </v>
      </c>
      <c r="D28" s="402"/>
      <c r="E28" s="42" t="str">
        <f>AdventurePins!B32</f>
        <v>5f</v>
      </c>
      <c r="F28" s="159" t="str">
        <f>AdventurePins!C32</f>
        <v>Bites &amp; stings</v>
      </c>
      <c r="G28" s="42" t="str">
        <f>IF(AdventurePins!O32&lt;&gt;"", AdventurePins!O32, " ")</f>
        <v xml:space="preserve"> </v>
      </c>
      <c r="I28" s="402"/>
      <c r="J28" s="42" t="str">
        <f>AdventurePins!B89</f>
        <v>3c</v>
      </c>
      <c r="K28" s="159" t="str">
        <f>AdventurePins!C89</f>
        <v>Fire/Earthquake/other evacuation</v>
      </c>
      <c r="L28" s="42" t="str">
        <f>IF(AdventurePins!O89&lt;&gt;"", AdventurePins!O89, " ")</f>
        <v xml:space="preserve"> </v>
      </c>
      <c r="N28" s="416"/>
      <c r="O28" s="107" t="str">
        <f>Electives!B34</f>
        <v>3a</v>
      </c>
      <c r="P28" s="125" t="str">
        <f>Electives!C34</f>
        <v>Draw original picture outdoors</v>
      </c>
      <c r="Q28" s="107" t="str">
        <f>IF(Electives!O34&lt;&gt;"", Electives!O34, " ")</f>
        <v xml:space="preserve"> </v>
      </c>
      <c r="S28" s="410"/>
      <c r="T28" s="107">
        <f>Electives!B102</f>
        <v>3</v>
      </c>
      <c r="U28" s="125" t="str">
        <f>Electives!C102</f>
        <v>Explore fields of engineering</v>
      </c>
      <c r="V28" s="107" t="str">
        <f>IF(Electives!O102&lt;&gt;"", Electives!O102, " ")</f>
        <v xml:space="preserve"> </v>
      </c>
      <c r="X28" s="410"/>
      <c r="Y28" s="107">
        <f>Electives!B168</f>
        <v>5</v>
      </c>
      <c r="Z28" s="126" t="str">
        <f>Electives!C168</f>
        <v>List of household things made of wood</v>
      </c>
      <c r="AA28" s="107" t="str">
        <f>IF(Electives!O168&lt;&gt;"", Electives!O168,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IF(NOVA!O14&lt;&gt;"", NOVA!O14, "")</f>
        <v/>
      </c>
      <c r="AL28" s="216"/>
      <c r="AM28" s="162" t="str">
        <f>NOVA!B75</f>
        <v>4e5</v>
      </c>
      <c r="AN28" s="386" t="str">
        <f>NOVA!C75</f>
        <v>Identify visitors</v>
      </c>
      <c r="AO28" s="387"/>
      <c r="AP28" s="162" t="str">
        <f>IF(NOVA!O75&lt;&gt;"", NOVA!O75, "")</f>
        <v/>
      </c>
      <c r="AQ28" s="216"/>
      <c r="AR28" s="162" t="str">
        <f>NOVA!B140</f>
        <v>3a4</v>
      </c>
      <c r="AS28" s="386" t="str">
        <f>NOVA!C140</f>
        <v>Show the class of each lever</v>
      </c>
      <c r="AT28" s="387"/>
      <c r="AU28" s="162" t="str">
        <f>IF(NOVA!O140&lt;&gt;"", NOVA!O140, "")</f>
        <v/>
      </c>
    </row>
    <row r="29" spans="1:47" ht="12.75" customHeight="1">
      <c r="A29" s="209" t="s">
        <v>856</v>
      </c>
      <c r="B29" s="117" t="str">
        <f>IF(ISTEXT(ArrowOfLight!O12),"C"," ")</f>
        <v xml:space="preserve"> </v>
      </c>
      <c r="D29" s="402"/>
      <c r="E29" s="42" t="str">
        <f>AdventurePins!B33</f>
        <v>5g</v>
      </c>
      <c r="F29" s="159" t="str">
        <f>AdventurePins!C33</f>
        <v>Poisonous snakebite</v>
      </c>
      <c r="G29" s="42" t="str">
        <f>IF(AdventurePins!O33&lt;&gt;"", AdventurePins!O33, " ")</f>
        <v xml:space="preserve"> </v>
      </c>
      <c r="I29" s="402"/>
      <c r="J29" s="42">
        <f>AdventurePins!B90</f>
        <v>4</v>
      </c>
      <c r="K29" s="127" t="str">
        <f>AdventurePins!C90</f>
        <v>Tie,teach and say when to use a Bowline.</v>
      </c>
      <c r="L29" s="42" t="str">
        <f>IF(AdventurePins!O90&lt;&gt;"", AdventurePins!O90, " ")</f>
        <v xml:space="preserve"> </v>
      </c>
      <c r="N29" s="416"/>
      <c r="O29" s="107" t="str">
        <f>Electives!B35</f>
        <v>3b</v>
      </c>
      <c r="P29" s="125" t="str">
        <f>Electives!C35</f>
        <v>Clay sculpture</v>
      </c>
      <c r="Q29" s="107" t="str">
        <f>IF(Electives!O35&lt;&gt;"", Electives!O35, " ")</f>
        <v xml:space="preserve"> </v>
      </c>
      <c r="S29" s="410"/>
      <c r="T29" s="107">
        <f>Electives!B103</f>
        <v>4</v>
      </c>
      <c r="U29" s="125" t="str">
        <f>Electives!C103</f>
        <v>Do 2 projects using engieering skills</v>
      </c>
      <c r="V29" s="107" t="str">
        <f>IF(Electives!O103&lt;&gt;"", Electives!O103, " ")</f>
        <v xml:space="preserve"> </v>
      </c>
      <c r="X29" s="410"/>
      <c r="Y29" s="107">
        <f>Electives!B169</f>
        <v>6</v>
      </c>
      <c r="Z29" s="126" t="str">
        <f>Electives!C169</f>
        <v>Explain growth rings &amp; types of tree bark</v>
      </c>
      <c r="AA29" s="107" t="str">
        <f>IF(Electives!O169&lt;&gt;"", Electives!O169, " ")</f>
        <v xml:space="preserve"> </v>
      </c>
      <c r="AC29" s="164">
        <f>'Cub Awards'!B33</f>
        <v>1</v>
      </c>
      <c r="AD29" s="314" t="str">
        <f>'Cub Awards'!C33</f>
        <v>Complete Building a Better World</v>
      </c>
      <c r="AE29" s="314"/>
      <c r="AF29" s="164" t="str">
        <f>IF('Cub Awards'!O33&lt;&gt;"", 'Cub Awards'!O33, "")</f>
        <v/>
      </c>
      <c r="AG29" s="142"/>
      <c r="AH29" s="162" t="str">
        <f>NOVA!B15</f>
        <v>4b</v>
      </c>
      <c r="AI29" s="386" t="str">
        <f>NOVA!C15</f>
        <v>Discuss science done/used/explained</v>
      </c>
      <c r="AJ29" s="387"/>
      <c r="AK29" s="162" t="str">
        <f>IF(NOVA!O15&lt;&gt;"", NOVA!O15, "")</f>
        <v/>
      </c>
      <c r="AL29" s="142"/>
      <c r="AM29" s="162" t="str">
        <f>NOVA!B76</f>
        <v>4e6</v>
      </c>
      <c r="AN29" s="386" t="str">
        <f>NOVA!C76</f>
        <v>Discuss what you learned</v>
      </c>
      <c r="AO29" s="387"/>
      <c r="AP29" s="162" t="str">
        <f>IF(NOVA!O76&lt;&gt;"", NOVA!O76, "")</f>
        <v/>
      </c>
      <c r="AQ29" s="142"/>
      <c r="AR29" s="162" t="str">
        <f>NOVA!B141</f>
        <v>3a5</v>
      </c>
      <c r="AS29" s="386" t="str">
        <f>NOVA!C141</f>
        <v>Show why we use levers</v>
      </c>
      <c r="AT29" s="387"/>
      <c r="AU29" s="162" t="str">
        <f>IF(NOVA!O141&lt;&gt;"", NOVA!O141, "")</f>
        <v/>
      </c>
    </row>
    <row r="30" spans="1:47" ht="12.75" customHeight="1">
      <c r="A30" s="414" t="s">
        <v>463</v>
      </c>
      <c r="B30" s="414"/>
      <c r="D30" s="402"/>
      <c r="E30" s="42" t="str">
        <f>AdventurePins!B34</f>
        <v>5h</v>
      </c>
      <c r="F30" s="159" t="str">
        <f>AdventurePins!C34</f>
        <v>Nosebleed</v>
      </c>
      <c r="G30" s="42" t="str">
        <f>IF(AdventurePins!O34&lt;&gt;"", AdventurePins!O34, " ")</f>
        <v xml:space="preserve"> </v>
      </c>
      <c r="I30" s="402"/>
      <c r="J30" s="42">
        <f>AdventurePins!B91</f>
        <v>5</v>
      </c>
      <c r="K30" s="159" t="str">
        <f>AdventurePins!C91</f>
        <v>Outdoor Code / Leave No Trace</v>
      </c>
      <c r="L30" s="42" t="str">
        <f>IF(AdventurePins!O91&lt;&gt;"", AdventurePins!O91, " ")</f>
        <v xml:space="preserve"> </v>
      </c>
      <c r="N30" s="416"/>
      <c r="O30" s="107" t="str">
        <f>Electives!B36</f>
        <v>3c</v>
      </c>
      <c r="P30" s="125" t="str">
        <f>Electives!C36</f>
        <v>Clay object, fired / baked / dried</v>
      </c>
      <c r="Q30" s="107" t="str">
        <f>IF(Electives!O36&lt;&gt;"", Electives!O36, " ")</f>
        <v xml:space="preserve"> </v>
      </c>
      <c r="S30" s="399" t="str">
        <f>Electives!C106</f>
        <v>Fix It</v>
      </c>
      <c r="T30" s="399"/>
      <c r="U30" s="399"/>
      <c r="V30" s="399"/>
      <c r="X30" s="410"/>
      <c r="Y30" s="107">
        <f>Electives!B170</f>
        <v>7</v>
      </c>
      <c r="Z30" s="125" t="str">
        <f>Electives!C170</f>
        <v>Visit nature center</v>
      </c>
      <c r="AA30" s="107" t="str">
        <f>IF(Electives!O170&lt;&gt;"", Electives!O170, " ")</f>
        <v xml:space="preserve"> </v>
      </c>
      <c r="AC30" s="164">
        <f>'Cub Awards'!B34</f>
        <v>2</v>
      </c>
      <c r="AD30" s="314" t="str">
        <f>'Cub Awards'!C34</f>
        <v>Complete Into the Woods</v>
      </c>
      <c r="AE30" s="314"/>
      <c r="AF30" s="164" t="str">
        <f>IF('Cub Awards'!O34&lt;&gt;"", 'Cub Awards'!O34, "")</f>
        <v/>
      </c>
      <c r="AG30" s="142"/>
      <c r="AH30" s="162">
        <f>NOVA!B16</f>
        <v>5</v>
      </c>
      <c r="AI30" s="323" t="str">
        <f>NOVA!C16</f>
        <v>Discuss how science affects daily life</v>
      </c>
      <c r="AJ30" s="323"/>
      <c r="AK30" s="162" t="str">
        <f>IF(NOVA!O16&lt;&gt;"", NOVA!O16, "")</f>
        <v/>
      </c>
      <c r="AL30" s="142"/>
      <c r="AM30" s="162" t="str">
        <f>NOVA!B77</f>
        <v>4f</v>
      </c>
      <c r="AN30" s="386" t="str">
        <f>NOVA!C77</f>
        <v>Earn Outdoor Ethics or Conservation awards</v>
      </c>
      <c r="AO30" s="387"/>
      <c r="AP30" s="162" t="str">
        <f>IF(NOVA!O77&lt;&gt;"", NOVA!O77, "")</f>
        <v/>
      </c>
      <c r="AQ30" s="142"/>
      <c r="AR30" s="162" t="str">
        <f>NOVA!B142</f>
        <v>3b</v>
      </c>
      <c r="AS30" s="386" t="str">
        <f>NOVA!C142</f>
        <v>Design ONE of the following</v>
      </c>
      <c r="AT30" s="387"/>
      <c r="AU30" s="162" t="str">
        <f>IF(NOVA!O142&lt;&gt;"", NOVA!O142, "")</f>
        <v/>
      </c>
    </row>
    <row r="31" spans="1:47">
      <c r="A31" s="412"/>
      <c r="B31" s="412"/>
      <c r="D31" s="402"/>
      <c r="E31" s="42" t="str">
        <f>AdventurePins!B35</f>
        <v>5i</v>
      </c>
      <c r="F31" s="159" t="str">
        <f>AdventurePins!C35</f>
        <v>Frostbite</v>
      </c>
      <c r="G31" s="42" t="str">
        <f>IF(AdventurePins!O35&lt;&gt;"", AdventurePins!O35, " ")</f>
        <v xml:space="preserve"> </v>
      </c>
      <c r="I31" s="402"/>
      <c r="J31" s="424" t="str">
        <f>AdventurePins!C92</f>
        <v>Option B</v>
      </c>
      <c r="K31" s="425"/>
      <c r="L31" s="42" t="str">
        <f>IF(AdventurePins!O92&lt;&gt;"", AdventurePins!O92, " ")</f>
        <v xml:space="preserve"> </v>
      </c>
      <c r="N31" s="416"/>
      <c r="O31" s="107" t="str">
        <f>Electives!B37</f>
        <v>3d</v>
      </c>
      <c r="P31" s="125" t="str">
        <f>Electives!C37</f>
        <v>Freestanding sculpture</v>
      </c>
      <c r="Q31" s="107" t="str">
        <f>IF(Electives!O37&lt;&gt;"", Electives!O37, " ")</f>
        <v xml:space="preserve"> </v>
      </c>
      <c r="S31" s="415" t="str">
        <f>IF(Electives!$E106&lt;&gt;"", Electives!$E106, " ")</f>
        <v>(Do 1-3, eight of 4)</v>
      </c>
      <c r="T31" s="107">
        <f>Electives!B107</f>
        <v>1</v>
      </c>
      <c r="U31" s="127" t="str">
        <f>Electives!C107</f>
        <v>Put toolbox together; Show safety of 3 tools</v>
      </c>
      <c r="V31" s="107" t="str">
        <f>IF(Electives!O107&lt;&gt;"", Electives!O107, " ")</f>
        <v xml:space="preserve"> </v>
      </c>
      <c r="X31" s="399" t="str">
        <f>Electives!C173</f>
        <v>Looking Back, Looking Forward</v>
      </c>
      <c r="Y31" s="399"/>
      <c r="Z31" s="399"/>
      <c r="AA31" s="119"/>
      <c r="AC31" s="164">
        <f>'Cub Awards'!B35</f>
        <v>3</v>
      </c>
      <c r="AD31" s="314" t="str">
        <f>'Cub Awards'!C35</f>
        <v>Complete Into the Wild</v>
      </c>
      <c r="AE31" s="314"/>
      <c r="AF31" s="164" t="str">
        <f>IF('Cub Awards'!O35&lt;&gt;"", 'Cub Awards'!O35, "")</f>
        <v/>
      </c>
      <c r="AG31" s="216"/>
      <c r="AH31"/>
      <c r="AI31" s="388" t="str">
        <f>NOVA!C18</f>
        <v>NOVA Science: Down and Dirty</v>
      </c>
      <c r="AJ31" s="388"/>
      <c r="AK31"/>
      <c r="AL31" s="216"/>
      <c r="AM31" s="162">
        <f>NOVA!B78</f>
        <v>5</v>
      </c>
      <c r="AN31" s="386" t="str">
        <f>NOVA!C78</f>
        <v>Visit a place to observe wildlife</v>
      </c>
      <c r="AO31" s="387"/>
      <c r="AP31" s="162" t="str">
        <f>IF(NOVA!O78&lt;&gt;"", NOVA!O78, "")</f>
        <v/>
      </c>
      <c r="AQ31" s="216"/>
      <c r="AR31" s="162" t="str">
        <f>NOVA!B143</f>
        <v>3b1</v>
      </c>
      <c r="AS31" s="386" t="str">
        <f>NOVA!C143</f>
        <v>A playground fixture using a lever</v>
      </c>
      <c r="AT31" s="387"/>
      <c r="AU31" s="162" t="str">
        <f>IF(NOVA!O143&lt;&gt;"", NOVA!O143, "")</f>
        <v/>
      </c>
    </row>
    <row r="32" spans="1:47">
      <c r="A32" s="159" t="str">
        <f>D3</f>
        <v>Cast Iron Chef</v>
      </c>
      <c r="B32" s="151" t="str">
        <f>AdventurePins!O9</f>
        <v/>
      </c>
      <c r="D32" s="402"/>
      <c r="E32" s="42">
        <f>AdventurePins!B36</f>
        <v>6</v>
      </c>
      <c r="F32" s="159" t="str">
        <f>AdventurePins!C36</f>
        <v>Assemble home first aid kit</v>
      </c>
      <c r="G32" s="42" t="str">
        <f>IF(AdventurePins!O36&lt;&gt;"", AdventurePins!O36, " ")</f>
        <v xml:space="preserve"> </v>
      </c>
      <c r="I32" s="402"/>
      <c r="J32" s="42">
        <f>AdventurePins!B93</f>
        <v>1</v>
      </c>
      <c r="K32" s="159" t="str">
        <f>AdventurePins!C93</f>
        <v>Plan / conduct outdoor activity</v>
      </c>
      <c r="L32" s="42" t="str">
        <f>IF(AdventurePins!O93&lt;&gt;"", AdventurePins!O93, " ")</f>
        <v xml:space="preserve"> </v>
      </c>
      <c r="N32" s="416"/>
      <c r="O32" s="107" t="str">
        <f>Electives!B38</f>
        <v>3e</v>
      </c>
      <c r="P32" s="125" t="str">
        <f>Electives!C38</f>
        <v>Origami / Kirigami</v>
      </c>
      <c r="Q32" s="107" t="str">
        <f>IF(Electives!O38&lt;&gt;"", Electives!O38, " ")</f>
        <v xml:space="preserve"> </v>
      </c>
      <c r="S32" s="416"/>
      <c r="T32" s="107">
        <f>Electives!B108</f>
        <v>2</v>
      </c>
      <c r="U32" s="125" t="str">
        <f>Electives!C108</f>
        <v>Help adult with following:</v>
      </c>
      <c r="V32" s="107" t="str">
        <f>IF(Electives!O108&lt;&gt;"", Electives!O108, " ")</f>
        <v xml:space="preserve"> </v>
      </c>
      <c r="X32" s="410" t="str">
        <f>IF(Electives!$E173&lt;&gt;"", Electives!$E173, " ")</f>
        <v>(Do All)</v>
      </c>
      <c r="Y32" s="107">
        <f>Electives!B174</f>
        <v>1</v>
      </c>
      <c r="Z32" s="125" t="str">
        <f>Electives!C174</f>
        <v>Create history record of scouting</v>
      </c>
      <c r="AA32" s="107" t="str">
        <f>IF(Electives!O174&lt;&gt;"", Electives!O174, " ")</f>
        <v xml:space="preserve"> </v>
      </c>
      <c r="AC32" s="164">
        <f>'Cub Awards'!B36</f>
        <v>4</v>
      </c>
      <c r="AD32" s="314" t="str">
        <f>'Cub Awards'!C36</f>
        <v>Complete Earth Rocks!</v>
      </c>
      <c r="AE32" s="314"/>
      <c r="AF32" s="164" t="str">
        <f>IF('Cub Awards'!O36&lt;&gt;"", 'Cub Awards'!O36, "")</f>
        <v/>
      </c>
      <c r="AG32" s="216"/>
      <c r="AH32" s="162" t="str">
        <f>NOVA!B19</f>
        <v>1a</v>
      </c>
      <c r="AI32" s="323" t="str">
        <f>NOVA!C19</f>
        <v>Read or watch 1 hour of Earth science content</v>
      </c>
      <c r="AJ32" s="323"/>
      <c r="AK32" s="162" t="str">
        <f>IF(NOVA!O19&lt;&gt;"", NOVA!O19, "")</f>
        <v/>
      </c>
      <c r="AL32" s="216"/>
      <c r="AM32" s="162" t="str">
        <f>NOVA!B79</f>
        <v>5a1</v>
      </c>
      <c r="AN32" s="386" t="str">
        <f>NOVA!C79</f>
        <v>Talk about different species living there</v>
      </c>
      <c r="AO32" s="387"/>
      <c r="AP32" s="162" t="str">
        <f>IF(NOVA!O79&lt;&gt;"", NOVA!O79, "")</f>
        <v/>
      </c>
      <c r="AQ32" s="216"/>
      <c r="AR32" s="162" t="str">
        <f>NOVA!B144</f>
        <v>3b2</v>
      </c>
      <c r="AS32" s="386" t="str">
        <f>NOVA!C144</f>
        <v>A game / sport using a lever</v>
      </c>
      <c r="AT32" s="387"/>
      <c r="AU32" s="162" t="str">
        <f>IF(NOVA!O144&lt;&gt;"", NOVA!O144, "")</f>
        <v/>
      </c>
    </row>
    <row r="33" spans="1:47">
      <c r="A33" s="159" t="str">
        <f>D7</f>
        <v>Duty to God and You</v>
      </c>
      <c r="B33" s="151" t="str">
        <f>AdventurePins!O15</f>
        <v/>
      </c>
      <c r="D33" s="402"/>
      <c r="E33" s="42">
        <f>AdventurePins!B37</f>
        <v>7</v>
      </c>
      <c r="F33" s="159" t="str">
        <f>AdventurePins!C37</f>
        <v>Create / Practice emergency plan</v>
      </c>
      <c r="G33" s="42" t="str">
        <f>IF(AdventurePins!O37&lt;&gt;"", AdventurePins!O37, " ")</f>
        <v xml:space="preserve"> </v>
      </c>
      <c r="I33" s="402"/>
      <c r="J33" s="42">
        <f>AdventurePins!B94</f>
        <v>2</v>
      </c>
      <c r="K33" s="159" t="str">
        <f>AdventurePins!C94</f>
        <v>Discuss emergency actions for:</v>
      </c>
      <c r="L33" s="42" t="str">
        <f>IF(AdventurePins!O94&lt;&gt;"", AdventurePins!O94, " ")</f>
        <v xml:space="preserve"> </v>
      </c>
      <c r="N33" s="416"/>
      <c r="O33" s="107" t="str">
        <f>Electives!B39</f>
        <v>3f</v>
      </c>
      <c r="P33" s="125" t="str">
        <f>Electives!C39</f>
        <v>Computer illustration</v>
      </c>
      <c r="Q33" s="107" t="str">
        <f>IF(Electives!O39&lt;&gt;"", Electives!O39, " ")</f>
        <v xml:space="preserve"> </v>
      </c>
      <c r="S33" s="416"/>
      <c r="T33" s="107" t="str">
        <f>Electives!B109</f>
        <v>2a</v>
      </c>
      <c r="U33" s="127" t="str">
        <f>Electives!C109</f>
        <v>Locate electrical panel, fuses or breakers</v>
      </c>
      <c r="V33" s="107" t="str">
        <f>IF(Electives!O109&lt;&gt;"", Electives!O109, " ")</f>
        <v xml:space="preserve"> </v>
      </c>
      <c r="X33" s="410"/>
      <c r="Y33" s="107">
        <f>Electives!B175</f>
        <v>2</v>
      </c>
      <c r="Z33" s="127" t="str">
        <f>Electives!C175</f>
        <v>Virtual journey to the past &amp; make timeline</v>
      </c>
      <c r="AA33" s="107" t="str">
        <f>IF(Electives!O175&lt;&gt;"", Electives!O175, " ")</f>
        <v xml:space="preserve"> </v>
      </c>
      <c r="AC33" s="164">
        <f>'Cub Awards'!B37</f>
        <v>5</v>
      </c>
      <c r="AD33" s="314" t="str">
        <f>'Cub Awards'!C37</f>
        <v>Complete 1, 3a and 3b of Adv. In Science</v>
      </c>
      <c r="AE33" s="314"/>
      <c r="AF33" s="164" t="str">
        <f>IF('Cub Awards'!O37&lt;&gt;"", 'Cub Awards'!O37, "")</f>
        <v/>
      </c>
      <c r="AG33" s="216"/>
      <c r="AH33" s="162" t="str">
        <f>NOVA!B20</f>
        <v>1b</v>
      </c>
      <c r="AI33" s="386" t="str">
        <f>NOVA!C20</f>
        <v>List at least two questions or ideas</v>
      </c>
      <c r="AJ33" s="387"/>
      <c r="AK33" s="162" t="str">
        <f>IF(NOVA!O20&lt;&gt;"", NOVA!O20, "")</f>
        <v/>
      </c>
      <c r="AL33" s="216"/>
      <c r="AM33" s="162" t="str">
        <f>NOVA!B80</f>
        <v>5a2</v>
      </c>
      <c r="AN33" s="386" t="str">
        <f>NOVA!C80</f>
        <v>Ask expert about what they studied</v>
      </c>
      <c r="AO33" s="387"/>
      <c r="AP33" s="162" t="str">
        <f>IF(NOVA!O80&lt;&gt;"", NOVA!O80, "")</f>
        <v/>
      </c>
      <c r="AQ33" s="216"/>
      <c r="AR33" s="162" t="str">
        <f>NOVA!B145</f>
        <v>3b3</v>
      </c>
      <c r="AS33" s="386" t="str">
        <f>NOVA!C145</f>
        <v>An invention using a lever</v>
      </c>
      <c r="AT33" s="387"/>
      <c r="AU33" s="162" t="str">
        <f>IF(NOVA!O145&lt;&gt;"", NOVA!O145, "")</f>
        <v/>
      </c>
    </row>
    <row r="34" spans="1:47" ht="12.75" customHeight="1">
      <c r="A34" s="159" t="str">
        <f>D12</f>
        <v>First Responder</v>
      </c>
      <c r="B34" s="151" t="str">
        <f>AdventurePins!O39</f>
        <v/>
      </c>
      <c r="D34" s="402"/>
      <c r="E34" s="42">
        <f>AdventurePins!B38</f>
        <v>8</v>
      </c>
      <c r="F34" s="159" t="str">
        <f>AdventurePins!C38</f>
        <v>Visit first responder</v>
      </c>
      <c r="G34" s="42" t="str">
        <f>IF(AdventurePins!O38&lt;&gt;"", AdventurePins!O38, " ")</f>
        <v xml:space="preserve"> </v>
      </c>
      <c r="I34" s="402"/>
      <c r="J34" s="42" t="str">
        <f>AdventurePins!B95</f>
        <v>2a</v>
      </c>
      <c r="K34" s="159" t="str">
        <f>AdventurePins!C95</f>
        <v>Severe rainstorm causing flooding</v>
      </c>
      <c r="L34" s="42" t="str">
        <f>IF(AdventurePins!O95&lt;&gt;"", AdventurePins!O95, " ")</f>
        <v xml:space="preserve"> </v>
      </c>
      <c r="N34" s="417"/>
      <c r="O34" s="107" t="str">
        <f>Electives!B40</f>
        <v>3g</v>
      </c>
      <c r="P34" s="125" t="str">
        <f>Electives!C40</f>
        <v>Original logo / design on object</v>
      </c>
      <c r="Q34" s="107" t="str">
        <f>IF(Electives!O40&lt;&gt;"", Electives!O40, " ")</f>
        <v xml:space="preserve"> </v>
      </c>
      <c r="S34" s="416"/>
      <c r="T34" s="107" t="str">
        <f>Electives!B110</f>
        <v>2b</v>
      </c>
      <c r="U34" s="125" t="str">
        <f>Electives!C110</f>
        <v>Type of heat used in home</v>
      </c>
      <c r="V34" s="107" t="str">
        <f>IF(Electives!O110&lt;&gt;"", Electives!O110, " ")</f>
        <v xml:space="preserve"> </v>
      </c>
      <c r="X34" s="410"/>
      <c r="Y34" s="107">
        <f>Electives!B176</f>
        <v>3</v>
      </c>
      <c r="Z34" s="125" t="str">
        <f>Electives!C176</f>
        <v>Create a time capsule</v>
      </c>
      <c r="AA34" s="107" t="str">
        <f>IF(Electives!O176&lt;&gt;"", Electives!O176, " ")</f>
        <v xml:space="preserve"> </v>
      </c>
      <c r="AC34" s="164">
        <f>'Cub Awards'!B38</f>
        <v>6</v>
      </c>
      <c r="AD34" s="314" t="str">
        <f>'Cub Awards'!C38</f>
        <v>Participate in conservation project</v>
      </c>
      <c r="AE34" s="314"/>
      <c r="AF34" s="164" t="str">
        <f>IF('Cub Awards'!O38&lt;&gt;"", 'Cub Awards'!O38, "")</f>
        <v/>
      </c>
      <c r="AG34" s="142"/>
      <c r="AH34" s="162" t="str">
        <f>NOVA!B21</f>
        <v>1c</v>
      </c>
      <c r="AI34" s="386" t="str">
        <f>NOVA!C21</f>
        <v>Discuss two with your counselor</v>
      </c>
      <c r="AJ34" s="387"/>
      <c r="AK34" s="162" t="str">
        <f>IF(NOVA!O21&lt;&gt;"", NOVA!O21, "")</f>
        <v/>
      </c>
      <c r="AL34" s="142"/>
      <c r="AM34" s="162" t="str">
        <f>NOVA!B81</f>
        <v>5b</v>
      </c>
      <c r="AN34" s="386" t="str">
        <f>NOVA!C81</f>
        <v>Discuss with counselor your visit</v>
      </c>
      <c r="AO34" s="387"/>
      <c r="AP34" s="162" t="str">
        <f>IF(NOVA!O81&lt;&gt;"", NOVA!O81, "")</f>
        <v/>
      </c>
      <c r="AQ34" s="142"/>
      <c r="AR34" s="162" t="str">
        <f>NOVA!B146</f>
        <v>3c</v>
      </c>
      <c r="AS34" s="386" t="str">
        <f>NOVA!C146</f>
        <v>Discuss findings with counselor</v>
      </c>
      <c r="AT34" s="387"/>
      <c r="AU34" s="162" t="str">
        <f>IF(NOVA!O146&lt;&gt;"", NOVA!O146, "")</f>
        <v/>
      </c>
    </row>
    <row r="35" spans="1:47">
      <c r="A35" s="159" t="str">
        <f>D35</f>
        <v>Stronger, Faster, Higher</v>
      </c>
      <c r="B35" s="151" t="str">
        <f>AdventurePins!O52</f>
        <v/>
      </c>
      <c r="D35" s="399" t="str">
        <f>AdventurePins!C40</f>
        <v>Stronger, Faster, Higher</v>
      </c>
      <c r="E35" s="399"/>
      <c r="F35" s="399"/>
      <c r="G35" s="399"/>
      <c r="I35" s="402"/>
      <c r="J35" s="42" t="str">
        <f>AdventurePins!B96</f>
        <v>2b</v>
      </c>
      <c r="K35" s="127" t="str">
        <f>AdventurePins!C96</f>
        <v>Severe thunderstorm w/lightning or tornados</v>
      </c>
      <c r="L35" s="42" t="str">
        <f>IF(AdventurePins!O96&lt;&gt;"", AdventurePins!O96, " ")</f>
        <v xml:space="preserve"> </v>
      </c>
      <c r="N35" s="399" t="str">
        <f>Electives!C43</f>
        <v>Aware and Care</v>
      </c>
      <c r="O35" s="399"/>
      <c r="P35" s="399"/>
      <c r="Q35" s="399"/>
      <c r="S35" s="416"/>
      <c r="T35" s="107" t="str">
        <f>Electives!B111</f>
        <v>3c</v>
      </c>
      <c r="U35" s="127" t="str">
        <f>Electives!C111</f>
        <v>Learn how to shut off water sink, toilet, etc.</v>
      </c>
      <c r="V35" s="107" t="str">
        <f>IF(Electives!O111&lt;&gt;"", Electives!O111,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IF(NOVA!O22&lt;&gt;"", NOVA!O22, "")</f>
        <v/>
      </c>
      <c r="AL35" s="142"/>
      <c r="AM35" s="162" t="str">
        <f>NOVA!B82</f>
        <v>6a</v>
      </c>
      <c r="AN35" s="386" t="str">
        <f>NOVA!C82</f>
        <v>Discuss why wildlife is important</v>
      </c>
      <c r="AO35" s="387"/>
      <c r="AP35" s="162" t="str">
        <f>IF(NOVA!O82&lt;&gt;"", NOVA!O82, "")</f>
        <v/>
      </c>
      <c r="AQ35" s="142"/>
      <c r="AR35" s="162" t="str">
        <f>NOVA!B147</f>
        <v>4a</v>
      </c>
      <c r="AS35" s="386" t="str">
        <f>NOVA!C147</f>
        <v>Visit a place that uses levers</v>
      </c>
      <c r="AT35" s="387"/>
      <c r="AU35" s="162" t="str">
        <f>IF(NOVA!O147&lt;&gt;"", NOVA!O147, "")</f>
        <v/>
      </c>
    </row>
    <row r="36" spans="1:47" ht="12.75" customHeight="1">
      <c r="A36" s="159" t="str">
        <f>D47</f>
        <v>Webelos Walkabout</v>
      </c>
      <c r="B36" s="151" t="str">
        <f>AdventurePins!O60</f>
        <v/>
      </c>
      <c r="D36" s="402" t="str">
        <f>IF(AdventurePins!$E40&lt;&gt;"", AdventurePins!$E40, " ")</f>
        <v>(Do 1-3 and one other)</v>
      </c>
      <c r="E36" s="42">
        <f>AdventurePins!B41</f>
        <v>1</v>
      </c>
      <c r="F36" s="159" t="str">
        <f>AdventurePins!C41</f>
        <v>Warm up &amp; Cool Down</v>
      </c>
      <c r="G36" s="42" t="str">
        <f>IF(AdventurePins!O41&lt;&gt;"", AdventurePins!O41, " ")</f>
        <v xml:space="preserve"> </v>
      </c>
      <c r="I36" s="402"/>
      <c r="J36" s="42" t="str">
        <f>AdventurePins!B97</f>
        <v>2c</v>
      </c>
      <c r="K36" s="159" t="str">
        <f>AdventurePins!C97</f>
        <v>Fire/Earthquake/other evacuation</v>
      </c>
      <c r="L36" s="42" t="str">
        <f>IF(AdventurePins!O97&lt;&gt;"", AdventurePins!O97, " ")</f>
        <v xml:space="preserve"> </v>
      </c>
      <c r="N36" s="415" t="str">
        <f>IF(Electives!$E43&lt;&gt;"", Electives!$E43, " ")</f>
        <v>(Do 1-3, two of 4)</v>
      </c>
      <c r="O36" s="107">
        <f>Electives!B44</f>
        <v>1</v>
      </c>
      <c r="P36" s="125" t="str">
        <f>Electives!C44</f>
        <v>Participate in blindness activity</v>
      </c>
      <c r="Q36" s="107" t="str">
        <f>IF(Electives!O44&lt;&gt;"", Electives!O44, " ")</f>
        <v xml:space="preserve"> </v>
      </c>
      <c r="S36" s="416"/>
      <c r="T36" s="107">
        <f>Electives!B112</f>
        <v>3</v>
      </c>
      <c r="U36" s="125" t="str">
        <f>Electives!C112</f>
        <v>Describe fixing:</v>
      </c>
      <c r="V36" s="107" t="str">
        <f>IF(Electives!O112&lt;&gt;"", Electives!O112, " ")</f>
        <v xml:space="preserve"> </v>
      </c>
      <c r="X36" s="427" t="str">
        <f>IF(Electives!$E179&lt;&gt;"", Electives!$E179, " ")</f>
        <v>(Do One of 1, and two of 2)</v>
      </c>
      <c r="Y36" s="107" t="str">
        <f>Electives!B180</f>
        <v>1a</v>
      </c>
      <c r="Z36" s="125" t="str">
        <f>Electives!C180</f>
        <v>Attend live musical performance</v>
      </c>
      <c r="AA36" s="107" t="str">
        <f>IF(Electives!O180&lt;&gt;"", Electives!O180, " ")</f>
        <v xml:space="preserve"> </v>
      </c>
      <c r="AC36" s="224"/>
      <c r="AD36" s="225"/>
      <c r="AE36" s="225"/>
      <c r="AF36" s="224"/>
      <c r="AG36" s="216"/>
      <c r="AH36" s="162">
        <f>NOVA!B23</f>
        <v>3</v>
      </c>
      <c r="AI36" s="386" t="str">
        <f>NOVA!C23</f>
        <v>Investigate All of A, B, C, OR D</v>
      </c>
      <c r="AJ36" s="387"/>
      <c r="AK36" s="162" t="str">
        <f>IF(NOVA!O23&lt;&gt;"", NOVA!O23, "")</f>
        <v/>
      </c>
      <c r="AL36" s="216"/>
      <c r="AM36" s="162" t="str">
        <f>NOVA!B83</f>
        <v>6b</v>
      </c>
      <c r="AN36" s="386" t="str">
        <f>NOVA!C83</f>
        <v>Discuss why biodiversity is important</v>
      </c>
      <c r="AO36" s="387"/>
      <c r="AP36" s="162" t="str">
        <f>IF(NOVA!O83&lt;&gt;"", NOVA!O83, "")</f>
        <v/>
      </c>
      <c r="AQ36" s="216"/>
      <c r="AR36" s="162" t="str">
        <f>NOVA!B148</f>
        <v>4b</v>
      </c>
      <c r="AS36" s="386" t="str">
        <f>NOVA!C148</f>
        <v>Discuss the equipment using levers</v>
      </c>
      <c r="AT36" s="387"/>
      <c r="AU36" s="162" t="str">
        <f>IF(NOVA!O148&lt;&gt;"", NOVA!O148, "")</f>
        <v/>
      </c>
    </row>
    <row r="37" spans="1:47" ht="12.75" customHeight="1">
      <c r="A37" s="159" t="str">
        <f>I3</f>
        <v>Building a Better World</v>
      </c>
      <c r="B37" s="151" t="str">
        <f>AdventurePins!O73</f>
        <v/>
      </c>
      <c r="D37" s="402"/>
      <c r="E37" s="42" t="str">
        <f>AdventurePins!B42</f>
        <v>2a</v>
      </c>
      <c r="F37" s="159" t="str">
        <f>AdventurePins!C42</f>
        <v>20-yard dash</v>
      </c>
      <c r="G37" s="42" t="str">
        <f>IF(AdventurePins!O42&lt;&gt;"", AdventurePins!O42, " ")</f>
        <v xml:space="preserve"> </v>
      </c>
      <c r="I37" s="402"/>
      <c r="J37" s="42">
        <f>AdventurePins!B98</f>
        <v>3</v>
      </c>
      <c r="K37" s="127" t="str">
        <f>AdventurePins!C98</f>
        <v>Tie,teach and say when to use a Bowline.</v>
      </c>
      <c r="L37" s="42" t="str">
        <f>IF(AdventurePins!O98&lt;&gt;"", AdventurePins!O98, " ")</f>
        <v xml:space="preserve"> </v>
      </c>
      <c r="N37" s="416"/>
      <c r="O37" s="107">
        <f>Electives!B45</f>
        <v>2</v>
      </c>
      <c r="P37" s="125" t="str">
        <f>Electives!C45</f>
        <v>Simulates mobility impairment</v>
      </c>
      <c r="Q37" s="107" t="str">
        <f>IF(Electives!O45&lt;&gt;"", Electives!O45, " ")</f>
        <v xml:space="preserve"> </v>
      </c>
      <c r="S37" s="416"/>
      <c r="T37" s="107" t="str">
        <f>Electives!B113</f>
        <v>3a</v>
      </c>
      <c r="U37" s="125" t="str">
        <f>Electives!C113</f>
        <v>toilet overflowing</v>
      </c>
      <c r="V37" s="107" t="str">
        <f>IF(Electives!O113&lt;&gt;"", Electives!O113, " ")</f>
        <v xml:space="preserve"> </v>
      </c>
      <c r="X37" s="427"/>
      <c r="Y37" s="107" t="str">
        <f>Electives!B181</f>
        <v>1b</v>
      </c>
      <c r="Z37" s="126" t="str">
        <f>Electives!C181</f>
        <v>Visit facility with sound mixer, &amp; Learn it</v>
      </c>
      <c r="AA37" s="107" t="str">
        <f>IF(Electives!O181&lt;&gt;"", Electives!O181, " ")</f>
        <v xml:space="preserve"> </v>
      </c>
      <c r="AG37" s="216"/>
      <c r="AH37" s="162" t="str">
        <f>NOVA!B24</f>
        <v>3a1</v>
      </c>
      <c r="AI37" s="386" t="str">
        <f>NOVA!C24</f>
        <v>How are volcanoes are formed</v>
      </c>
      <c r="AJ37" s="387"/>
      <c r="AK37" s="162" t="str">
        <f>IF(NOVA!O24&lt;&gt;"", NOVA!O24, "")</f>
        <v/>
      </c>
      <c r="AL37" s="216"/>
      <c r="AM37" s="162" t="str">
        <f>NOVA!B84</f>
        <v>6c</v>
      </c>
      <c r="AN37" s="323" t="str">
        <f>NOVA!C84</f>
        <v>Discuss problems with invasive species</v>
      </c>
      <c r="AO37" s="323"/>
      <c r="AP37" s="162" t="str">
        <f>IF(NOVA!O84&lt;&gt;"", NOVA!O84, "")</f>
        <v/>
      </c>
      <c r="AQ37" s="216"/>
      <c r="AR37" s="162">
        <f>NOVA!B149</f>
        <v>5</v>
      </c>
      <c r="AS37" s="323" t="str">
        <f>NOVA!C149</f>
        <v>Discuss how simple machines affect life</v>
      </c>
      <c r="AT37" s="323"/>
      <c r="AU37" s="162" t="str">
        <f>IF(NOVA!O149&lt;&gt;"", NOVA!O149, "")</f>
        <v/>
      </c>
    </row>
    <row r="38" spans="1:47" ht="12.75" customHeight="1">
      <c r="A38" s="159" t="str">
        <f>I14</f>
        <v>Duty to God in Action</v>
      </c>
      <c r="B38" s="151" t="str">
        <f>AdventurePins!O81</f>
        <v/>
      </c>
      <c r="D38" s="402"/>
      <c r="E38" s="42" t="str">
        <f>AdventurePins!B43</f>
        <v>2b</v>
      </c>
      <c r="F38" s="159" t="str">
        <f>AdventurePins!C43</f>
        <v>Vertical jump</v>
      </c>
      <c r="G38" s="42" t="str">
        <f>IF(AdventurePins!O43&lt;&gt;"", AdventurePins!O43, " ")</f>
        <v xml:space="preserve"> </v>
      </c>
      <c r="I38" s="402"/>
      <c r="J38" s="42">
        <f>AdventurePins!B99</f>
        <v>4</v>
      </c>
      <c r="K38" s="159" t="str">
        <f>AdventurePins!C99</f>
        <v>Outdoor Code / Leave No Trace</v>
      </c>
      <c r="L38" s="42" t="str">
        <f>IF(AdventurePins!O99&lt;&gt;"", AdventurePins!O99, " ")</f>
        <v xml:space="preserve"> </v>
      </c>
      <c r="N38" s="416"/>
      <c r="O38" s="107">
        <f>Electives!B46</f>
        <v>3</v>
      </c>
      <c r="P38" s="125" t="str">
        <f>Electives!C46</f>
        <v>Activity to accept differences</v>
      </c>
      <c r="Q38" s="107" t="str">
        <f>IF(Electives!O46&lt;&gt;"", Electives!O46, " ")</f>
        <v xml:space="preserve"> </v>
      </c>
      <c r="S38" s="416"/>
      <c r="T38" s="107" t="str">
        <f>Electives!B114</f>
        <v>3b</v>
      </c>
      <c r="U38" s="125" t="str">
        <f>Electives!C114</f>
        <v>kitchen sink is clogged</v>
      </c>
      <c r="V38" s="107" t="str">
        <f>IF(Electives!O114&lt;&gt;"", Electives!O114, " ")</f>
        <v xml:space="preserve"> </v>
      </c>
      <c r="X38" s="427"/>
      <c r="Y38" s="107" t="str">
        <f>Electives!B182</f>
        <v>2a</v>
      </c>
      <c r="Z38" s="125" t="str">
        <f>Electives!C182</f>
        <v>Make musical instrument &amp; play it.</v>
      </c>
      <c r="AA38" s="107" t="str">
        <f>IF(Electives!O182&lt;&gt;"", Electives!O182, " ")</f>
        <v xml:space="preserve"> </v>
      </c>
      <c r="AC38" s="396" t="s">
        <v>861</v>
      </c>
      <c r="AD38" s="396"/>
      <c r="AE38" s="396"/>
      <c r="AF38" s="396"/>
      <c r="AG38" s="216"/>
      <c r="AH38" s="162" t="str">
        <f>NOVA!B25</f>
        <v>3a2</v>
      </c>
      <c r="AI38" s="386" t="str">
        <f>NOVA!C25</f>
        <v>Difference between lava and magma</v>
      </c>
      <c r="AJ38" s="387"/>
      <c r="AK38" s="162" t="str">
        <f>IF(NOVA!O25&lt;&gt;"", NOVA!O25,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AdventurePins!O100</f>
        <v/>
      </c>
      <c r="D39" s="402"/>
      <c r="E39" s="42" t="str">
        <f>AdventurePins!B44</f>
        <v>2c</v>
      </c>
      <c r="F39" s="159" t="str">
        <f>AdventurePins!C44</f>
        <v>Lift 5-lb weight</v>
      </c>
      <c r="G39" s="42" t="str">
        <f>IF(AdventurePins!O44&lt;&gt;"", AdventurePins!O44,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IF(Electives!O47&lt;&gt;"", Electives!O47, " ")</f>
        <v xml:space="preserve"> </v>
      </c>
      <c r="S39" s="416"/>
      <c r="T39" s="107" t="str">
        <f>Electives!B115</f>
        <v>3c</v>
      </c>
      <c r="U39" s="125" t="str">
        <f>Electives!C115</f>
        <v>some lights go out</v>
      </c>
      <c r="V39" s="107" t="str">
        <f>IF(Electives!O115&lt;&gt;"", Electives!O115, " ")</f>
        <v xml:space="preserve"> </v>
      </c>
      <c r="X39" s="427"/>
      <c r="Y39" s="107" t="str">
        <f>Electives!B183</f>
        <v>2b</v>
      </c>
      <c r="Z39" s="127" t="str">
        <f>Electives!C183</f>
        <v>Form a "band" with each home-instrument</v>
      </c>
      <c r="AA39" s="107" t="str">
        <f>IF(Electives!O183&lt;&gt;"", Electives!O183, " ")</f>
        <v xml:space="preserve"> </v>
      </c>
      <c r="AC39" s="396"/>
      <c r="AD39" s="396"/>
      <c r="AE39" s="396"/>
      <c r="AF39" s="396"/>
      <c r="AG39" s="216"/>
      <c r="AH39" s="162" t="str">
        <f>NOVA!B26</f>
        <v>3a3</v>
      </c>
      <c r="AI39" s="386" t="str">
        <f>NOVA!C26</f>
        <v>How a volcano builds and destroys land</v>
      </c>
      <c r="AJ39" s="387"/>
      <c r="AK39" s="162" t="str">
        <f>IF(NOVA!O26&lt;&gt;"", NOVA!O26, "")</f>
        <v/>
      </c>
      <c r="AL39" s="216"/>
      <c r="AM39" s="162" t="str">
        <f>NOVA!B87</f>
        <v>1a</v>
      </c>
      <c r="AN39" s="389" t="str">
        <f>NOVA!C87</f>
        <v>Read or watch 1 hour of space content</v>
      </c>
      <c r="AO39" s="390"/>
      <c r="AP39" s="162" t="str">
        <f>IF(NOVA!O87&lt;&gt;"", NOVA!O87, "")</f>
        <v/>
      </c>
      <c r="AQ39" s="216"/>
      <c r="AR39" s="162" t="str">
        <f>NOVA!B152</f>
        <v>1a</v>
      </c>
      <c r="AS39" s="323" t="str">
        <f>NOVA!C152</f>
        <v>Read or watch 1 hour of Math content</v>
      </c>
      <c r="AT39" s="323"/>
      <c r="AU39" s="162" t="str">
        <f>IF(NOVA!O152&lt;&gt;"", NOVA!O152, "")</f>
        <v/>
      </c>
    </row>
    <row r="40" spans="1:47" ht="12.75" customHeight="1">
      <c r="A40" s="159" t="str">
        <f>I39</f>
        <v>Scouting Adventure</v>
      </c>
      <c r="B40" s="151" t="str">
        <f>AdventurePins!O119</f>
        <v/>
      </c>
      <c r="D40" s="402"/>
      <c r="E40" s="42" t="str">
        <f>AdventurePins!B45</f>
        <v>2d</v>
      </c>
      <c r="F40" s="159" t="str">
        <f>AdventurePins!C45</f>
        <v>Push-ups</v>
      </c>
      <c r="G40" s="42" t="str">
        <f>IF(AdventurePins!O45&lt;&gt;"", AdventurePins!O45, " ")</f>
        <v xml:space="preserve"> </v>
      </c>
      <c r="I40" s="402" t="str">
        <f>IF(AdventurePins!$E101&lt;&gt;"", AdventurePins!$E101, " ")</f>
        <v>(Do 1A-C and 2-6)</v>
      </c>
      <c r="J40" s="42" t="str">
        <f>AdventurePins!B102</f>
        <v>1a</v>
      </c>
      <c r="K40" s="159" t="str">
        <f>AdventurePins!C102</f>
        <v>Repeat Oath, Law, Motto, &amp; Slogan</v>
      </c>
      <c r="L40" s="42" t="str">
        <f>IF(AdventurePins!O102&lt;&gt;"", AdventurePins!O102, " ")</f>
        <v xml:space="preserve"> </v>
      </c>
      <c r="N40" s="416"/>
      <c r="O40" s="107" t="str">
        <f>Electives!B48</f>
        <v>4b</v>
      </c>
      <c r="P40" s="125" t="str">
        <f>Electives!C48</f>
        <v>Disabled visitor &amp; discuss</v>
      </c>
      <c r="Q40" s="107" t="str">
        <f>IF(Electives!O48&lt;&gt;"", Electives!O48, " ")</f>
        <v xml:space="preserve"> </v>
      </c>
      <c r="S40" s="416"/>
      <c r="T40" s="107" t="str">
        <f>Electives!B116</f>
        <v>4a</v>
      </c>
      <c r="U40" s="125" t="str">
        <f>Electives!C116</f>
        <v>Change light &amp; dispose bulb</v>
      </c>
      <c r="V40" s="107" t="str">
        <f>IF(Electives!O116&lt;&gt;"", Electives!O116, " ")</f>
        <v xml:space="preserve"> </v>
      </c>
      <c r="X40" s="427"/>
      <c r="Y40" s="107" t="str">
        <f>Electives!B184</f>
        <v>2c</v>
      </c>
      <c r="Z40" s="126" t="str">
        <f>Electives!C184</f>
        <v>Play 2 tunes on any band instrument</v>
      </c>
      <c r="AA40" s="107" t="str">
        <f>IF(Electives!O184&lt;&gt;"", Electives!O184, " ")</f>
        <v xml:space="preserve"> </v>
      </c>
      <c r="AC40" s="17"/>
      <c r="AD40" s="218" t="str">
        <f>'Shooting Sports'!C5</f>
        <v>BB Gun: Level 1</v>
      </c>
      <c r="AE40" s="17"/>
      <c r="AF40" s="17"/>
      <c r="AG40" s="216"/>
      <c r="AH40" s="162" t="str">
        <f>NOVA!B27</f>
        <v>3a4</v>
      </c>
      <c r="AI40" s="386" t="str">
        <f>NOVA!C27</f>
        <v>Build or draw a volcano model</v>
      </c>
      <c r="AJ40" s="387"/>
      <c r="AK40" s="162" t="str">
        <f>IF(NOVA!O27&lt;&gt;"", NOVA!O27, "")</f>
        <v/>
      </c>
      <c r="AL40" s="216"/>
      <c r="AM40" s="162" t="str">
        <f>NOVA!B88</f>
        <v>1b</v>
      </c>
      <c r="AN40" s="386" t="str">
        <f>NOVA!C88</f>
        <v>List at least two questions or ideas</v>
      </c>
      <c r="AO40" s="387"/>
      <c r="AP40" s="162" t="str">
        <f>IF(NOVA!O88&lt;&gt;"", NOVA!O88, "")</f>
        <v/>
      </c>
      <c r="AQ40" s="216"/>
      <c r="AR40" s="162" t="str">
        <f>NOVA!B153</f>
        <v>1b</v>
      </c>
      <c r="AS40" s="386" t="str">
        <f>NOVA!C153</f>
        <v>List at least two questions or ideas</v>
      </c>
      <c r="AT40" s="387"/>
      <c r="AU40" s="162" t="str">
        <f>IF(NOVA!O153&lt;&gt;"", NOVA!O153, "")</f>
        <v/>
      </c>
    </row>
    <row r="41" spans="1:47" ht="12.75" customHeight="1">
      <c r="A41" s="414" t="s">
        <v>464</v>
      </c>
      <c r="B41" s="414"/>
      <c r="D41" s="402"/>
      <c r="E41" s="42" t="str">
        <f>AdventurePins!B46</f>
        <v>2e</v>
      </c>
      <c r="F41" s="159" t="str">
        <f>AdventurePins!C46</f>
        <v>Curls</v>
      </c>
      <c r="G41" s="42" t="str">
        <f>IF(AdventurePins!O46&lt;&gt;"", AdventurePins!O46, " ")</f>
        <v xml:space="preserve"> </v>
      </c>
      <c r="I41" s="402"/>
      <c r="J41" s="42" t="str">
        <f>AdventurePins!B103</f>
        <v>1b</v>
      </c>
      <c r="K41" s="159" t="str">
        <f>AdventurePins!C103</f>
        <v>Explain Scout Spirit</v>
      </c>
      <c r="L41" s="42" t="str">
        <f>IF(AdventurePins!O103&lt;&gt;"", AdventurePins!O103, " ")</f>
        <v xml:space="preserve"> </v>
      </c>
      <c r="N41" s="416"/>
      <c r="O41" s="107" t="str">
        <f>Electives!B49</f>
        <v>4c</v>
      </c>
      <c r="P41" s="125" t="str">
        <f>Electives!C49</f>
        <v>Special Olympics or similar</v>
      </c>
      <c r="Q41" s="107" t="str">
        <f>IF(Electives!O49&lt;&gt;"", Electives!O49, " ")</f>
        <v xml:space="preserve"> </v>
      </c>
      <c r="S41" s="416"/>
      <c r="T41" s="107" t="str">
        <f>Electives!B117</f>
        <v>4b</v>
      </c>
      <c r="U41" s="125" t="str">
        <f>Electives!C117</f>
        <v>Fix squeaky door or cabinet hinge</v>
      </c>
      <c r="V41" s="107" t="str">
        <f>IF(Electives!O117&lt;&gt;"", Electives!O117, " ")</f>
        <v xml:space="preserve"> </v>
      </c>
      <c r="X41" s="427"/>
      <c r="Y41" s="107" t="str">
        <f>Electives!B185</f>
        <v>2d</v>
      </c>
      <c r="Z41" s="127" t="str">
        <f>Electives!C185</f>
        <v>Teach den words to song &amp; perform w/den</v>
      </c>
      <c r="AA41" s="107" t="str">
        <f>IF(Electives!O185&lt;&gt;"", Electives!O185, " ")</f>
        <v xml:space="preserve"> </v>
      </c>
      <c r="AC41" s="219">
        <f>'Shooting Sports'!B6</f>
        <v>1</v>
      </c>
      <c r="AD41" s="392" t="str">
        <f>'Shooting Sports'!C6</f>
        <v>Explain what to do if you find gun</v>
      </c>
      <c r="AE41" s="393"/>
      <c r="AF41" s="219" t="str">
        <f>IF('Shooting Sports'!O6&lt;&gt;"", 'Shooting Sports'!O6, "")</f>
        <v/>
      </c>
      <c r="AG41" s="142"/>
      <c r="AH41" s="162" t="str">
        <f>NOVA!B28</f>
        <v>3a5</v>
      </c>
      <c r="AI41" s="386" t="str">
        <f>NOVA!C28</f>
        <v>Share model and what you learned</v>
      </c>
      <c r="AJ41" s="387"/>
      <c r="AK41" s="162" t="str">
        <f>IF(NOVA!O28&lt;&gt;"", NOVA!O28, "")</f>
        <v/>
      </c>
      <c r="AL41" s="142"/>
      <c r="AM41" s="162" t="str">
        <f>NOVA!B89</f>
        <v>1c</v>
      </c>
      <c r="AN41" s="386" t="str">
        <f>NOVA!C89</f>
        <v>Discuss two with your counselor</v>
      </c>
      <c r="AO41" s="387"/>
      <c r="AP41" s="162" t="str">
        <f>IF(NOVA!O89&lt;&gt;"", NOVA!O89, "")</f>
        <v/>
      </c>
      <c r="AQ41" s="142"/>
      <c r="AR41" s="162" t="str">
        <f>NOVA!B154</f>
        <v>1c</v>
      </c>
      <c r="AS41" s="386" t="str">
        <f>NOVA!C154</f>
        <v>Discuss two with your counselor</v>
      </c>
      <c r="AT41" s="387"/>
      <c r="AU41" s="162" t="str">
        <f>IF(NOVA!O154&lt;&gt;"", NOVA!O154, "")</f>
        <v/>
      </c>
    </row>
    <row r="42" spans="1:47" ht="12.75" customHeight="1">
      <c r="A42" s="412"/>
      <c r="B42" s="412"/>
      <c r="D42" s="402"/>
      <c r="E42" s="42" t="str">
        <f>AdventurePins!B47</f>
        <v>2f</v>
      </c>
      <c r="F42" s="159" t="str">
        <f>AdventurePins!C47</f>
        <v>Jump Rope</v>
      </c>
      <c r="G42" s="42" t="str">
        <f>IF(AdventurePins!O47&lt;&gt;"", AdventurePins!O47, " ")</f>
        <v xml:space="preserve"> </v>
      </c>
      <c r="I42" s="402"/>
      <c r="J42" s="42" t="str">
        <f>AdventurePins!B104</f>
        <v>1c</v>
      </c>
      <c r="K42" s="159" t="str">
        <f>AdventurePins!C104</f>
        <v>Demonstrate sign, salue, handshake</v>
      </c>
      <c r="L42" s="42" t="str">
        <f>IF(AdventurePins!O104&lt;&gt;"", AdventurePins!O104, " ")</f>
        <v xml:space="preserve"> </v>
      </c>
      <c r="N42" s="416"/>
      <c r="O42" s="107" t="str">
        <f>Electives!B50</f>
        <v>4d</v>
      </c>
      <c r="P42" s="125" t="str">
        <f>Electives!C50</f>
        <v>Talk with disabilities worker</v>
      </c>
      <c r="Q42" s="107" t="str">
        <f>IF(Electives!O50&lt;&gt;"", Electives!O50, " ")</f>
        <v xml:space="preserve"> </v>
      </c>
      <c r="S42" s="416"/>
      <c r="T42" s="107" t="str">
        <f>Electives!B118</f>
        <v>4c</v>
      </c>
      <c r="U42" s="125" t="str">
        <f>Electives!C118</f>
        <v>Tighten loose handle/knob</v>
      </c>
      <c r="V42" s="107" t="str">
        <f>IF(Electives!O118&lt;&gt;"", Electives!O118, " ")</f>
        <v xml:space="preserve"> </v>
      </c>
      <c r="X42" s="427"/>
      <c r="Y42" s="107" t="str">
        <f>Electives!B186</f>
        <v>2e</v>
      </c>
      <c r="Z42" s="127" t="str">
        <f>Electives!C186</f>
        <v>Create original words for song &amp; perform</v>
      </c>
      <c r="AA42" s="107" t="str">
        <f>IF(Electives!O186&lt;&gt;"", Electives!O186, " ")</f>
        <v xml:space="preserve"> </v>
      </c>
      <c r="AC42" s="219">
        <f>'Shooting Sports'!B7</f>
        <v>2</v>
      </c>
      <c r="AD42" s="392" t="str">
        <f>'Shooting Sports'!C7</f>
        <v>Load, fire, secure gun and safety mech.</v>
      </c>
      <c r="AE42" s="393"/>
      <c r="AF42" s="219" t="str">
        <f>IF('Shooting Sports'!O7&lt;&gt;"", 'Shooting Sports'!O7, "")</f>
        <v/>
      </c>
      <c r="AG42" s="72"/>
      <c r="AH42" s="162" t="str">
        <f>NOVA!B29</f>
        <v>3b1</v>
      </c>
      <c r="AI42" s="386" t="str">
        <f>NOVA!C29</f>
        <v>Collect 3 to 5 common minerals</v>
      </c>
      <c r="AJ42" s="387"/>
      <c r="AK42" s="162" t="str">
        <f>IF(NOVA!O29&lt;&gt;"", NOVA!O29, "")</f>
        <v/>
      </c>
      <c r="AL42" s="72"/>
      <c r="AM42" s="162">
        <f>NOVA!B90</f>
        <v>2</v>
      </c>
      <c r="AN42" s="386" t="str">
        <f>NOVA!C90</f>
        <v>Complete an elective listed in comment</v>
      </c>
      <c r="AO42" s="387"/>
      <c r="AP42" s="162" t="str">
        <f>IF(NOVA!O90&lt;&gt;"", NOVA!O90, "")</f>
        <v/>
      </c>
      <c r="AQ42" s="72"/>
      <c r="AR42" s="162">
        <f>NOVA!B155</f>
        <v>2</v>
      </c>
      <c r="AS42" s="386" t="str">
        <f>NOVA!C155</f>
        <v>Complete the Game Design adventure</v>
      </c>
      <c r="AT42" s="387"/>
      <c r="AU42" s="162" t="str">
        <f>IF(NOVA!O155&lt;&gt;"", NOVA!O155, "")</f>
        <v/>
      </c>
    </row>
    <row r="43" spans="1:47" ht="12.75" customHeight="1">
      <c r="A43" s="159" t="str">
        <f>N3</f>
        <v>Adventures in Science</v>
      </c>
      <c r="B43" s="151" t="str">
        <f>Electives!O17</f>
        <v/>
      </c>
      <c r="D43" s="402"/>
      <c r="E43" s="42">
        <f>AdventurePins!B48</f>
        <v>3</v>
      </c>
      <c r="F43" s="159" t="str">
        <f>AdventurePins!C48</f>
        <v>Exercise plan (3 activities; 30 days)</v>
      </c>
      <c r="G43" s="42" t="str">
        <f>IF(AdventurePins!O48&lt;&gt;"", AdventurePins!O48, " ")</f>
        <v xml:space="preserve"> </v>
      </c>
      <c r="I43" s="402"/>
      <c r="J43" s="42" t="str">
        <f>AdventurePins!B105</f>
        <v>1d</v>
      </c>
      <c r="K43" s="127" t="str">
        <f>AdventurePins!C105</f>
        <v>Describe 1st Class badge &amp; significance</v>
      </c>
      <c r="L43" s="42" t="str">
        <f>IF(AdventurePins!O105&lt;&gt;"", AdventurePins!O105, " ")</f>
        <v xml:space="preserve"> </v>
      </c>
      <c r="N43" s="416"/>
      <c r="O43" s="107" t="str">
        <f>Electives!B51</f>
        <v>4e</v>
      </c>
      <c r="P43" s="125" t="str">
        <f>Electives!C51</f>
        <v>Scout Oath in Sign Language</v>
      </c>
      <c r="Q43" s="107" t="str">
        <f>IF(Electives!O51&lt;&gt;"", Electives!O51, " ")</f>
        <v xml:space="preserve"> </v>
      </c>
      <c r="S43" s="416"/>
      <c r="T43" s="107" t="str">
        <f>Electives!B119</f>
        <v>4d</v>
      </c>
      <c r="U43" s="126" t="str">
        <f>Electives!C119</f>
        <v>Demonstrate stopping a running toilet</v>
      </c>
      <c r="V43" s="107" t="str">
        <f>IF(Electives!O119&lt;&gt;"", Electives!O119, " ")</f>
        <v xml:space="preserve"> </v>
      </c>
      <c r="X43" s="427"/>
      <c r="Y43" s="107" t="str">
        <f>Electives!B187</f>
        <v>2f</v>
      </c>
      <c r="Z43" s="126" t="str">
        <f>Electives!C187</f>
        <v>Compose den theme song &amp; perform</v>
      </c>
      <c r="AA43" s="107" t="str">
        <f>IF(Electives!O187&lt;&gt;"", Electives!O187, " ")</f>
        <v xml:space="preserve"> </v>
      </c>
      <c r="AC43" s="219">
        <f>'Shooting Sports'!B8</f>
        <v>3</v>
      </c>
      <c r="AD43" s="392" t="str">
        <f>'Shooting Sports'!C8</f>
        <v>Demonstrate good shooting techniques</v>
      </c>
      <c r="AE43" s="393"/>
      <c r="AF43" s="219" t="str">
        <f>IF('Shooting Sports'!O8&lt;&gt;"", 'Shooting Sports'!O8, "")</f>
        <v/>
      </c>
      <c r="AG43" s="215"/>
      <c r="AH43" s="162" t="str">
        <f>NOVA!B30</f>
        <v>3b2</v>
      </c>
      <c r="AI43" s="386" t="str">
        <f>NOVA!C30</f>
        <v>Types of rock these minerals found in</v>
      </c>
      <c r="AJ43" s="387"/>
      <c r="AK43" s="162" t="str">
        <f>IF(NOVA!O30&lt;&gt;"", NOVA!O30, "")</f>
        <v/>
      </c>
      <c r="AL43" s="215"/>
      <c r="AM43" s="162">
        <f>NOVA!B91</f>
        <v>3</v>
      </c>
      <c r="AN43" s="386" t="str">
        <f>NOVA!C91</f>
        <v>Do TWO from A-F</v>
      </c>
      <c r="AO43" s="387"/>
      <c r="AP43" s="162" t="str">
        <f>IF(NOVA!O91&lt;&gt;"", NOVA!O91, "")</f>
        <v/>
      </c>
      <c r="AQ43" s="215"/>
      <c r="AR43" s="162">
        <f>NOVA!B156</f>
        <v>3</v>
      </c>
      <c r="AS43" s="386" t="str">
        <f>NOVA!C156</f>
        <v>Do TWO of A, B or C</v>
      </c>
      <c r="AT43" s="387"/>
      <c r="AU43" s="162" t="str">
        <f>IF(NOVA!O156&lt;&gt;"", NOVA!O156, "")</f>
        <v/>
      </c>
    </row>
    <row r="44" spans="1:47" ht="12.75" customHeight="1">
      <c r="A44" s="159" t="str">
        <f>N15</f>
        <v>Aquanaut</v>
      </c>
      <c r="B44" s="151" t="str">
        <f>Electives!O29</f>
        <v/>
      </c>
      <c r="D44" s="402"/>
      <c r="E44" s="42">
        <f>AdventurePins!B49</f>
        <v>4</v>
      </c>
      <c r="F44" s="159" t="str">
        <f>AdventurePins!C49</f>
        <v>Try new sport</v>
      </c>
      <c r="G44" s="42" t="str">
        <f>IF(AdventurePins!O49&lt;&gt;"", AdventurePins!O49, " ")</f>
        <v xml:space="preserve"> </v>
      </c>
      <c r="I44" s="402"/>
      <c r="J44" s="42" t="str">
        <f>AdventurePins!B106</f>
        <v>1e</v>
      </c>
      <c r="K44" s="126" t="str">
        <f>AdventurePins!C106</f>
        <v>Repeat Pledge of Allegance &amp; explain</v>
      </c>
      <c r="L44" s="42" t="str">
        <f>IF(AdventurePins!O106&lt;&gt;"", AdventurePins!O106, " ")</f>
        <v xml:space="preserve"> </v>
      </c>
      <c r="N44" s="416"/>
      <c r="O44" s="107" t="str">
        <f>Electives!B52</f>
        <v>4f</v>
      </c>
      <c r="P44" s="125" t="str">
        <f>Electives!C52</f>
        <v>Learn service dog process</v>
      </c>
      <c r="Q44" s="107" t="str">
        <f>IF(Electives!O52&lt;&gt;"", Electives!O52, " ")</f>
        <v xml:space="preserve"> </v>
      </c>
      <c r="S44" s="416"/>
      <c r="T44" s="107" t="str">
        <f>Electives!B120</f>
        <v>4e</v>
      </c>
      <c r="U44" s="125" t="str">
        <f>Electives!C120</f>
        <v>Replace furnace filter</v>
      </c>
      <c r="V44" s="107" t="str">
        <f>IF(Electives!O120&lt;&gt;"", Electives!O120, " ")</f>
        <v xml:space="preserve"> </v>
      </c>
      <c r="X44" s="427"/>
      <c r="Y44" s="107" t="str">
        <f>Electives!B188</f>
        <v>2g</v>
      </c>
      <c r="Z44" s="127" t="str">
        <f>Electives!C188</f>
        <v>Write/Compose song about issue &amp; perform</v>
      </c>
      <c r="AA44" s="107" t="str">
        <f>IF(Electives!O188&lt;&gt;"", Electives!O188, " ")</f>
        <v xml:space="preserve"> </v>
      </c>
      <c r="AC44" s="219">
        <f>'Shooting Sports'!B9</f>
        <v>4</v>
      </c>
      <c r="AD44" s="392" t="str">
        <f>'Shooting Sports'!C9</f>
        <v>Show how to put away and store gun</v>
      </c>
      <c r="AE44" s="393"/>
      <c r="AF44" s="219" t="str">
        <f>IF('Shooting Sports'!O9&lt;&gt;"", 'Shooting Sports'!O9, "")</f>
        <v/>
      </c>
      <c r="AG44" s="215"/>
      <c r="AH44" s="162" t="str">
        <f>NOVA!B31</f>
        <v>3b3</v>
      </c>
      <c r="AI44" s="386" t="str">
        <f>NOVA!C31</f>
        <v>Explain difference of rock types</v>
      </c>
      <c r="AJ44" s="387"/>
      <c r="AK44" s="162" t="str">
        <f>IF(NOVA!O31&lt;&gt;"", NOVA!O31, "")</f>
        <v/>
      </c>
      <c r="AL44" s="215"/>
      <c r="AM44" s="162" t="str">
        <f>NOVA!B92</f>
        <v>3a1</v>
      </c>
      <c r="AN44" s="386" t="str">
        <f>NOVA!C92</f>
        <v>Watch the stars</v>
      </c>
      <c r="AO44" s="387"/>
      <c r="AP44" s="162" t="str">
        <f>IF(NOVA!O92&lt;&gt;"", NOVA!O92, "")</f>
        <v/>
      </c>
      <c r="AQ44" s="215"/>
      <c r="AR44" s="162" t="str">
        <f>NOVA!B157</f>
        <v>3a</v>
      </c>
      <c r="AS44" s="386" t="str">
        <f>NOVA!C157</f>
        <v>Choose 2 and calculate your weight there</v>
      </c>
      <c r="AT44" s="387"/>
      <c r="AU44" s="162" t="str">
        <f>IF(NOVA!O157&lt;&gt;"", NOVA!O157, "")</f>
        <v/>
      </c>
    </row>
    <row r="45" spans="1:47">
      <c r="A45" s="159" t="str">
        <f>N25</f>
        <v>Art Explosion</v>
      </c>
      <c r="B45" s="151" t="str">
        <f>Electives!O41</f>
        <v/>
      </c>
      <c r="D45" s="402"/>
      <c r="E45" s="42">
        <f>AdventurePins!B50</f>
        <v>5</v>
      </c>
      <c r="F45" s="159" t="str">
        <f>AdventurePins!C50</f>
        <v>Time obstacle course, 2 weeks</v>
      </c>
      <c r="G45" s="42" t="str">
        <f>IF(AdventurePins!O50&lt;&gt;"", AdventurePins!O50, " ")</f>
        <v xml:space="preserve"> </v>
      </c>
      <c r="I45" s="402"/>
      <c r="J45" s="42" t="str">
        <f>AdventurePins!B107</f>
        <v>2a</v>
      </c>
      <c r="K45" s="159" t="str">
        <f>AdventurePins!C107</f>
        <v>Describe troop leadership</v>
      </c>
      <c r="L45" s="42" t="str">
        <f>IF(AdventurePins!O107&lt;&gt;"", AdventurePins!O107, " ")</f>
        <v xml:space="preserve"> </v>
      </c>
      <c r="N45" s="416"/>
      <c r="O45" s="107" t="str">
        <f>Electives!B53</f>
        <v>4g</v>
      </c>
      <c r="P45" s="125" t="str">
        <f>Electives!C53</f>
        <v>Service project for a disability</v>
      </c>
      <c r="Q45" s="107" t="str">
        <f>IF(Electives!O53&lt;&gt;"", Electives!O53, " ")</f>
        <v xml:space="preserve"> </v>
      </c>
      <c r="S45" s="416"/>
      <c r="T45" s="107" t="str">
        <f>Electives!B121</f>
        <v>4f</v>
      </c>
      <c r="U45" s="125" t="str">
        <f>Electives!C121</f>
        <v>Wash a car</v>
      </c>
      <c r="V45" s="107" t="str">
        <f>IF(Electives!O121&lt;&gt;"", Electives!O121, " ")</f>
        <v xml:space="preserve"> </v>
      </c>
      <c r="X45" s="427"/>
      <c r="Y45" s="107" t="str">
        <f>Electives!B189</f>
        <v>2h</v>
      </c>
      <c r="Z45" s="125" t="str">
        <f>Electives!C189</f>
        <v>Perform a musical number.</v>
      </c>
      <c r="AA45" s="107" t="str">
        <f>IF(Electives!O189&lt;&gt;"", Electives!O189, " ")</f>
        <v xml:space="preserve"> </v>
      </c>
      <c r="AC45"/>
      <c r="AD45" s="218" t="str">
        <f>'Shooting Sports'!C11</f>
        <v>BB Gun: Level 2</v>
      </c>
      <c r="AE45" s="218"/>
      <c r="AF45"/>
      <c r="AG45" s="215"/>
      <c r="AH45" s="162" t="str">
        <f>NOVA!B32</f>
        <v>3b4</v>
      </c>
      <c r="AI45" s="386" t="str">
        <f>NOVA!C32</f>
        <v>Share collection and what you learned</v>
      </c>
      <c r="AJ45" s="387"/>
      <c r="AK45" s="162" t="str">
        <f>IF(NOVA!O32&lt;&gt;"", NOVA!O32, "")</f>
        <v/>
      </c>
      <c r="AL45" s="215"/>
      <c r="AM45" s="162" t="str">
        <f>NOVA!B93</f>
        <v>3a2</v>
      </c>
      <c r="AN45" s="386" t="str">
        <f>NOVA!C93</f>
        <v>Find and draw 5 constellations</v>
      </c>
      <c r="AO45" s="387"/>
      <c r="AP45" s="162" t="str">
        <f>IF(NOVA!O93&lt;&gt;"", NOVA!O93, "")</f>
        <v/>
      </c>
      <c r="AQ45" s="215"/>
      <c r="AR45" s="162" t="str">
        <f>NOVA!B158</f>
        <v>3a1</v>
      </c>
      <c r="AS45" s="386" t="str">
        <f>NOVA!C158</f>
        <v>On the sun or moon</v>
      </c>
      <c r="AT45" s="387"/>
      <c r="AU45" s="162" t="str">
        <f>IF(NOVA!O158&lt;&gt;"", NOVA!O158, "")</f>
        <v/>
      </c>
    </row>
    <row r="46" spans="1:47">
      <c r="A46" s="159" t="str">
        <f>N35</f>
        <v>Aware and Care</v>
      </c>
      <c r="B46" s="151" t="str">
        <f>Electives!O55</f>
        <v/>
      </c>
      <c r="D46" s="402"/>
      <c r="E46" s="42">
        <f>AdventurePins!B51</f>
        <v>6</v>
      </c>
      <c r="F46" s="159" t="str">
        <f>AdventurePins!C51</f>
        <v>Lead fitness game</v>
      </c>
      <c r="G46" s="42" t="str">
        <f>IF(AdventurePins!O51&lt;&gt;"", AdventurePins!O51, " ")</f>
        <v xml:space="preserve"> </v>
      </c>
      <c r="I46" s="402"/>
      <c r="J46" s="42" t="str">
        <f>AdventurePins!B108</f>
        <v>2b</v>
      </c>
      <c r="K46" s="159" t="str">
        <f>AdventurePins!C108</f>
        <v>Describe 4 steps of advancement</v>
      </c>
      <c r="L46" s="42" t="str">
        <f>IF(AdventurePins!O108&lt;&gt;"", AdventurePins!O108, " ")</f>
        <v xml:space="preserve"> </v>
      </c>
      <c r="N46" s="417"/>
      <c r="O46" s="107" t="str">
        <f>Electives!B54</f>
        <v>4h</v>
      </c>
      <c r="P46" s="127" t="str">
        <f>Electives!C54</f>
        <v>Activity w/disabled members organization</v>
      </c>
      <c r="Q46" s="107" t="str">
        <f>IF(Electives!O54&lt;&gt;"", Electives!O54, " ")</f>
        <v xml:space="preserve"> </v>
      </c>
      <c r="S46" s="416"/>
      <c r="T46" s="107" t="str">
        <f>Electives!B122</f>
        <v>4g</v>
      </c>
      <c r="U46" s="125" t="str">
        <f>Electives!C122</f>
        <v>Check oil level &amp; tire pressure in car</v>
      </c>
      <c r="V46" s="107" t="str">
        <f>IF(Electives!O122&lt;&gt;"", Electives!O122,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Sports'!O12&lt;&gt;"", 'Shooting Sports'!O12, "")</f>
        <v/>
      </c>
      <c r="AG46" s="215"/>
      <c r="AH46" s="162" t="str">
        <f>NOVA!B33</f>
        <v>3c1</v>
      </c>
      <c r="AI46" s="386" t="str">
        <f>NOVA!C33</f>
        <v>Use 4 ways to monitor / predict weather</v>
      </c>
      <c r="AJ46" s="387"/>
      <c r="AK46" s="162" t="str">
        <f>IF(NOVA!O33&lt;&gt;"", NOVA!O33, "")</f>
        <v/>
      </c>
      <c r="AL46" s="215"/>
      <c r="AM46" s="162" t="str">
        <f>NOVA!B94</f>
        <v>3a3</v>
      </c>
      <c r="AN46" s="386" t="str">
        <f>NOVA!C94</f>
        <v>Discuss with counselor</v>
      </c>
      <c r="AO46" s="387"/>
      <c r="AP46" s="162" t="str">
        <f>IF(NOVA!O94&lt;&gt;"", NOVA!O94, "")</f>
        <v/>
      </c>
      <c r="AQ46" s="215"/>
      <c r="AR46" s="162" t="str">
        <f>NOVA!B159</f>
        <v>3a2</v>
      </c>
      <c r="AS46" s="386" t="str">
        <f>NOVA!C159</f>
        <v>On Jupiter or Pluto</v>
      </c>
      <c r="AT46" s="387"/>
      <c r="AU46" s="162" t="str">
        <f>IF(NOVA!O159&lt;&gt;"", NOVA!O159, "")</f>
        <v/>
      </c>
    </row>
    <row r="47" spans="1:47">
      <c r="A47" s="159" t="str">
        <f>N47</f>
        <v>Build It</v>
      </c>
      <c r="B47" s="151" t="str">
        <f>Electives!O62</f>
        <v/>
      </c>
      <c r="D47" s="399" t="str">
        <f>AdventurePins!C53</f>
        <v>Webelos Walkabout</v>
      </c>
      <c r="E47" s="399"/>
      <c r="F47" s="399"/>
      <c r="G47" s="399"/>
      <c r="I47" s="402"/>
      <c r="J47" s="42" t="str">
        <f>AdventurePins!B109</f>
        <v>2c</v>
      </c>
      <c r="K47" s="159" t="str">
        <f>AdventurePins!C109</f>
        <v>Describe ranks in Boy Scouts</v>
      </c>
      <c r="L47" s="42" t="str">
        <f>IF(AdventurePins!O109&lt;&gt;"", AdventurePins!O109, " ")</f>
        <v xml:space="preserve"> </v>
      </c>
      <c r="N47" s="399" t="str">
        <f>Electives!C57</f>
        <v>Build It</v>
      </c>
      <c r="O47" s="399"/>
      <c r="P47" s="399"/>
      <c r="Q47" s="399"/>
      <c r="S47" s="416"/>
      <c r="T47" s="107" t="str">
        <f>Electives!B123</f>
        <v>4h</v>
      </c>
      <c r="U47" s="125" t="str">
        <f>Electives!C123</f>
        <v>Replace a bulb in a car</v>
      </c>
      <c r="V47" s="107" t="str">
        <f>IF(Electives!O123&lt;&gt;"", Electives!O123, " ")</f>
        <v xml:space="preserve"> </v>
      </c>
      <c r="X47" s="410" t="str">
        <f>IF(Electives!$E192&lt;&gt;"", Electives!$E192, " ")</f>
        <v>(Do All)</v>
      </c>
      <c r="Y47" s="107">
        <f>Electives!B193</f>
        <v>1</v>
      </c>
      <c r="Z47" s="126" t="str">
        <f>Electives!C193</f>
        <v>Write story outline. Create storyboard.</v>
      </c>
      <c r="AA47" s="107" t="str">
        <f>IF(Electives!O193&lt;&gt;"", Electives!O193, " ")</f>
        <v xml:space="preserve"> </v>
      </c>
      <c r="AC47" s="219" t="str">
        <f>'Shooting Sports'!B13</f>
        <v>S1</v>
      </c>
      <c r="AD47" s="392" t="str">
        <f>'Shooting Sports'!C13</f>
        <v>Demonstrate one shooting position</v>
      </c>
      <c r="AE47" s="393"/>
      <c r="AF47" s="219" t="str">
        <f>IF('Shooting Sports'!O13&lt;&gt;"", 'Shooting Sports'!O13, "")</f>
        <v/>
      </c>
      <c r="AG47" s="215"/>
      <c r="AH47" s="162" t="str">
        <f>NOVA!B34</f>
        <v>3c2</v>
      </c>
      <c r="AI47" s="386" t="str">
        <f>NOVA!C34</f>
        <v>Analyze predictions for a week</v>
      </c>
      <c r="AJ47" s="387"/>
      <c r="AK47" s="162" t="str">
        <f>IF(NOVA!O34&lt;&gt;"", NOVA!O34, "")</f>
        <v/>
      </c>
      <c r="AL47" s="215"/>
      <c r="AM47" s="162" t="str">
        <f>NOVA!B95</f>
        <v>3b1</v>
      </c>
      <c r="AN47" s="386" t="str">
        <f>NOVA!C95</f>
        <v>Explain revolution, orbit and rotation</v>
      </c>
      <c r="AO47" s="387"/>
      <c r="AP47" s="162" t="str">
        <f>IF(NOVA!O95&lt;&gt;"", NOVA!O95, "")</f>
        <v/>
      </c>
      <c r="AQ47" s="215"/>
      <c r="AR47" s="162" t="str">
        <f>NOVA!B160</f>
        <v>3a3</v>
      </c>
      <c r="AS47" s="386" t="str">
        <f>NOVA!C160</f>
        <v>On a planet of your choice</v>
      </c>
      <c r="AT47" s="387"/>
      <c r="AU47" s="162" t="str">
        <f>IF(NOVA!O160&lt;&gt;"", NOVA!O160, "")</f>
        <v/>
      </c>
    </row>
    <row r="48" spans="1:47" ht="12.75" customHeight="1">
      <c r="A48" s="159" t="str">
        <f>N52</f>
        <v>Build My Own Hero</v>
      </c>
      <c r="B48" s="151" t="str">
        <f>Electives!O71</f>
        <v/>
      </c>
      <c r="D48" s="403" t="str">
        <f>IF(AdventurePins!$E53&lt;&gt;"", AdventurePins!$E53, " ")</f>
        <v>(Do 1-4 and one other)</v>
      </c>
      <c r="E48" s="42">
        <f>AdventurePins!B54</f>
        <v>1</v>
      </c>
      <c r="F48" s="159" t="str">
        <f>AdventurePins!C54</f>
        <v>Create a hike plan</v>
      </c>
      <c r="G48" s="42" t="str">
        <f>IF(AdventurePins!O54&lt;&gt;"", AdventurePins!O54, " ")</f>
        <v xml:space="preserve"> </v>
      </c>
      <c r="I48" s="402"/>
      <c r="J48" s="42" t="str">
        <f>AdventurePins!B110</f>
        <v>2d</v>
      </c>
      <c r="K48" s="159" t="str">
        <f>AdventurePins!C110</f>
        <v>Describe merit badge program</v>
      </c>
      <c r="L48" s="42" t="str">
        <f>IF(AdventurePins!O110&lt;&gt;"", AdventurePins!O110, " ")</f>
        <v xml:space="preserve"> </v>
      </c>
      <c r="N48" s="410" t="str">
        <f>IF(Electives!$E57&lt;&gt;"", Electives!$E57, " ")</f>
        <v>(Do All)</v>
      </c>
      <c r="O48" s="107">
        <f>Electives!B58</f>
        <v>1</v>
      </c>
      <c r="P48" s="125" t="str">
        <f>Electives!C58</f>
        <v>Learn basic tools &amp; safety</v>
      </c>
      <c r="Q48" s="107" t="str">
        <f>IF(Electives!O58&lt;&gt;"", Electives!O58, " ")</f>
        <v xml:space="preserve"> </v>
      </c>
      <c r="S48" s="416"/>
      <c r="T48" s="107" t="str">
        <f>Electives!B124</f>
        <v>4i</v>
      </c>
      <c r="U48" s="125" t="str">
        <f>Electives!C124</f>
        <v>Change a car tire</v>
      </c>
      <c r="V48" s="107" t="str">
        <f>IF(Electives!O124&lt;&gt;"", Electives!O124, " ")</f>
        <v xml:space="preserve"> </v>
      </c>
      <c r="X48" s="410"/>
      <c r="Y48" s="107">
        <f>Electives!B194</f>
        <v>2</v>
      </c>
      <c r="Z48" s="125" t="str">
        <f>Electives!C194</f>
        <v>Create movie w/Oath &amp; Law</v>
      </c>
      <c r="AA48" s="107" t="str">
        <f>IF(Electives!O194&lt;&gt;"", Electives!O194, " ")</f>
        <v xml:space="preserve"> </v>
      </c>
      <c r="AC48" s="219" t="str">
        <f>'Shooting Sports'!B14</f>
        <v>S2</v>
      </c>
      <c r="AD48" s="392" t="str">
        <f>'Shooting Sports'!C14</f>
        <v>Fire 5 BBs in 3 volleys at the Cub target</v>
      </c>
      <c r="AE48" s="393"/>
      <c r="AF48" s="219" t="str">
        <f>IF('Shooting Sports'!O14&lt;&gt;"", 'Shooting Sports'!O14, "")</f>
        <v/>
      </c>
      <c r="AG48" s="215"/>
      <c r="AH48" s="162" t="str">
        <f>NOVA!B35</f>
        <v>3c3</v>
      </c>
      <c r="AI48" s="386" t="str">
        <f>NOVA!C35</f>
        <v>Discuss work with counselor</v>
      </c>
      <c r="AJ48" s="387"/>
      <c r="AK48" s="162" t="str">
        <f>IF(NOVA!O35&lt;&gt;"", NOVA!O35, "")</f>
        <v/>
      </c>
      <c r="AL48" s="215"/>
      <c r="AM48" s="162" t="str">
        <f>NOVA!B96</f>
        <v>3b2</v>
      </c>
      <c r="AN48" s="386" t="str">
        <f>NOVA!C96</f>
        <v>Compare 3 planets to the Earth</v>
      </c>
      <c r="AO48" s="387"/>
      <c r="AP48" s="162" t="str">
        <f>IF(NOVA!O96&lt;&gt;"", NOVA!O96, "")</f>
        <v/>
      </c>
      <c r="AQ48" s="215"/>
      <c r="AR48" s="162" t="str">
        <f>NOVA!B161</f>
        <v>3b</v>
      </c>
      <c r="AS48" s="386" t="str">
        <f>NOVA!C161</f>
        <v>Choose one and calculate its height</v>
      </c>
      <c r="AT48" s="387"/>
      <c r="AU48" s="162" t="str">
        <f>IF(NOVA!O161&lt;&gt;"", NOVA!O161, "")</f>
        <v/>
      </c>
    </row>
    <row r="49" spans="1:47" ht="12.75" customHeight="1">
      <c r="A49" s="159" t="str">
        <f>S3</f>
        <v>Castaway</v>
      </c>
      <c r="B49" s="151" t="str">
        <f>Electives!O81</f>
        <v/>
      </c>
      <c r="D49" s="404"/>
      <c r="E49" s="42">
        <f>AdventurePins!B55</f>
        <v>2</v>
      </c>
      <c r="F49" s="159" t="str">
        <f>AdventurePins!C55</f>
        <v>Assemble a hiking first-aid kit</v>
      </c>
      <c r="G49" s="42" t="str">
        <f>IF(AdventurePins!O55&lt;&gt;"", AdventurePins!O55, " ")</f>
        <v xml:space="preserve"> </v>
      </c>
      <c r="I49" s="402"/>
      <c r="J49" s="42" t="str">
        <f>AdventurePins!B111</f>
        <v>3a</v>
      </c>
      <c r="K49" s="159" t="str">
        <f>AdventurePins!C111</f>
        <v>Explain patrol method &amp; types</v>
      </c>
      <c r="L49" s="42" t="str">
        <f>IF(AdventurePins!O111&lt;&gt;"", AdventurePins!O111, " ")</f>
        <v xml:space="preserve"> </v>
      </c>
      <c r="N49" s="410"/>
      <c r="O49" s="107">
        <f>Electives!B59</f>
        <v>2</v>
      </c>
      <c r="P49" s="125" t="str">
        <f>Electives!C59</f>
        <v>Build carpentry project</v>
      </c>
      <c r="Q49" s="107" t="str">
        <f>IF(Electives!O59&lt;&gt;"", Electives!O59, " ")</f>
        <v xml:space="preserve"> </v>
      </c>
      <c r="S49" s="416"/>
      <c r="T49" s="107" t="str">
        <f>Electives!B125</f>
        <v>4j</v>
      </c>
      <c r="U49" s="125" t="str">
        <f>Electives!C125</f>
        <v>Repair bicycle, chain, tires, flat, etc</v>
      </c>
      <c r="V49" s="107" t="str">
        <f>IF(Electives!O125&lt;&gt;"", Electives!O125, " ")</f>
        <v xml:space="preserve"> </v>
      </c>
      <c r="X49" s="410"/>
      <c r="Y49" s="107">
        <f>Electives!B195</f>
        <v>3</v>
      </c>
      <c r="Z49" s="125" t="str">
        <f>Electives!C195</f>
        <v>Share movie with family/pack/den.</v>
      </c>
      <c r="AA49" s="107" t="str">
        <f>IF(Electives!O195&lt;&gt;"", Electives!O195, " ")</f>
        <v xml:space="preserve"> </v>
      </c>
      <c r="AC49" s="219" t="str">
        <f>'Shooting Sports'!B15</f>
        <v>S3</v>
      </c>
      <c r="AD49" s="392" t="str">
        <f>'Shooting Sports'!C15</f>
        <v>Demonstrate/Explain range commands</v>
      </c>
      <c r="AE49" s="393"/>
      <c r="AF49" s="219" t="str">
        <f>IF('Shooting Sports'!O15&lt;&gt;"", 'Shooting Sports'!O15, "")</f>
        <v/>
      </c>
      <c r="AG49" s="215"/>
      <c r="AH49" s="162" t="str">
        <f>NOVA!B36</f>
        <v>3d</v>
      </c>
      <c r="AI49" s="386" t="str">
        <f>NOVA!C36</f>
        <v>Choose 2 habitats and complete activity</v>
      </c>
      <c r="AJ49" s="387"/>
      <c r="AK49" s="162" t="str">
        <f>IF(NOVA!O36&lt;&gt;"", NOVA!O36, "")</f>
        <v/>
      </c>
      <c r="AL49" s="215"/>
      <c r="AM49" s="162" t="str">
        <f>NOVA!B97</f>
        <v>3b3</v>
      </c>
      <c r="AN49" s="386" t="str">
        <f>NOVA!C97</f>
        <v>Discuss with counselor</v>
      </c>
      <c r="AO49" s="387"/>
      <c r="AP49" s="162" t="str">
        <f>IF(NOVA!O97&lt;&gt;"", NOVA!O97, "")</f>
        <v/>
      </c>
      <c r="AQ49" s="215"/>
      <c r="AR49" s="162" t="str">
        <f>NOVA!B162</f>
        <v>3b1</v>
      </c>
      <c r="AS49" s="386" t="str">
        <f>NOVA!C162</f>
        <v>A tree</v>
      </c>
      <c r="AT49" s="387"/>
      <c r="AU49" s="162" t="str">
        <f>IF(NOVA!O162&lt;&gt;"", NOVA!O162, "")</f>
        <v/>
      </c>
    </row>
    <row r="50" spans="1:47">
      <c r="A50" s="159" t="str">
        <f>S11</f>
        <v>Earth Rocks!</v>
      </c>
      <c r="B50" s="151" t="str">
        <f>Electives!O95</f>
        <v/>
      </c>
      <c r="D50" s="404"/>
      <c r="E50" s="42">
        <f>AdventurePins!B56</f>
        <v>3</v>
      </c>
      <c r="F50" s="159" t="str">
        <f>AdventurePins!C56</f>
        <v>Outdoor Code / Leave No Trace</v>
      </c>
      <c r="G50" s="42" t="str">
        <f>IF(AdventurePins!O56&lt;&gt;"", AdventurePins!O56, " ")</f>
        <v xml:space="preserve"> </v>
      </c>
      <c r="I50" s="402"/>
      <c r="J50" s="42" t="str">
        <f>AdventurePins!B112</f>
        <v>3b</v>
      </c>
      <c r="K50" s="127" t="str">
        <f>AdventurePins!C112</f>
        <v>Hold an election to choose patrol leader</v>
      </c>
      <c r="L50" s="42" t="str">
        <f>IF(AdventurePins!O112&lt;&gt;"", AdventurePins!O112, " ")</f>
        <v xml:space="preserve"> </v>
      </c>
      <c r="N50" s="410"/>
      <c r="O50" s="107">
        <f>Electives!B60</f>
        <v>3</v>
      </c>
      <c r="P50" s="125" t="str">
        <f>Electives!C60</f>
        <v>List tools / materials for #2</v>
      </c>
      <c r="Q50" s="107" t="str">
        <f>IF(Electives!O60&lt;&gt;"", Electives!O60, " ")</f>
        <v xml:space="preserve"> </v>
      </c>
      <c r="S50" s="416"/>
      <c r="T50" s="107" t="str">
        <f>Electives!B126</f>
        <v>4k</v>
      </c>
      <c r="U50" s="127" t="str">
        <f>Electives!C126</f>
        <v>Replace wheels on skateboard, scooter, or skates</v>
      </c>
      <c r="V50" s="107" t="str">
        <f>IF(Electives!O126&lt;&gt;"", Electives!O126,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Sports'!O16&lt;&gt;"", 'Shooting Sports'!O16, "")</f>
        <v/>
      </c>
      <c r="AG50" s="142"/>
      <c r="AH50" s="162" t="str">
        <f>NOVA!B37</f>
        <v>3d1</v>
      </c>
      <c r="AI50" s="386" t="str">
        <f>NOVA!C37</f>
        <v>Prairie</v>
      </c>
      <c r="AJ50" s="387"/>
      <c r="AK50" s="162" t="str">
        <f>IF(NOVA!O37&lt;&gt;"", NOVA!O37, "")</f>
        <v/>
      </c>
      <c r="AL50" s="142"/>
      <c r="AM50" s="162" t="str">
        <f>NOVA!B98</f>
        <v>3c1</v>
      </c>
      <c r="AN50" s="386" t="str">
        <f>NOVA!C98</f>
        <v>Design a rover and tell what it collects</v>
      </c>
      <c r="AO50" s="387"/>
      <c r="AP50" s="162" t="str">
        <f>IF(NOVA!O98&lt;&gt;"", NOVA!O98, "")</f>
        <v/>
      </c>
      <c r="AQ50" s="142"/>
      <c r="AR50" s="162" t="str">
        <f>NOVA!B163</f>
        <v>3b2</v>
      </c>
      <c r="AS50" s="386" t="str">
        <f>NOVA!C163</f>
        <v>Your house</v>
      </c>
      <c r="AT50" s="387"/>
      <c r="AU50" s="162" t="str">
        <f>IF(NOVA!O163&lt;&gt;"", NOVA!O163, "")</f>
        <v/>
      </c>
    </row>
    <row r="51" spans="1:47" ht="12.75" customHeight="1">
      <c r="A51" s="159" t="str">
        <f>S23</f>
        <v>Engineer</v>
      </c>
      <c r="B51" s="151" t="str">
        <f>Electives!O104</f>
        <v/>
      </c>
      <c r="D51" s="404"/>
      <c r="E51" s="42">
        <f>AdventurePins!B57</f>
        <v>4</v>
      </c>
      <c r="F51" s="159" t="str">
        <f>AdventurePins!C57</f>
        <v>Hike 3 miles and plan lunch</v>
      </c>
      <c r="G51" s="42" t="str">
        <f>IF(AdventurePins!O57&lt;&gt;"", AdventurePins!O57, " ")</f>
        <v xml:space="preserve"> </v>
      </c>
      <c r="I51" s="402"/>
      <c r="J51" s="42" t="str">
        <f>AdventurePins!B113</f>
        <v>3c</v>
      </c>
      <c r="K51" s="127" t="str">
        <f>AdventurePins!C113</f>
        <v>Develop patrol name, emblem, flag, &amp; yell</v>
      </c>
      <c r="L51" s="42" t="str">
        <f>IF(AdventurePins!O113&lt;&gt;"", AdventurePins!O113, " ")</f>
        <v xml:space="preserve"> </v>
      </c>
      <c r="N51" s="410"/>
      <c r="O51" s="107">
        <f>Electives!B61</f>
        <v>4</v>
      </c>
      <c r="P51" s="127" t="str">
        <f>Electives!C61</f>
        <v>Visit / interview construction worker @ site</v>
      </c>
      <c r="Q51" s="107" t="str">
        <f>IF(Electives!O61&lt;&gt;"", Electives!O61, " ")</f>
        <v xml:space="preserve"> </v>
      </c>
      <c r="S51" s="416"/>
      <c r="T51" s="107" t="str">
        <f>Electives!B127</f>
        <v>4l</v>
      </c>
      <c r="U51" s="125" t="str">
        <f>Electives!C127</f>
        <v>Help prepare and paint a room</v>
      </c>
      <c r="V51" s="107" t="str">
        <f>IF(Electives!O127&lt;&gt;"", Electives!O127, " ")</f>
        <v xml:space="preserve"> </v>
      </c>
      <c r="X51" s="410" t="str">
        <f>IF(Electives!$E198&lt;&gt;"", Electives!$E198, " ")</f>
        <v>(Do 1, one of 2, all 3 thru 5, and one of 6)</v>
      </c>
      <c r="Y51" s="107">
        <f>Electives!B199</f>
        <v>1</v>
      </c>
      <c r="Z51" s="127" t="str">
        <f>Electives!C199</f>
        <v>Interview grandparent about childhood life</v>
      </c>
      <c r="AA51" s="107" t="str">
        <f>IF(Electives!O199&lt;&gt;"", Electives!O199, " ")</f>
        <v xml:space="preserve"> </v>
      </c>
      <c r="AC51"/>
      <c r="AD51" s="218" t="str">
        <f>'Shooting Sports'!C18</f>
        <v>Archery: Level 1</v>
      </c>
      <c r="AE51" s="218"/>
      <c r="AF51"/>
      <c r="AG51" s="72"/>
      <c r="AH51" s="162" t="str">
        <f>NOVA!B38</f>
        <v>3d2</v>
      </c>
      <c r="AI51" s="386" t="str">
        <f>NOVA!C38</f>
        <v>Temperate forest</v>
      </c>
      <c r="AJ51" s="387"/>
      <c r="AK51" s="162" t="str">
        <f>IF(NOVA!O38&lt;&gt;"", NOVA!O38, "")</f>
        <v/>
      </c>
      <c r="AL51" s="72"/>
      <c r="AM51" s="162" t="str">
        <f>NOVA!B99</f>
        <v>3c2</v>
      </c>
      <c r="AN51" s="386" t="str">
        <f>NOVA!C99</f>
        <v>How would rover work</v>
      </c>
      <c r="AO51" s="387"/>
      <c r="AP51" s="162" t="str">
        <f>IF(NOVA!O99&lt;&gt;"", NOVA!O99, "")</f>
        <v/>
      </c>
      <c r="AQ51" s="72"/>
      <c r="AR51" s="162" t="str">
        <f>NOVA!B164</f>
        <v>3b3</v>
      </c>
      <c r="AS51" s="386" t="str">
        <f>NOVA!C164</f>
        <v>A building of your choice</v>
      </c>
      <c r="AT51" s="387"/>
      <c r="AU51" s="162" t="str">
        <f>IF(NOVA!O164&lt;&gt;"", NOVA!O164, "")</f>
        <v/>
      </c>
    </row>
    <row r="52" spans="1:47">
      <c r="A52" s="159" t="str">
        <f>S30</f>
        <v>Fix It</v>
      </c>
      <c r="B52" s="151" t="str">
        <f>Electives!O137</f>
        <v/>
      </c>
      <c r="D52" s="404"/>
      <c r="E52" s="42">
        <f>AdventurePins!B58</f>
        <v>5</v>
      </c>
      <c r="F52" s="127" t="str">
        <f>AdventurePins!C58</f>
        <v>Identify poisonous plants/animals/insects</v>
      </c>
      <c r="G52" s="42" t="str">
        <f>IF(AdventurePins!O58&lt;&gt;"", AdventurePins!O58, " ")</f>
        <v xml:space="preserve"> </v>
      </c>
      <c r="I52" s="402"/>
      <c r="J52" s="42" t="str">
        <f>AdventurePins!B114</f>
        <v>3d</v>
      </c>
      <c r="K52" s="127" t="str">
        <f>AdventurePins!C114</f>
        <v>Participate in Boy Scout campout/activity</v>
      </c>
      <c r="L52" s="42" t="str">
        <f>IF(AdventurePins!O114&lt;&gt;"", AdventurePins!O114, " ")</f>
        <v xml:space="preserve"> </v>
      </c>
      <c r="N52" s="399" t="str">
        <f>Electives!C64</f>
        <v>Build My Own Hero</v>
      </c>
      <c r="O52" s="399"/>
      <c r="P52" s="399"/>
      <c r="Q52" s="399"/>
      <c r="S52" s="416"/>
      <c r="T52" s="107" t="str">
        <f>Electives!B128</f>
        <v>4m</v>
      </c>
      <c r="U52" s="125" t="str">
        <f>Electives!C128</f>
        <v>Help replace wall or floor tile</v>
      </c>
      <c r="V52" s="107" t="str">
        <f>IF(Electives!O128&lt;&gt;"", Electives!O128, " ")</f>
        <v xml:space="preserve"> </v>
      </c>
      <c r="X52" s="410"/>
      <c r="Y52" s="107" t="str">
        <f>Electives!B200</f>
        <v>2a</v>
      </c>
      <c r="Z52" s="127" t="str">
        <f>Electives!C200</f>
        <v>Family tree of three generations</v>
      </c>
      <c r="AA52" s="107" t="str">
        <f>IF(Electives!O200&lt;&gt;"", Electives!O200, " ")</f>
        <v xml:space="preserve"> </v>
      </c>
      <c r="AC52" s="219">
        <f>'Shooting Sports'!B19</f>
        <v>1</v>
      </c>
      <c r="AD52" s="428" t="str">
        <f>'Shooting Sports'!C19</f>
        <v>Follow archery range rules and whistles</v>
      </c>
      <c r="AE52" s="429"/>
      <c r="AF52" s="219" t="str">
        <f>IF('Shooting Sports'!O19&lt;&gt;"", 'Shooting Sports'!O19, "")</f>
        <v/>
      </c>
      <c r="AG52" s="220"/>
      <c r="AH52" s="162" t="str">
        <f>NOVA!B39</f>
        <v>3d3</v>
      </c>
      <c r="AI52" s="386" t="str">
        <f>NOVA!C39</f>
        <v>Aquatic ecosystem</v>
      </c>
      <c r="AJ52" s="387"/>
      <c r="AK52" s="162" t="str">
        <f>IF(NOVA!O39&lt;&gt;"", NOVA!O39, "")</f>
        <v/>
      </c>
      <c r="AL52" s="220"/>
      <c r="AM52" s="162" t="str">
        <f>NOVA!B100</f>
        <v>3c3</v>
      </c>
      <c r="AN52" s="386" t="str">
        <f>NOVA!C100</f>
        <v>How would rover transmit data</v>
      </c>
      <c r="AO52" s="387"/>
      <c r="AP52" s="162" t="str">
        <f>IF(NOVA!O100&lt;&gt;"", NOVA!O100, "")</f>
        <v/>
      </c>
      <c r="AQ52" s="220"/>
      <c r="AR52" s="162" t="str">
        <f>NOVA!B165</f>
        <v>3c</v>
      </c>
      <c r="AS52" s="386" t="str">
        <f>NOVA!C165</f>
        <v>Calculate the volume of air in your room</v>
      </c>
      <c r="AT52" s="387"/>
      <c r="AU52" s="162" t="str">
        <f>IF(NOVA!O165&lt;&gt;"", NOVA!O165, "")</f>
        <v/>
      </c>
    </row>
    <row r="53" spans="1:47" ht="12.75" customHeight="1">
      <c r="A53" s="159" t="str">
        <f>X3</f>
        <v>Game Design</v>
      </c>
      <c r="B53" s="151" t="str">
        <f>Electives!O144</f>
        <v/>
      </c>
      <c r="D53" s="405"/>
      <c r="E53" s="42">
        <f>AdventurePins!B59</f>
        <v>6</v>
      </c>
      <c r="F53" s="127" t="str">
        <f>AdventurePins!C59</f>
        <v>Leader role: Trail/First-aid/Lunch/Service</v>
      </c>
      <c r="G53" s="42" t="str">
        <f>IF(AdventurePins!O59&lt;&gt;"", AdventurePins!O59, " ")</f>
        <v xml:space="preserve"> </v>
      </c>
      <c r="I53" s="402"/>
      <c r="J53" s="42">
        <f>AdventurePins!B115</f>
        <v>4</v>
      </c>
      <c r="K53" s="126" t="str">
        <f>AdventurePins!C115</f>
        <v>Use patrol method on Boy Scout activity</v>
      </c>
      <c r="L53" s="42" t="str">
        <f>IF(AdventurePins!O115&lt;&gt;"", AdventurePins!O115, " ")</f>
        <v xml:space="preserve"> </v>
      </c>
      <c r="N53" s="410" t="str">
        <f>IF(Electives!$E64&lt;&gt;"", Electives!$E64, " ")</f>
        <v>(Do 1-3 and one other)</v>
      </c>
      <c r="O53" s="107">
        <f>Electives!B65</f>
        <v>1</v>
      </c>
      <c r="P53" s="125" t="str">
        <f>Electives!C65</f>
        <v>What is Hero; Invite local hero.</v>
      </c>
      <c r="Q53" s="107" t="str">
        <f>IF(Electives!O65&lt;&gt;"", Electives!O65, " ")</f>
        <v xml:space="preserve"> </v>
      </c>
      <c r="S53" s="416"/>
      <c r="T53" s="107" t="str">
        <f>Electives!B129</f>
        <v>4n</v>
      </c>
      <c r="U53" s="125" t="str">
        <f>Electives!C129</f>
        <v>Help repair window/door lock</v>
      </c>
      <c r="V53" s="107" t="str">
        <f>IF(Electives!O129&lt;&gt;"", Electives!O129, " ")</f>
        <v xml:space="preserve"> </v>
      </c>
      <c r="X53" s="410"/>
      <c r="Y53" s="107" t="str">
        <f>Electives!B201</f>
        <v>2b</v>
      </c>
      <c r="Z53" s="127" t="str">
        <f>Electives!C201</f>
        <v>Make a display showing family orign</v>
      </c>
      <c r="AA53" s="107" t="str">
        <f>IF(Electives!O201&lt;&gt;"", Electives!O201, " ")</f>
        <v xml:space="preserve"> </v>
      </c>
      <c r="AC53" s="219">
        <f>'Shooting Sports'!B20</f>
        <v>2</v>
      </c>
      <c r="AD53" s="392" t="str">
        <f>'Shooting Sports'!C20</f>
        <v>Identify recurve and compound bow</v>
      </c>
      <c r="AE53" s="393"/>
      <c r="AF53" s="219" t="str">
        <f>IF('Shooting Sports'!O20&lt;&gt;"", 'Shooting Sports'!O20, "")</f>
        <v/>
      </c>
      <c r="AG53" s="221"/>
      <c r="AH53" s="162" t="str">
        <f>NOVA!B40</f>
        <v>3d4</v>
      </c>
      <c r="AI53" s="386" t="str">
        <f>NOVA!C40</f>
        <v>Temperate / Subtropical rain forest</v>
      </c>
      <c r="AJ53" s="387"/>
      <c r="AK53" s="162" t="str">
        <f>IF(NOVA!O40&lt;&gt;"", NOVA!O40, "")</f>
        <v/>
      </c>
      <c r="AL53" s="221"/>
      <c r="AM53" s="162" t="str">
        <f>NOVA!B101</f>
        <v>3c4</v>
      </c>
      <c r="AN53" s="386" t="str">
        <f>NOVA!C101</f>
        <v>Why rovers are needed</v>
      </c>
      <c r="AO53" s="387"/>
      <c r="AP53" s="162" t="str">
        <f>IF(NOVA!O101&lt;&gt;"", NOVA!O101, "")</f>
        <v/>
      </c>
      <c r="AQ53" s="221"/>
      <c r="AR53" s="162" t="str">
        <f>NOVA!B166</f>
        <v>4a1</v>
      </c>
      <c r="AS53" s="386" t="str">
        <f>NOVA!C166</f>
        <v>Look up and discuss cryptography</v>
      </c>
      <c r="AT53" s="387"/>
      <c r="AU53" s="162" t="str">
        <f>IF(NOVA!O166&lt;&gt;"", NOVA!O166, "")</f>
        <v/>
      </c>
    </row>
    <row r="54" spans="1:47" ht="12.75" customHeight="1">
      <c r="A54" s="159" t="str">
        <f>X8</f>
        <v>Into the Wild</v>
      </c>
      <c r="B54" s="151" t="str">
        <f>Electives!O161</f>
        <v/>
      </c>
      <c r="I54" s="402"/>
      <c r="J54" s="42" t="str">
        <f>AdventurePins!B116</f>
        <v>5a</v>
      </c>
      <c r="K54" s="127" t="str">
        <f>AdventurePins!C116</f>
        <v>Tie knots: square, 2-half hitches, taut-line</v>
      </c>
      <c r="L54" s="42" t="str">
        <f>IF(AdventurePins!O116&lt;&gt;"", AdventurePins!O116, " ")</f>
        <v xml:space="preserve"> </v>
      </c>
      <c r="N54" s="410"/>
      <c r="O54" s="107">
        <f>Electives!B66</f>
        <v>2</v>
      </c>
      <c r="P54" s="126" t="str">
        <f>Electives!C66</f>
        <v>Identify how citizens can be local heros.</v>
      </c>
      <c r="Q54" s="107" t="str">
        <f>IF(Electives!O66&lt;&gt;"", Electives!O66, " ")</f>
        <v xml:space="preserve"> </v>
      </c>
      <c r="S54" s="416"/>
      <c r="T54" s="107" t="str">
        <f>Electives!B130</f>
        <v>4o</v>
      </c>
      <c r="U54" s="125" t="str">
        <f>Electives!C130</f>
        <v>Help fix slow or clogged sink</v>
      </c>
      <c r="V54" s="107" t="str">
        <f>IF(Electives!O130&lt;&gt;"", Electives!O130, " ")</f>
        <v xml:space="preserve"> </v>
      </c>
      <c r="X54" s="410"/>
      <c r="Y54" s="107" t="str">
        <f>Electives!B202</f>
        <v>2c</v>
      </c>
      <c r="Z54" s="127" t="str">
        <f>Electives!C202</f>
        <v>Create display of family celebration</v>
      </c>
      <c r="AA54" s="107" t="str">
        <f>IF(Electives!O202&lt;&gt;"", Electives!O202, " ")</f>
        <v xml:space="preserve"> </v>
      </c>
      <c r="AC54" s="219">
        <f>'Shooting Sports'!B21</f>
        <v>3</v>
      </c>
      <c r="AD54" s="392" t="str">
        <f>'Shooting Sports'!C21</f>
        <v>Demonstrate arm/finger guards &amp; quiver</v>
      </c>
      <c r="AE54" s="393"/>
      <c r="AF54" s="219" t="str">
        <f>IF('Shooting Sports'!O21&lt;&gt;"", 'Shooting Sports'!O21, "")</f>
        <v/>
      </c>
      <c r="AG54" s="221"/>
      <c r="AH54" s="162" t="str">
        <f>NOVA!B41</f>
        <v>3d5</v>
      </c>
      <c r="AI54" s="386" t="str">
        <f>NOVA!C41</f>
        <v>Desert</v>
      </c>
      <c r="AJ54" s="387"/>
      <c r="AK54" s="162" t="str">
        <f>IF(NOVA!O41&lt;&gt;"", NOVA!O41, "")</f>
        <v/>
      </c>
      <c r="AL54" s="221"/>
      <c r="AM54" s="162" t="str">
        <f>NOVA!B102</f>
        <v>3d1</v>
      </c>
      <c r="AN54" s="386" t="str">
        <f>NOVA!C102</f>
        <v>Design a space colony</v>
      </c>
      <c r="AO54" s="387"/>
      <c r="AP54" s="162" t="str">
        <f>IF(NOVA!O102&lt;&gt;"", NOVA!O102, "")</f>
        <v/>
      </c>
      <c r="AQ54" s="221"/>
      <c r="AR54" s="162" t="str">
        <f>NOVA!B167</f>
        <v>4a2</v>
      </c>
      <c r="AS54" s="386" t="str">
        <f>NOVA!C167</f>
        <v>Discuss 3 ways codes are made</v>
      </c>
      <c r="AT54" s="387"/>
      <c r="AU54" s="162" t="str">
        <f>IF(NOVA!O167&lt;&gt;"", NOVA!O167, "")</f>
        <v/>
      </c>
    </row>
    <row r="55" spans="1:47">
      <c r="A55" s="159" t="str">
        <f>X23</f>
        <v>Into the Woods</v>
      </c>
      <c r="B55" s="151" t="str">
        <f>Electives!O171</f>
        <v/>
      </c>
      <c r="I55" s="402"/>
      <c r="J55" s="42" t="str">
        <f>AdventurePins!B117</f>
        <v>5b</v>
      </c>
      <c r="K55" s="127" t="str">
        <f>AdventurePins!C117</f>
        <v>Show whip &amp; fuse ends of different ropes</v>
      </c>
      <c r="L55" s="42" t="str">
        <f>IF(AdventurePins!O117&lt;&gt;"", AdventurePins!O117, " ")</f>
        <v xml:space="preserve"> </v>
      </c>
      <c r="N55" s="410"/>
      <c r="O55" s="107">
        <f>Electives!B67</f>
        <v>3</v>
      </c>
      <c r="P55" s="125" t="str">
        <f>Electives!C67</f>
        <v>Recognize community Hero</v>
      </c>
      <c r="Q55" s="107" t="str">
        <f>IF(Electives!O67&lt;&gt;"", Electives!O67, " ")</f>
        <v xml:space="preserve"> </v>
      </c>
      <c r="S55" s="416"/>
      <c r="T55" s="107" t="str">
        <f>Electives!B131</f>
        <v>4p</v>
      </c>
      <c r="U55" s="125" t="str">
        <f>Electives!C131</f>
        <v>Help repair a mailbox</v>
      </c>
      <c r="V55" s="107" t="str">
        <f>IF(Electives!O131&lt;&gt;"", Electives!O131, " ")</f>
        <v xml:space="preserve"> </v>
      </c>
      <c r="X55" s="410"/>
      <c r="Y55" s="107">
        <f>Electives!B203</f>
        <v>3</v>
      </c>
      <c r="Z55" s="127" t="str">
        <f>Electives!C203</f>
        <v>Chart chores for 2 weeks</v>
      </c>
      <c r="AA55" s="107" t="str">
        <f>IF(Electives!O203&lt;&gt;"", Electives!O203, " ")</f>
        <v xml:space="preserve"> </v>
      </c>
      <c r="AC55" s="219">
        <f>'Shooting Sports'!B22</f>
        <v>4</v>
      </c>
      <c r="AD55" s="392" t="str">
        <f>'Shooting Sports'!C22</f>
        <v>Properly shoot a bow</v>
      </c>
      <c r="AE55" s="393"/>
      <c r="AF55" s="219" t="str">
        <f>IF('Shooting Sports'!O22&lt;&gt;"", 'Shooting Sports'!O22, "")</f>
        <v/>
      </c>
      <c r="AG55" s="221"/>
      <c r="AH55" s="162" t="str">
        <f>NOVA!B42</f>
        <v>3d6</v>
      </c>
      <c r="AI55" s="386" t="str">
        <f>NOVA!C42</f>
        <v>Polar ice</v>
      </c>
      <c r="AJ55" s="387"/>
      <c r="AK55" s="162" t="str">
        <f>IF(NOVA!O42&lt;&gt;"", NOVA!O42, "")</f>
        <v/>
      </c>
      <c r="AL55" s="221"/>
      <c r="AM55" s="162" t="str">
        <f>NOVA!B103</f>
        <v>3d2</v>
      </c>
      <c r="AN55" s="386" t="str">
        <f>NOVA!C103</f>
        <v>Discuss survival needs</v>
      </c>
      <c r="AO55" s="387"/>
      <c r="AP55" s="162" t="str">
        <f>IF(NOVA!O103&lt;&gt;"", NOVA!O103, "")</f>
        <v/>
      </c>
      <c r="AQ55" s="221"/>
      <c r="AR55" s="162" t="str">
        <f>NOVA!B168</f>
        <v>4a3</v>
      </c>
      <c r="AS55" s="386" t="str">
        <f>NOVA!C168</f>
        <v>Discuss how codes relate to math</v>
      </c>
      <c r="AT55" s="387"/>
      <c r="AU55" s="162" t="str">
        <f>IF(NOVA!O168&lt;&gt;"", NOVA!O168, "")</f>
        <v/>
      </c>
    </row>
    <row r="56" spans="1:47" ht="12.75" customHeight="1">
      <c r="A56" s="159" t="str">
        <f>X31</f>
        <v>Looking Back, Looking Forward</v>
      </c>
      <c r="B56" s="151" t="str">
        <f>Electives!O177</f>
        <v/>
      </c>
      <c r="I56" s="402"/>
      <c r="J56" s="42">
        <f>AdventurePins!B118</f>
        <v>6</v>
      </c>
      <c r="K56" s="159" t="str">
        <f>AdventurePins!C118</f>
        <v>Demonstrate pocketknife safety</v>
      </c>
      <c r="L56" s="42" t="str">
        <f>IF(AdventurePins!O118&lt;&gt;"", AdventurePins!O118, " ")</f>
        <v xml:space="preserve"> </v>
      </c>
      <c r="N56" s="410"/>
      <c r="O56" s="107">
        <f>Electives!B68</f>
        <v>4</v>
      </c>
      <c r="P56" s="125" t="str">
        <f>Electives!C68</f>
        <v>Learn about a foreign hero</v>
      </c>
      <c r="Q56" s="107" t="str">
        <f>IF(Electives!O68&lt;&gt;"", Electives!O68, " ")</f>
        <v xml:space="preserve"> </v>
      </c>
      <c r="S56" s="416"/>
      <c r="T56" s="107" t="str">
        <f>Electives!B132</f>
        <v>4q</v>
      </c>
      <c r="U56" s="127" t="str">
        <f>Electives!C132</f>
        <v>Change battery in smoke or CO2 detector</v>
      </c>
      <c r="V56" s="107" t="str">
        <f>IF(Electives!O132&lt;&gt;"", Electives!O132, " ")</f>
        <v xml:space="preserve"> </v>
      </c>
      <c r="X56" s="410"/>
      <c r="Y56" s="107">
        <f>Electives!B204</f>
        <v>4</v>
      </c>
      <c r="Z56" s="127" t="str">
        <f>Electives!C204</f>
        <v>Help a family member complete a job</v>
      </c>
      <c r="AA56" s="107" t="str">
        <f>IF(Electives!O204&lt;&gt;"", Electives!O204, " ")</f>
        <v xml:space="preserve"> </v>
      </c>
      <c r="AC56" s="219">
        <f>'Shooting Sports'!B23</f>
        <v>5</v>
      </c>
      <c r="AD56" s="394" t="str">
        <f>'Shooting Sports'!C23</f>
        <v>Safely retrieve arrows</v>
      </c>
      <c r="AE56" s="394"/>
      <c r="AF56" s="219" t="str">
        <f>IF('Shooting Sports'!O23&lt;&gt;"", 'Shooting Sports'!O23, "")</f>
        <v/>
      </c>
      <c r="AG56" s="221"/>
      <c r="AH56" s="162" t="str">
        <f>NOVA!B43</f>
        <v>3d7</v>
      </c>
      <c r="AI56" s="386" t="str">
        <f>NOVA!C43</f>
        <v>Tide pools</v>
      </c>
      <c r="AJ56" s="387"/>
      <c r="AK56" s="162" t="str">
        <f>IF(NOVA!O43&lt;&gt;"", NOVA!O43, "")</f>
        <v/>
      </c>
      <c r="AL56" s="221"/>
      <c r="AM56" s="162" t="str">
        <f>NOVA!B104</f>
        <v>3e</v>
      </c>
      <c r="AN56" s="386" t="str">
        <f>NOVA!C104</f>
        <v>Map an asteroid</v>
      </c>
      <c r="AO56" s="387"/>
      <c r="AP56" s="162" t="str">
        <f>IF(NOVA!O104&lt;&gt;"", NOVA!O104, "")</f>
        <v/>
      </c>
      <c r="AQ56" s="221"/>
      <c r="AR56" s="162" t="str">
        <f>NOVA!B169</f>
        <v>4b1</v>
      </c>
      <c r="AS56" s="386" t="str">
        <f>NOVA!C169</f>
        <v>Design a code and write a message</v>
      </c>
      <c r="AT56" s="387"/>
      <c r="AU56" s="162" t="str">
        <f>IF(NOVA!O169&lt;&gt;"", NOVA!O169, "")</f>
        <v/>
      </c>
    </row>
    <row r="57" spans="1:47" ht="12.75" customHeight="1">
      <c r="A57" s="159" t="str">
        <f>X35</f>
        <v>Maestro!</v>
      </c>
      <c r="B57" s="151" t="str">
        <f>Electives!O190</f>
        <v/>
      </c>
      <c r="N57" s="410"/>
      <c r="O57" s="107">
        <f>Electives!B69</f>
        <v>5</v>
      </c>
      <c r="P57" s="125" t="str">
        <f>Electives!C69</f>
        <v>Learn about a Scout hero</v>
      </c>
      <c r="Q57" s="107" t="str">
        <f>IF(Electives!O69&lt;&gt;"", Electives!O69, " ")</f>
        <v xml:space="preserve"> </v>
      </c>
      <c r="S57" s="416"/>
      <c r="T57" s="107" t="str">
        <f>Electives!B133</f>
        <v>4r</v>
      </c>
      <c r="U57" s="125" t="str">
        <f>Electives!C133</f>
        <v>Help fix leaky faucet</v>
      </c>
      <c r="V57" s="107" t="str">
        <f>IF(Electives!O133&lt;&gt;"", Electives!O133, " ")</f>
        <v xml:space="preserve"> </v>
      </c>
      <c r="X57" s="410"/>
      <c r="Y57" s="107">
        <f>Electives!B205</f>
        <v>5</v>
      </c>
      <c r="Z57" s="127" t="str">
        <f>Electives!C205</f>
        <v>Home Inspection</v>
      </c>
      <c r="AA57" s="107" t="str">
        <f>IF(Electives!O205&lt;&gt;"", Electives!O205, " ")</f>
        <v xml:space="preserve"> </v>
      </c>
      <c r="AC57"/>
      <c r="AD57" s="218" t="str">
        <f>'Shooting Sports'!C25</f>
        <v>Archery: Level 2</v>
      </c>
      <c r="AE57" s="218"/>
      <c r="AF57"/>
      <c r="AG57" s="221"/>
      <c r="AH57" s="162">
        <f>NOVA!B44</f>
        <v>4</v>
      </c>
      <c r="AI57" s="386" t="str">
        <f>NOVA!C44</f>
        <v>Do A or B</v>
      </c>
      <c r="AJ57" s="387"/>
      <c r="AK57" s="162" t="str">
        <f>IF(NOVA!O44&lt;&gt;"", NOVA!O44, "")</f>
        <v/>
      </c>
      <c r="AL57" s="221"/>
      <c r="AM57" s="162" t="str">
        <f>NOVA!B105</f>
        <v>3f1</v>
      </c>
      <c r="AN57" s="386" t="str">
        <f>NOVA!C105</f>
        <v>Model solar and lunar eclipse</v>
      </c>
      <c r="AO57" s="387"/>
      <c r="AP57" s="162" t="str">
        <f>IF(NOVA!O105&lt;&gt;"", NOVA!O105, "")</f>
        <v/>
      </c>
      <c r="AQ57" s="221"/>
      <c r="AR57" s="162" t="str">
        <f>NOVA!B170</f>
        <v>4b2</v>
      </c>
      <c r="AS57" s="386" t="str">
        <f>NOVA!C170</f>
        <v>Share your code with your counselor</v>
      </c>
      <c r="AT57" s="387"/>
      <c r="AU57" s="162" t="str">
        <f>IF(NOVA!O170&lt;&gt;"", NOVA!O170, "")</f>
        <v/>
      </c>
    </row>
    <row r="58" spans="1:47" ht="12.75" customHeight="1">
      <c r="A58" s="159" t="str">
        <f>X46</f>
        <v>Moviemaking</v>
      </c>
      <c r="B58" s="151" t="str">
        <f>Electives!O196</f>
        <v/>
      </c>
      <c r="N58" s="410"/>
      <c r="O58" s="107">
        <f>Electives!B70</f>
        <v>6</v>
      </c>
      <c r="P58" s="125" t="str">
        <f>Electives!C70</f>
        <v>Create your own superhero</v>
      </c>
      <c r="Q58" s="107" t="str">
        <f>IF(Electives!O70&lt;&gt;"", Electives!O70, " ")</f>
        <v xml:space="preserve"> </v>
      </c>
      <c r="S58" s="416"/>
      <c r="T58" s="107" t="str">
        <f>Electives!B134</f>
        <v>4s</v>
      </c>
      <c r="U58" s="125" t="str">
        <f>Electives!C134</f>
        <v>Find wall studs &amp; hang curtain rod</v>
      </c>
      <c r="V58" s="107" t="str">
        <f>IF(Electives!O134&lt;&gt;"", Electives!O134, " ")</f>
        <v xml:space="preserve"> </v>
      </c>
      <c r="X58" s="410"/>
      <c r="Y58" s="107" t="str">
        <f>Electives!B206</f>
        <v>6a</v>
      </c>
      <c r="Z58" s="127" t="str">
        <f>Electives!C206</f>
        <v>Hold a family meeting to plan an activity</v>
      </c>
      <c r="AA58" s="107" t="str">
        <f>IF(Electives!O206&lt;&gt;"", Electives!O206, " ")</f>
        <v xml:space="preserve"> </v>
      </c>
      <c r="AC58" s="219">
        <f>'Shooting Sports'!B26</f>
        <v>1</v>
      </c>
      <c r="AD58" s="391" t="str">
        <f>'Shooting Sports'!C26</f>
        <v>Earn the Level 1 Emblem for Archery</v>
      </c>
      <c r="AE58" s="391"/>
      <c r="AF58" s="219" t="str">
        <f>IF('Shooting Sports'!O26&lt;&gt;"", 'Shooting Sports'!O26, "")</f>
        <v/>
      </c>
      <c r="AG58" s="221"/>
      <c r="AH58" s="162" t="str">
        <f>NOVA!B45</f>
        <v>4a</v>
      </c>
      <c r="AI58" s="386" t="str">
        <f>NOVA!C45</f>
        <v>Visit a place where earth science is done</v>
      </c>
      <c r="AJ58" s="387"/>
      <c r="AK58" s="162" t="str">
        <f>IF(NOVA!O45&lt;&gt;"", NOVA!O45, "")</f>
        <v/>
      </c>
      <c r="AL58" s="221"/>
      <c r="AM58" s="162" t="str">
        <f>NOVA!B106</f>
        <v>3f2</v>
      </c>
      <c r="AN58" s="386" t="str">
        <f>NOVA!C106</f>
        <v>Use your model to discuss</v>
      </c>
      <c r="AO58" s="387"/>
      <c r="AP58" s="162" t="str">
        <f>IF(NOVA!O106&lt;&gt;"", NOVA!O106, "")</f>
        <v/>
      </c>
      <c r="AQ58" s="221"/>
      <c r="AR58" s="162">
        <f>NOVA!B171</f>
        <v>5</v>
      </c>
      <c r="AS58" s="323" t="str">
        <f>NOVA!C171</f>
        <v>Discuss how math affects your life</v>
      </c>
      <c r="AT58" s="323"/>
      <c r="AU58" s="162" t="str">
        <f>IF(NOVA!O171&lt;&gt;"", NOVA!O171, "")</f>
        <v/>
      </c>
    </row>
    <row r="59" spans="1:47">
      <c r="A59" s="159" t="str">
        <f>X50</f>
        <v>Project Family</v>
      </c>
      <c r="B59" s="151" t="str">
        <f>Electives!O208</f>
        <v/>
      </c>
      <c r="S59" s="416"/>
      <c r="T59" s="107" t="str">
        <f>Electives!B135</f>
        <v>4t</v>
      </c>
      <c r="U59" s="125" t="str">
        <f>Electives!C135</f>
        <v>Rebuild/refinish old furniture/toy</v>
      </c>
      <c r="V59" s="107" t="str">
        <f>IF(Electives!O135&lt;&gt;"", Electives!O135, " ")</f>
        <v xml:space="preserve"> </v>
      </c>
      <c r="X59" s="410"/>
      <c r="Y59" s="107" t="str">
        <f>Electives!B207</f>
        <v>6b</v>
      </c>
      <c r="Z59" s="127" t="str">
        <f>Electives!C207</f>
        <v>Community/conservation service project</v>
      </c>
      <c r="AA59" s="107" t="str">
        <f>IF(Electives!O207&lt;&gt;"", Electives!O207, " ")</f>
        <v xml:space="preserve"> </v>
      </c>
      <c r="AC59" s="219" t="str">
        <f>'Shooting Sports'!B27</f>
        <v>S1</v>
      </c>
      <c r="AD59" s="391" t="str">
        <f>'Shooting Sports'!C27</f>
        <v>Identify 5 arrow and 6 bow parts</v>
      </c>
      <c r="AE59" s="391"/>
      <c r="AF59" s="219" t="str">
        <f>IF('Shooting Sports'!O27&lt;&gt;"", 'Shooting Sports'!O27, "")</f>
        <v/>
      </c>
      <c r="AG59" s="222"/>
      <c r="AH59" s="162" t="str">
        <f>NOVA!B46</f>
        <v>4a1</v>
      </c>
      <c r="AI59" s="386" t="str">
        <f>NOVA!C46</f>
        <v>Talk with someone how science is used</v>
      </c>
      <c r="AJ59" s="387"/>
      <c r="AK59" s="162" t="str">
        <f>IF(NOVA!O46&lt;&gt;"", NOVA!O46, "")</f>
        <v/>
      </c>
      <c r="AL59" s="222"/>
      <c r="AM59" s="162">
        <f>NOVA!B107</f>
        <v>4</v>
      </c>
      <c r="AN59" s="386" t="str">
        <f>NOVA!C107</f>
        <v>Do A or B</v>
      </c>
      <c r="AO59" s="387"/>
      <c r="AP59" s="162" t="str">
        <f>IF(NOVA!O107&lt;&gt;"", NOVA!O107, "")</f>
        <v/>
      </c>
      <c r="AQ59" s="222"/>
    </row>
    <row r="60" spans="1:47">
      <c r="A60" s="159" t="str">
        <f>X60</f>
        <v>Sportsman</v>
      </c>
      <c r="B60" s="151" t="str">
        <f>Electives!O216</f>
        <v/>
      </c>
      <c r="S60" s="417"/>
      <c r="T60" s="107" t="str">
        <f>Electives!B136</f>
        <v>4u</v>
      </c>
      <c r="U60" s="125" t="str">
        <f>Electives!C136</f>
        <v>Do project agreed upon with parent</v>
      </c>
      <c r="V60" s="107" t="str">
        <f>IF(Electives!O136&lt;&gt;"", Electives!O136,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Sports'!O28&lt;&gt;"", 'Shooting Sports'!O28, "")</f>
        <v/>
      </c>
      <c r="AG60" s="160"/>
      <c r="AH60" s="162" t="str">
        <f>NOVA!B47</f>
        <v>4a2</v>
      </c>
      <c r="AI60" s="386" t="str">
        <f>NOVA!C47</f>
        <v>Discuss with counselor your visit</v>
      </c>
      <c r="AJ60" s="387"/>
      <c r="AK60" s="162" t="str">
        <f>IF(NOVA!O47&lt;&gt;"", NOVA!O47, "")</f>
        <v/>
      </c>
      <c r="AL60" s="160"/>
      <c r="AM60" s="162" t="str">
        <f>NOVA!B108</f>
        <v>4a</v>
      </c>
      <c r="AN60" s="386" t="str">
        <f>NOVA!C108</f>
        <v>Visit a place with space science</v>
      </c>
      <c r="AO60" s="387"/>
      <c r="AP60" s="162" t="str">
        <f>IF(NOVA!O108&lt;&gt;"", NOVA!O108, "")</f>
        <v/>
      </c>
      <c r="AQ60" s="160"/>
    </row>
    <row r="61" spans="1:47" ht="12.75" customHeight="1">
      <c r="X61" s="415" t="str">
        <f>IF(Electives!$E210&lt;&gt;"", Electives!$E210, " ")</f>
        <v>(Do All)</v>
      </c>
      <c r="Y61" s="107">
        <f>Electives!B211</f>
        <v>1</v>
      </c>
      <c r="Z61" s="125" t="str">
        <f>Electives!C211</f>
        <v>Signals used by officials</v>
      </c>
      <c r="AA61" s="107" t="str">
        <f>IF(Electives!O211&lt;&gt;"", Electives!O211, " ")</f>
        <v xml:space="preserve"> </v>
      </c>
      <c r="AC61" s="219" t="str">
        <f>'Shooting Sports'!B29</f>
        <v>S3</v>
      </c>
      <c r="AD61" s="391" t="str">
        <f>'Shooting Sports'!C29</f>
        <v>Demonstrate/Explain range commands</v>
      </c>
      <c r="AE61" s="391"/>
      <c r="AF61" s="219" t="str">
        <f>IF('Shooting Sports'!O29&lt;&gt;"", 'Shooting Sports'!O29, "")</f>
        <v/>
      </c>
      <c r="AG61" s="221"/>
      <c r="AH61" s="162" t="str">
        <f>NOVA!B48</f>
        <v>4b</v>
      </c>
      <c r="AI61" s="323" t="str">
        <f>NOVA!C48</f>
        <v>Explore a career with earth science</v>
      </c>
      <c r="AJ61" s="323"/>
      <c r="AK61" s="162" t="str">
        <f>IF(NOVA!O48&lt;&gt;"", NOVA!O48, "")</f>
        <v/>
      </c>
      <c r="AL61" s="221"/>
      <c r="AM61" s="162" t="str">
        <f>NOVA!B109</f>
        <v>4a1</v>
      </c>
      <c r="AN61" s="386" t="str">
        <f>NOVA!C109</f>
        <v>Talk to someone in charge about science</v>
      </c>
      <c r="AO61" s="387"/>
      <c r="AP61" s="162" t="str">
        <f>IF(NOVA!O109&lt;&gt;"", NOVA!O109, "")</f>
        <v/>
      </c>
      <c r="AQ61" s="221"/>
    </row>
    <row r="62" spans="1:47">
      <c r="A62" s="118" t="s">
        <v>70</v>
      </c>
      <c r="X62" s="416"/>
      <c r="Y62" s="107">
        <f>Electives!B212</f>
        <v>2</v>
      </c>
      <c r="Z62" s="125" t="str">
        <f>Electives!C212</f>
        <v>Participate 2 sports</v>
      </c>
      <c r="AA62" s="107" t="str">
        <f>IF(Electives!O212&lt;&gt;"", Electives!O212, " ")</f>
        <v xml:space="preserve"> </v>
      </c>
      <c r="AC62" s="219" t="str">
        <f>'Shooting Sports'!B30</f>
        <v>S4</v>
      </c>
      <c r="AD62" s="391" t="str">
        <f>'Shooting Sports'!C30</f>
        <v>5 facts about archery in history/lit</v>
      </c>
      <c r="AE62" s="391"/>
      <c r="AF62" s="219" t="str">
        <f>IF('Shooting Sports'!O30&lt;&gt;"", 'Shooting Sports'!O30, "")</f>
        <v/>
      </c>
      <c r="AG62" s="223"/>
      <c r="AL62" s="223"/>
      <c r="AM62" s="162" t="str">
        <f>NOVA!B110</f>
        <v>4a2</v>
      </c>
      <c r="AN62" s="386" t="str">
        <f>NOVA!C110</f>
        <v>Discuss with counselor</v>
      </c>
      <c r="AO62" s="387"/>
      <c r="AP62" s="162" t="str">
        <f>IF(NOVA!O110&lt;&gt;"", NOVA!O110, "")</f>
        <v/>
      </c>
      <c r="AQ62" s="223"/>
    </row>
    <row r="63" spans="1:47" ht="12.75" customHeight="1">
      <c r="A63" s="408" t="s">
        <v>71</v>
      </c>
      <c r="B63" s="409"/>
      <c r="X63" s="416"/>
      <c r="Y63" s="107" t="str">
        <f>Electives!B213</f>
        <v>3a</v>
      </c>
      <c r="Z63" s="125" t="str">
        <f>Electives!C213</f>
        <v>Explain good sportsmanship</v>
      </c>
      <c r="AA63" s="107" t="str">
        <f>IF(Electives!O213&lt;&gt;"", Electives!O213,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IF(NOVA!O111&lt;&gt;"", NOVA!O111, "")</f>
        <v/>
      </c>
      <c r="AQ63" s="221"/>
    </row>
    <row r="64" spans="1:47" ht="12.75" customHeight="1">
      <c r="A64" s="397" t="s">
        <v>33</v>
      </c>
      <c r="B64" s="398"/>
      <c r="X64" s="416"/>
      <c r="Y64" s="107" t="str">
        <f>Electives!B214</f>
        <v>3b</v>
      </c>
      <c r="Z64" s="125" t="str">
        <f>Electives!C214</f>
        <v>Role-play situation of good sportmanship</v>
      </c>
      <c r="AA64" s="107" t="str">
        <f>IF(Electives!O214&lt;&gt;"", Electives!O214, " ")</f>
        <v xml:space="preserve"> </v>
      </c>
      <c r="AC64" s="219">
        <f>'Shooting Sports'!B33</f>
        <v>1</v>
      </c>
      <c r="AD64" s="391" t="str">
        <f>'Shooting Sports'!C33</f>
        <v>Demonstrate good shooting techniques</v>
      </c>
      <c r="AE64" s="391"/>
      <c r="AF64" s="219" t="str">
        <f>IF('Shooting Sports'!O33&lt;&gt;"", 'Shooting Sports'!O33, "")</f>
        <v/>
      </c>
      <c r="AG64" s="221"/>
      <c r="AL64" s="221"/>
      <c r="AM64" s="162">
        <f>NOVA!B112</f>
        <v>5</v>
      </c>
      <c r="AN64" s="323" t="str">
        <f>NOVA!C112</f>
        <v>Discuss your findings with counselor</v>
      </c>
      <c r="AO64" s="323"/>
      <c r="AP64" s="162" t="str">
        <f>IF(NOVA!O112&lt;&gt;"", NOVA!O112, "")</f>
        <v/>
      </c>
      <c r="AQ64" s="221"/>
    </row>
    <row r="65" spans="1:43">
      <c r="A65" s="400" t="s">
        <v>72</v>
      </c>
      <c r="B65" s="401"/>
      <c r="X65" s="417"/>
      <c r="Y65" s="107" t="str">
        <f>Electives!B215</f>
        <v>3c</v>
      </c>
      <c r="Z65" s="125" t="str">
        <f>Electives!C215</f>
        <v>Give example of good sportsmanship</v>
      </c>
      <c r="AA65" s="107" t="str">
        <f>IF(Electives!O215&lt;&gt;"", Electives!O215, " ")</f>
        <v xml:space="preserve"> </v>
      </c>
      <c r="AC65" s="219">
        <f>'Shooting Sports'!B34</f>
        <v>2</v>
      </c>
      <c r="AD65" s="391" t="str">
        <f>'Shooting Sports'!C34</f>
        <v>Explain parts of slingshot</v>
      </c>
      <c r="AE65" s="391"/>
      <c r="AF65" s="219" t="str">
        <f>IF('Shooting Sports'!O34&lt;&gt;"", 'Shooting Sports'!O34, "")</f>
        <v/>
      </c>
      <c r="AG65" s="221"/>
      <c r="AL65" s="221"/>
      <c r="AQ65" s="221"/>
    </row>
    <row r="66" spans="1:43" ht="12.75" customHeight="1">
      <c r="A66" s="406" t="s">
        <v>462</v>
      </c>
      <c r="B66" s="407"/>
      <c r="AC66" s="219">
        <f>'Shooting Sports'!B35</f>
        <v>3</v>
      </c>
      <c r="AD66" s="391" t="str">
        <f>'Shooting Sports'!C35</f>
        <v>Explain types of ammo</v>
      </c>
      <c r="AE66" s="391"/>
      <c r="AF66" s="219" t="str">
        <f>IF('Shooting Sports'!O35&lt;&gt;"", 'Shooting Sports'!O35, "")</f>
        <v/>
      </c>
      <c r="AG66" s="221"/>
      <c r="AL66" s="221"/>
      <c r="AQ66" s="221"/>
    </row>
    <row r="67" spans="1:43">
      <c r="AC67" s="219">
        <f>'Shooting Sports'!B36</f>
        <v>4</v>
      </c>
      <c r="AD67" s="391" t="str">
        <f>'Shooting Sports'!C36</f>
        <v>Explain types of targets</v>
      </c>
      <c r="AE67" s="391"/>
      <c r="AF67" s="219" t="str">
        <f>IF('Shooting Sports'!O36&lt;&gt;"", 'Shooting Sports'!O36,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Sports'!O39&lt;&gt;"", 'Shooting Sports'!O39, "")</f>
        <v/>
      </c>
      <c r="AG69" s="221"/>
      <c r="AL69" s="221"/>
      <c r="AQ69" s="221"/>
    </row>
    <row r="70" spans="1:43" ht="12.75" customHeight="1">
      <c r="AC70" s="219" t="str">
        <f>'Shooting Sports'!B40</f>
        <v>S1</v>
      </c>
      <c r="AD70" s="391" t="str">
        <f>'Shooting Sports'!C40</f>
        <v>Fire 5 shots in 3 volleys at a target</v>
      </c>
      <c r="AE70" s="391"/>
      <c r="AF70" s="219" t="str">
        <f>IF('Shooting Sports'!O40&lt;&gt;"", 'Shooting Sports'!O40, "")</f>
        <v/>
      </c>
    </row>
    <row r="71" spans="1:43" ht="12.75" customHeight="1">
      <c r="AC71" s="219" t="str">
        <f>'Shooting Sports'!B41</f>
        <v>S2</v>
      </c>
      <c r="AD71" s="391" t="str">
        <f>'Shooting Sports'!C41</f>
        <v>Demonstrate/Explain range commands</v>
      </c>
      <c r="AE71" s="391"/>
      <c r="AF71" s="219" t="str">
        <f>IF('Shooting Sports'!O41&lt;&gt;"", 'Shooting Sports'!O41, "")</f>
        <v/>
      </c>
      <c r="AG71" s="221"/>
      <c r="AL71" s="221"/>
      <c r="AQ71" s="221"/>
    </row>
    <row r="72" spans="1:43" ht="12.75" customHeight="1">
      <c r="AC72" s="219" t="str">
        <f>'Shooting Sports'!B42</f>
        <v>S3</v>
      </c>
      <c r="AD72" s="391" t="str">
        <f>'Shooting Sports'!C42</f>
        <v>Shoot with your off hand</v>
      </c>
      <c r="AE72" s="391"/>
      <c r="AF72" s="219" t="str">
        <f>IF('Shooting Sports'!O42&lt;&gt;"", 'Shooting Sports'!O42,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IPLrLy2qOKavJKAtJ1As/f+JbJc/eKvPfv5qkT4t91BDX2tfofsJBWwtrmGU3IutzfhENSc0d83/+SJmWheTrg==" saltValue="MZWjL/8ZFszG8uwYEWRKn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12</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IF(AdventurePins!P6&lt;&gt;"", AdventurePins!P6, " ")</f>
        <v xml:space="preserve"> </v>
      </c>
      <c r="I4" s="403" t="str">
        <f>IF(AdventurePins!$E62&lt;&gt;"", AdventurePins!$E62, " ")</f>
        <v>(Do 1-5 and one of 6)</v>
      </c>
      <c r="J4" s="42">
        <f>AdventurePins!B63</f>
        <v>1</v>
      </c>
      <c r="K4" s="159" t="str">
        <f>AdventurePins!C63</f>
        <v>Flag History/Display/Ceremony</v>
      </c>
      <c r="L4" s="42" t="str">
        <f>IF(AdventurePins!P63&lt;&gt;"", AdventurePins!P63, " ")</f>
        <v xml:space="preserve"> </v>
      </c>
      <c r="N4" s="410" t="str">
        <f>Electives!$E5</f>
        <v>(Do All and only four of 3)</v>
      </c>
      <c r="O4" s="107">
        <f>Electives!B6</f>
        <v>1</v>
      </c>
      <c r="P4" s="125" t="str">
        <f>Electives!C6</f>
        <v>Draw picture of "Fair Test" of fertilizer</v>
      </c>
      <c r="Q4" s="107" t="str">
        <f>IF(Electives!P6&lt;&gt;"", Electives!P6, " ")</f>
        <v xml:space="preserve"> </v>
      </c>
      <c r="S4" s="415" t="str">
        <f>IF(Electives!$E73&lt;&gt;"", Electives!$E73, " ")</f>
        <v>(Do 1a and one other and all of 2)</v>
      </c>
      <c r="T4" s="107" t="str">
        <f>Electives!B74</f>
        <v>1a</v>
      </c>
      <c r="U4" s="126" t="str">
        <f>Electives!C74</f>
        <v>Cook 2 different recipes w/o pots &amp; pans</v>
      </c>
      <c r="V4" s="107" t="str">
        <f>IF(Electives!P74&lt;&gt;"", Electives!P74, " ")</f>
        <v xml:space="preserve"> </v>
      </c>
      <c r="X4" s="410" t="str">
        <f>IF(Electives!$E139&lt;&gt;"", Electives!$E139, " ")</f>
        <v>(Do All)</v>
      </c>
      <c r="Y4" s="107">
        <f>Electives!B140</f>
        <v>1</v>
      </c>
      <c r="Z4" s="125" t="str">
        <f>Electives!C140</f>
        <v>Decide on elements of game</v>
      </c>
      <c r="AA4" s="107" t="str">
        <f>IF(Electives!P140&lt;&gt;"", Electives!P140, " ")</f>
        <v xml:space="preserve"> </v>
      </c>
      <c r="AC4" s="164">
        <f>'Cub Awards'!B6</f>
        <v>1</v>
      </c>
      <c r="AD4" s="314" t="str">
        <f>'Cub Awards'!C6</f>
        <v>Learn rescue techniques</v>
      </c>
      <c r="AE4" s="314"/>
      <c r="AF4" s="164" t="str">
        <f>IF('Cub Awards'!P6&lt;&gt;"", 'Cub Awards'!P6, "")</f>
        <v/>
      </c>
      <c r="AG4" s="213"/>
      <c r="AH4" s="162" t="str">
        <f>NOVA!B174</f>
        <v>1a</v>
      </c>
      <c r="AI4" s="323" t="str">
        <f>NOVA!C174</f>
        <v>Complete Adventures in Science</v>
      </c>
      <c r="AJ4" s="323"/>
      <c r="AK4" s="162" t="str">
        <f>IF(NOVA!P174&lt;&gt;"", NOVA!P174, "")</f>
        <v/>
      </c>
      <c r="AL4" s="213"/>
      <c r="AM4" s="162" t="str">
        <f>NOVA!B51</f>
        <v>1a</v>
      </c>
      <c r="AN4" s="323" t="str">
        <f>NOVA!C51</f>
        <v>Read or watch 1 hour of wildlife content</v>
      </c>
      <c r="AO4" s="323"/>
      <c r="AP4" s="162" t="str">
        <f>IF(NOVA!P51&lt;&gt;"", NOVA!P51, "")</f>
        <v/>
      </c>
      <c r="AQ4" s="213"/>
      <c r="AR4" s="162" t="str">
        <f>NOVA!B115</f>
        <v>1a</v>
      </c>
      <c r="AS4" s="323" t="str">
        <f>NOVA!C115</f>
        <v>Read or watch 1 hour of tech content</v>
      </c>
      <c r="AT4" s="323"/>
      <c r="AU4" s="162" t="str">
        <f>IF(NOVA!P115&lt;&gt;"", NOVA!P115, "")</f>
        <v/>
      </c>
    </row>
    <row r="5" spans="1:47" ht="12.75" customHeight="1">
      <c r="A5" s="206" t="s">
        <v>854</v>
      </c>
      <c r="B5" s="42" t="str">
        <f>Bobcat!P13</f>
        <v xml:space="preserve"> </v>
      </c>
      <c r="D5" s="419"/>
      <c r="E5" s="42">
        <f>AdventurePins!B7</f>
        <v>2</v>
      </c>
      <c r="F5" s="108" t="str">
        <f>AdventurePins!C7</f>
        <v>Prepare a balanced meal for family</v>
      </c>
      <c r="G5" s="42" t="str">
        <f>IF(AdventurePins!P7&lt;&gt;"", AdventurePins!P7, " ")</f>
        <v xml:space="preserve"> </v>
      </c>
      <c r="I5" s="404"/>
      <c r="J5" s="42">
        <f>AdventurePins!B64</f>
        <v>2</v>
      </c>
      <c r="K5" s="159" t="str">
        <f>AdventurePins!C64</f>
        <v>Citizen rights and duties</v>
      </c>
      <c r="L5" s="42" t="str">
        <f>IF(AdventurePins!P64&lt;&gt;"", AdventurePins!P64, " ")</f>
        <v xml:space="preserve"> </v>
      </c>
      <c r="N5" s="410"/>
      <c r="O5" s="107">
        <f>Electives!B7</f>
        <v>2</v>
      </c>
      <c r="P5" s="127" t="str">
        <f>Electives!C7</f>
        <v>Visit museum, discuss 3 questions w/scientist</v>
      </c>
      <c r="Q5" s="107" t="str">
        <f>IF(Electives!P7&lt;&gt;"", Electives!P7, " ")</f>
        <v xml:space="preserve"> </v>
      </c>
      <c r="S5" s="416"/>
      <c r="T5" s="107" t="str">
        <f>Electives!B75</f>
        <v>1b</v>
      </c>
      <c r="U5" s="126" t="str">
        <f>Electives!C75</f>
        <v>Show one way to light fire w/o matches</v>
      </c>
      <c r="V5" s="107" t="str">
        <f>IF(Electives!P75&lt;&gt;"", Electives!P75, " ")</f>
        <v xml:space="preserve"> </v>
      </c>
      <c r="X5" s="410"/>
      <c r="Y5" s="107">
        <f>Electives!B141</f>
        <v>2</v>
      </c>
      <c r="Z5" s="125" t="str">
        <f>Electives!C141</f>
        <v>List 5 of onlnie safety rules</v>
      </c>
      <c r="AA5" s="107" t="str">
        <f>IF(Electives!P141&lt;&gt;"", Electives!P141, " ")</f>
        <v xml:space="preserve"> </v>
      </c>
      <c r="AC5" s="164">
        <f>'Cub Awards'!B7</f>
        <v>2</v>
      </c>
      <c r="AD5" s="314" t="str">
        <f>'Cub Awards'!C7</f>
        <v>Build a family emergency kit</v>
      </c>
      <c r="AE5" s="314"/>
      <c r="AF5" s="164" t="str">
        <f>IF('Cub Awards'!P7&lt;&gt;"", 'Cub Awards'!P7, "")</f>
        <v/>
      </c>
      <c r="AG5" s="142"/>
      <c r="AH5" s="162" t="str">
        <f>NOVA!B175</f>
        <v>1b</v>
      </c>
      <c r="AI5" s="386" t="str">
        <f>NOVA!C175</f>
        <v>Complete Engineer</v>
      </c>
      <c r="AJ5" s="387"/>
      <c r="AK5" s="162" t="str">
        <f>IF(NOVA!P175&lt;&gt;"", NOVA!P175, "")</f>
        <v/>
      </c>
      <c r="AL5" s="142"/>
      <c r="AM5" s="162" t="str">
        <f>NOVA!B52</f>
        <v>1b</v>
      </c>
      <c r="AN5" s="386" t="str">
        <f>NOVA!C52</f>
        <v>List at least two questions or ideas</v>
      </c>
      <c r="AO5" s="387"/>
      <c r="AP5" s="162" t="str">
        <f>IF(NOVA!P52&lt;&gt;"", NOVA!P52, "")</f>
        <v/>
      </c>
      <c r="AQ5" s="142"/>
      <c r="AR5" s="162" t="str">
        <f>NOVA!B116</f>
        <v>1b</v>
      </c>
      <c r="AS5" s="386" t="str">
        <f>NOVA!C116</f>
        <v>List at least two questions or ideas</v>
      </c>
      <c r="AT5" s="387"/>
      <c r="AU5" s="162" t="str">
        <f>IF(NOVA!P116&lt;&gt;"", NOVA!P116, "")</f>
        <v/>
      </c>
    </row>
    <row r="6" spans="1:47">
      <c r="A6" s="108" t="s">
        <v>37</v>
      </c>
      <c r="B6" s="42" t="str">
        <f>WebelosBadge!P14</f>
        <v/>
      </c>
      <c r="D6" s="420"/>
      <c r="E6" s="42">
        <f>AdventurePins!B8</f>
        <v>3</v>
      </c>
      <c r="F6" s="108" t="str">
        <f>AdventurePins!C8</f>
        <v>Build / Light / Extinguish fire</v>
      </c>
      <c r="G6" s="42" t="str">
        <f>IF(AdventurePins!P8&lt;&gt;"", AdventurePins!P8, " ")</f>
        <v xml:space="preserve"> </v>
      </c>
      <c r="I6" s="404"/>
      <c r="J6" s="42">
        <f>AdventurePins!B65</f>
        <v>3</v>
      </c>
      <c r="K6" s="159" t="str">
        <f>AdventurePins!C65</f>
        <v>Discuss "rule of law"</v>
      </c>
      <c r="L6" s="42" t="str">
        <f>IF(AdventurePins!P65&lt;&gt;"", AdventurePins!P65, " ")</f>
        <v xml:space="preserve"> </v>
      </c>
      <c r="N6" s="410"/>
      <c r="O6" s="107" t="str">
        <f>Electives!B8</f>
        <v>3a</v>
      </c>
      <c r="P6" s="125" t="str">
        <f>Electives!C8</f>
        <v>Do experiment of #1 &amp; report</v>
      </c>
      <c r="Q6" s="107" t="str">
        <f>IF(Electives!P8&lt;&gt;"", Electives!P8, " ")</f>
        <v xml:space="preserve"> </v>
      </c>
      <c r="S6" s="416"/>
      <c r="T6" s="107" t="str">
        <f>Electives!B76</f>
        <v>1c</v>
      </c>
      <c r="U6" s="126" t="str">
        <f>Electives!C76</f>
        <v>Use tree limbs &amp; build overnight shelter</v>
      </c>
      <c r="V6" s="107" t="str">
        <f>IF(Electives!P76&lt;&gt;"", Electives!P76, " ")</f>
        <v xml:space="preserve"> </v>
      </c>
      <c r="X6" s="410"/>
      <c r="Y6" s="107">
        <f>Electives!B142</f>
        <v>3</v>
      </c>
      <c r="Z6" s="125" t="str">
        <f>Electives!C142</f>
        <v>Create game</v>
      </c>
      <c r="AA6" s="107" t="str">
        <f>IF(Electives!P142&lt;&gt;"", Electives!P142, " ")</f>
        <v xml:space="preserve"> </v>
      </c>
      <c r="AC6" s="164">
        <f>'Cub Awards'!B8</f>
        <v>3</v>
      </c>
      <c r="AD6" s="314" t="str">
        <f>'Cub Awards'!C8</f>
        <v>Take a first-aid course</v>
      </c>
      <c r="AE6" s="314"/>
      <c r="AF6" s="164" t="str">
        <f>IF('Cub Awards'!P8&lt;&gt;"", 'Cub Awards'!P8, "")</f>
        <v/>
      </c>
      <c r="AG6" s="215"/>
      <c r="AH6" s="162" t="str">
        <f>NOVA!B176</f>
        <v>1c</v>
      </c>
      <c r="AI6" s="386" t="str">
        <f>NOVA!C176</f>
        <v>Complete Scouting Adventure</v>
      </c>
      <c r="AJ6" s="387"/>
      <c r="AK6" s="162" t="str">
        <f>IF(NOVA!P176&lt;&gt;"", NOVA!P176, "")</f>
        <v/>
      </c>
      <c r="AL6" s="215"/>
      <c r="AM6" s="162" t="str">
        <f>NOVA!B53</f>
        <v>1c</v>
      </c>
      <c r="AN6" s="386" t="str">
        <f>NOVA!C53</f>
        <v>Discuss two with your counselor</v>
      </c>
      <c r="AO6" s="387"/>
      <c r="AP6" s="162" t="str">
        <f>IF(NOVA!P53&lt;&gt;"", NOVA!P53, "")</f>
        <v/>
      </c>
      <c r="AQ6" s="215"/>
      <c r="AR6" s="162" t="str">
        <f>NOVA!B117</f>
        <v>1c</v>
      </c>
      <c r="AS6" s="386" t="str">
        <f>NOVA!C117</f>
        <v>Discuss two with your counselor</v>
      </c>
      <c r="AT6" s="387"/>
      <c r="AU6" s="162" t="str">
        <f>IF(NOVA!P117&lt;&gt;"", NOVA!P117, "")</f>
        <v/>
      </c>
    </row>
    <row r="7" spans="1:47">
      <c r="A7" s="108" t="s">
        <v>29</v>
      </c>
      <c r="B7" s="42" t="str">
        <f>ArrowOfLight!P13</f>
        <v xml:space="preserve"> </v>
      </c>
      <c r="D7" s="399" t="str">
        <f>AdventurePins!C10</f>
        <v>Duty to God and You</v>
      </c>
      <c r="E7" s="399"/>
      <c r="F7" s="399"/>
      <c r="G7" s="399"/>
      <c r="I7" s="404"/>
      <c r="J7" s="42">
        <f>AdventurePins!B66</f>
        <v>4</v>
      </c>
      <c r="K7" s="159" t="str">
        <f>AdventurePins!C66</f>
        <v>Meet government leader</v>
      </c>
      <c r="L7" s="42" t="str">
        <f>IF(AdventurePins!P66&lt;&gt;"", AdventurePins!P66, " ")</f>
        <v xml:space="preserve"> </v>
      </c>
      <c r="N7" s="410"/>
      <c r="O7" s="107" t="str">
        <f>Electives!B9</f>
        <v>3b</v>
      </c>
      <c r="P7" s="125" t="str">
        <f>Electives!C9</f>
        <v>Do experiment #1 &amp; change ind. var</v>
      </c>
      <c r="Q7" s="107" t="str">
        <f>IF(Electives!P9&lt;&gt;"", Electives!P9, " ")</f>
        <v xml:space="preserve"> </v>
      </c>
      <c r="S7" s="416"/>
      <c r="T7" s="107" t="str">
        <f>Electives!B77</f>
        <v>2a</v>
      </c>
      <c r="U7" s="126" t="str">
        <f>Electives!C77</f>
        <v>Assemble survival kit</v>
      </c>
      <c r="V7" s="107" t="str">
        <f>IF(Electives!P77&lt;&gt;"", Electives!P77, " ")</f>
        <v xml:space="preserve"> </v>
      </c>
      <c r="X7" s="410"/>
      <c r="Y7" s="107">
        <f>Electives!B143</f>
        <v>4</v>
      </c>
      <c r="Z7" s="125" t="str">
        <f>Electives!C143</f>
        <v>Teach someone else how to play</v>
      </c>
      <c r="AA7" s="107" t="str">
        <f>IF(Electives!P143&lt;&gt;"", Electives!P143, " ")</f>
        <v xml:space="preserve"> </v>
      </c>
      <c r="AC7" s="164">
        <f>'Cub Awards'!B9</f>
        <v>4</v>
      </c>
      <c r="AD7" s="314" t="str">
        <f>'Cub Awards'!C9</f>
        <v>Learn to survive extreme weather</v>
      </c>
      <c r="AE7" s="314"/>
      <c r="AF7" s="164" t="str">
        <f>IF('Cub Awards'!P9&lt;&gt;"", 'Cub Awards'!P9, "")</f>
        <v/>
      </c>
      <c r="AG7" s="215"/>
      <c r="AH7" s="162">
        <f>NOVA!B177</f>
        <v>2</v>
      </c>
      <c r="AI7" s="386" t="str">
        <f>NOVA!C177</f>
        <v>Complete 3 adventures listed in comment</v>
      </c>
      <c r="AJ7" s="387"/>
      <c r="AK7" s="162" t="str">
        <f>IF(NOVA!P177&lt;&gt;"", NOVA!P177, "")</f>
        <v/>
      </c>
      <c r="AL7" s="215"/>
      <c r="AM7" s="162">
        <f>NOVA!B54</f>
        <v>2</v>
      </c>
      <c r="AN7" s="386" t="str">
        <f>NOVA!C54</f>
        <v>Complete an elective listed in comment</v>
      </c>
      <c r="AO7" s="387"/>
      <c r="AP7" s="162" t="str">
        <f>IF(NOVA!P54&lt;&gt;"", NOVA!P54, "")</f>
        <v/>
      </c>
      <c r="AQ7" s="215"/>
      <c r="AR7" s="162">
        <f>NOVA!B118</f>
        <v>2</v>
      </c>
      <c r="AS7" s="386" t="str">
        <f>NOVA!C118</f>
        <v>Complete an elective listed in comment</v>
      </c>
      <c r="AT7" s="387"/>
      <c r="AU7" s="162" t="str">
        <f>IF(NOVA!P118&lt;&gt;"", NOVA!P118, "")</f>
        <v/>
      </c>
    </row>
    <row r="8" spans="1:47" ht="12.75" customHeight="1">
      <c r="D8" s="421" t="str">
        <f>IF(AdventurePins!$E10&lt;&gt;"", AdventurePins!$E10, " ")</f>
        <v>(Do 1 and two others)</v>
      </c>
      <c r="E8" s="42">
        <f>AdventurePins!B11</f>
        <v>1</v>
      </c>
      <c r="F8" s="108" t="str">
        <f>AdventurePins!C11</f>
        <v>Discuss duty to God</v>
      </c>
      <c r="G8" s="42" t="str">
        <f>IF(AdventurePins!P11&lt;&gt;"", AdventurePins!P11, " ")</f>
        <v xml:space="preserve"> </v>
      </c>
      <c r="I8" s="404"/>
      <c r="J8" s="42">
        <f>AdventurePins!B67</f>
        <v>5</v>
      </c>
      <c r="K8" s="159" t="str">
        <f>AdventurePins!C67</f>
        <v>Plan activity</v>
      </c>
      <c r="L8" s="42" t="str">
        <f>IF(AdventurePins!P67&lt;&gt;"", AdventurePins!P67, " ")</f>
        <v xml:space="preserve"> </v>
      </c>
      <c r="N8" s="410"/>
      <c r="O8" s="107" t="str">
        <f>Electives!B10</f>
        <v>3c</v>
      </c>
      <c r="P8" s="125" t="str">
        <f>Electives!C10</f>
        <v>Build scale model of solar system</v>
      </c>
      <c r="Q8" s="107" t="str">
        <f>IF(Electives!P10&lt;&gt;"", Electives!P10, " ")</f>
        <v xml:space="preserve"> </v>
      </c>
      <c r="S8" s="416"/>
      <c r="T8" s="107" t="str">
        <f>Electives!B78</f>
        <v>2b</v>
      </c>
      <c r="U8" s="126" t="str">
        <f>Electives!C78</f>
        <v>Demonstrate 2 ways to purify water</v>
      </c>
      <c r="V8" s="107" t="str">
        <f>IF(Electives!P78&lt;&gt;"", Electives!P78, " ")</f>
        <v xml:space="preserve"> </v>
      </c>
      <c r="X8" s="399" t="str">
        <f>Electives!C146</f>
        <v>Into the Wild</v>
      </c>
      <c r="Y8" s="399"/>
      <c r="Z8" s="399"/>
      <c r="AA8" s="399"/>
      <c r="AC8" s="164">
        <f>'Cub Awards'!B10</f>
        <v>5</v>
      </c>
      <c r="AD8" s="314" t="str">
        <f>'Cub Awards'!C10</f>
        <v>Learn about personal safety</v>
      </c>
      <c r="AE8" s="314"/>
      <c r="AF8" s="164" t="str">
        <f>IF('Cub Awards'!P10&lt;&gt;"", 'Cub Awards'!P10, "")</f>
        <v/>
      </c>
      <c r="AG8" s="215"/>
      <c r="AH8" s="162">
        <f>NOVA!B178</f>
        <v>3</v>
      </c>
      <c r="AI8" s="386" t="str">
        <f>NOVA!C178</f>
        <v>Discuss facts about Dr. Townes</v>
      </c>
      <c r="AJ8" s="387"/>
      <c r="AK8" s="162" t="str">
        <f>IF(NOVA!P178&lt;&gt;"", NOVA!P178, "")</f>
        <v/>
      </c>
      <c r="AL8" s="215"/>
      <c r="AM8" s="162" t="str">
        <f>NOVA!B55</f>
        <v>3a</v>
      </c>
      <c r="AN8" s="386" t="str">
        <f>NOVA!C55</f>
        <v>Explore what is wildlife</v>
      </c>
      <c r="AO8" s="387"/>
      <c r="AP8" s="162" t="str">
        <f>IF(NOVA!P55&lt;&gt;"", NOVA!P55, "")</f>
        <v/>
      </c>
      <c r="AQ8" s="215"/>
      <c r="AR8" s="162" t="str">
        <f>NOVA!B119</f>
        <v>3a</v>
      </c>
      <c r="AS8" s="386" t="str">
        <f>NOVA!C119</f>
        <v>Look up definition of Technology</v>
      </c>
      <c r="AT8" s="387"/>
      <c r="AU8" s="162" t="str">
        <f>IF(NOVA!P119&lt;&gt;"", NOVA!P119, "")</f>
        <v/>
      </c>
    </row>
    <row r="9" spans="1:47" ht="12.75" customHeight="1">
      <c r="A9" s="413" t="s">
        <v>28</v>
      </c>
      <c r="B9" s="413"/>
      <c r="D9" s="422"/>
      <c r="E9" s="42">
        <f>AdventurePins!B12</f>
        <v>2</v>
      </c>
      <c r="F9" s="108" t="str">
        <f>AdventurePins!C12</f>
        <v>Earn religious emblem of faith</v>
      </c>
      <c r="G9" s="42" t="str">
        <f>IF(AdventurePins!P12&lt;&gt;"", AdventurePins!P12, " ")</f>
        <v xml:space="preserve"> </v>
      </c>
      <c r="I9" s="404"/>
      <c r="J9" s="42" t="str">
        <f>AdventurePins!B68</f>
        <v>6a</v>
      </c>
      <c r="K9" s="159" t="str">
        <f>AdventurePins!C68</f>
        <v>Scouting in another country</v>
      </c>
      <c r="L9" s="42" t="str">
        <f>IF(AdventurePins!P68&lt;&gt;"", AdventurePins!P68, " ")</f>
        <v xml:space="preserve"> </v>
      </c>
      <c r="N9" s="410"/>
      <c r="O9" s="107" t="str">
        <f>Electives!B11</f>
        <v>3d</v>
      </c>
      <c r="P9" s="125" t="str">
        <f>Electives!C11</f>
        <v>Build, launch rocket; design "fair test"</v>
      </c>
      <c r="Q9" s="107" t="str">
        <f>IF(Electives!P11&lt;&gt;"", Electives!P11, " ")</f>
        <v xml:space="preserve"> </v>
      </c>
      <c r="S9" s="416"/>
      <c r="T9" s="107" t="str">
        <f>Electives!B79</f>
        <v>2c</v>
      </c>
      <c r="U9" s="126" t="str">
        <f>Electives!C79</f>
        <v>Explain S-T-O-P, universal emerg signs</v>
      </c>
      <c r="V9" s="107" t="str">
        <f>IF(Electives!P79&lt;&gt;"", Electives!P79, " ")</f>
        <v xml:space="preserve"> </v>
      </c>
      <c r="X9" s="410" t="str">
        <f>IF(Electives!$E146&lt;&gt;"", Electives!$E146, " ")</f>
        <v>(Do Six)</v>
      </c>
      <c r="Y9" s="107">
        <f>Electives!B147</f>
        <v>1</v>
      </c>
      <c r="Z9" s="125" t="str">
        <f>Electives!C147</f>
        <v>Care for insect/etc and tell</v>
      </c>
      <c r="AA9" s="107" t="str">
        <f>IF(Electives!P147&lt;&gt;"", Electives!P147, " ")</f>
        <v xml:space="preserve"> </v>
      </c>
      <c r="AC9" s="164">
        <f>'Cub Awards'!B11</f>
        <v>6</v>
      </c>
      <c r="AD9" s="314" t="str">
        <f>'Cub Awards'!C11</f>
        <v>Give presentation on emergency prep</v>
      </c>
      <c r="AE9" s="314"/>
      <c r="AF9" s="164" t="str">
        <f>IF('Cub Awards'!P11&lt;&gt;"", 'Cub Awards'!P11, "")</f>
        <v/>
      </c>
      <c r="AG9" s="215"/>
      <c r="AH9" s="162">
        <f>NOVA!B179</f>
        <v>4</v>
      </c>
      <c r="AI9" s="386" t="str">
        <f>NOVA!C179</f>
        <v>Research 5 famous STEM professionals</v>
      </c>
      <c r="AJ9" s="387"/>
      <c r="AK9" s="162" t="str">
        <f>IF(NOVA!P179&lt;&gt;"", NOVA!P179, "")</f>
        <v/>
      </c>
      <c r="AL9" s="215"/>
      <c r="AM9" s="162" t="str">
        <f>NOVA!B56</f>
        <v>3b</v>
      </c>
      <c r="AN9" s="386" t="str">
        <f>NOVA!C56</f>
        <v>Explain relationships within food chain</v>
      </c>
      <c r="AO9" s="387"/>
      <c r="AP9" s="162" t="str">
        <f>IF(NOVA!P56&lt;&gt;"", NOVA!P56, "")</f>
        <v/>
      </c>
      <c r="AQ9" s="215"/>
      <c r="AR9" s="162" t="str">
        <f>NOVA!B120</f>
        <v>3b1</v>
      </c>
      <c r="AS9" s="386" t="str">
        <f>NOVA!C120</f>
        <v>How is tech used in communication</v>
      </c>
      <c r="AT9" s="387"/>
      <c r="AU9" s="162" t="str">
        <f>IF(NOVA!P120&lt;&gt;"", NOVA!P120, "")</f>
        <v/>
      </c>
    </row>
    <row r="10" spans="1:47">
      <c r="A10" s="412"/>
      <c r="B10" s="412"/>
      <c r="D10" s="422"/>
      <c r="E10" s="42">
        <f>AdventurePins!B13</f>
        <v>3</v>
      </c>
      <c r="F10" s="207" t="str">
        <f>AdventurePins!C13</f>
        <v>Discuss how worship helps duty to God</v>
      </c>
      <c r="G10" s="42" t="str">
        <f>IF(AdventurePins!P13&lt;&gt;"", AdventurePins!P13, " ")</f>
        <v xml:space="preserve"> </v>
      </c>
      <c r="I10" s="404"/>
      <c r="J10" s="42" t="str">
        <f>AdventurePins!B69</f>
        <v>6b</v>
      </c>
      <c r="K10" s="159" t="str">
        <f>AdventurePins!C69</f>
        <v>World Friendship Fund</v>
      </c>
      <c r="L10" s="42" t="str">
        <f>IF(AdventurePins!P69&lt;&gt;"", AdventurePins!P69, " ")</f>
        <v xml:space="preserve"> </v>
      </c>
      <c r="N10" s="410"/>
      <c r="O10" s="107" t="str">
        <f>Electives!B12</f>
        <v>3e</v>
      </c>
      <c r="P10" s="125" t="str">
        <f>Electives!C12</f>
        <v>Two circuits; 3 lights &amp; battery</v>
      </c>
      <c r="Q10" s="107" t="str">
        <f>IF(Electives!P12&lt;&gt;"", Electives!P12, " ")</f>
        <v xml:space="preserve"> </v>
      </c>
      <c r="S10" s="417"/>
      <c r="T10" s="107" t="str">
        <f>Electives!B80</f>
        <v>2d</v>
      </c>
      <c r="U10" s="126" t="str">
        <f>Electives!C80</f>
        <v>4 Leader qualities &amp; act out 2.</v>
      </c>
      <c r="V10" s="107" t="str">
        <f>IF(Electives!P80&lt;&gt;"", Electives!P80, " ")</f>
        <v xml:space="preserve"> </v>
      </c>
      <c r="X10" s="410"/>
      <c r="Y10" s="107">
        <f>Electives!B148</f>
        <v>2</v>
      </c>
      <c r="Z10" s="127" t="str">
        <f>Electives!C148</f>
        <v>Setup aquarium (30 days); share experience</v>
      </c>
      <c r="AA10" s="107" t="str">
        <f>IF(Electives!P148&lt;&gt;"", Electives!P148, " ")</f>
        <v xml:space="preserve"> </v>
      </c>
      <c r="AC10"/>
      <c r="AD10" s="395" t="str">
        <f>'Cub Awards'!C13</f>
        <v>Outdoor Activity Award</v>
      </c>
      <c r="AE10" s="395"/>
      <c r="AF10"/>
      <c r="AG10" s="142"/>
      <c r="AH10" s="162">
        <f>NOVA!B180</f>
        <v>5</v>
      </c>
      <c r="AI10" s="386" t="str">
        <f>NOVA!C180</f>
        <v>Discuss importance of STEM education</v>
      </c>
      <c r="AJ10" s="387"/>
      <c r="AK10" s="162" t="str">
        <f>IF(NOVA!P180&lt;&gt;"", NOVA!P180, "")</f>
        <v/>
      </c>
      <c r="AL10" s="142"/>
      <c r="AM10" s="162" t="str">
        <f>NOVA!B57</f>
        <v>3c</v>
      </c>
      <c r="AN10" s="386" t="str">
        <f>NOVA!C57</f>
        <v>Explain your favorite plant / wildlife</v>
      </c>
      <c r="AO10" s="387"/>
      <c r="AP10" s="162" t="str">
        <f>IF(NOVA!P57&lt;&gt;"", NOVA!P57, "")</f>
        <v/>
      </c>
      <c r="AQ10" s="142"/>
      <c r="AR10" s="162" t="str">
        <f>NOVA!B121</f>
        <v>3b2</v>
      </c>
      <c r="AS10" s="386" t="str">
        <f>NOVA!C121</f>
        <v>How is tech used in business</v>
      </c>
      <c r="AT10" s="387"/>
      <c r="AU10" s="162" t="str">
        <f>IF(NOVA!P121&lt;&gt;"", NOVA!P121, "")</f>
        <v/>
      </c>
    </row>
    <row r="11" spans="1:47">
      <c r="A11" s="109" t="s">
        <v>433</v>
      </c>
      <c r="B11" s="110" t="str">
        <f>IF(ISTEXT(WebelosBadge!P5),"C"," ")</f>
        <v xml:space="preserve"> </v>
      </c>
      <c r="D11" s="423"/>
      <c r="E11" s="42">
        <f>AdventurePins!B14</f>
        <v>4</v>
      </c>
      <c r="F11" s="208" t="str">
        <f>AdventurePins!C14</f>
        <v>Do one thing to be closer to God for 1 month</v>
      </c>
      <c r="G11" s="42" t="str">
        <f>IF(AdventurePins!P14&lt;&gt;"", AdventurePins!P14, " ")</f>
        <v xml:space="preserve"> </v>
      </c>
      <c r="I11" s="404"/>
      <c r="J11" s="42" t="str">
        <f>AdventurePins!B70</f>
        <v>6c</v>
      </c>
      <c r="K11" s="159" t="str">
        <f>AdventurePins!C70</f>
        <v>Brother den in another country</v>
      </c>
      <c r="L11" s="42" t="str">
        <f>IF(AdventurePins!P70&lt;&gt;"", AdventurePins!P70, " ")</f>
        <v xml:space="preserve"> </v>
      </c>
      <c r="N11" s="410"/>
      <c r="O11" s="107" t="str">
        <f>Electives!B13</f>
        <v>3f</v>
      </c>
      <c r="P11" s="125" t="str">
        <f>Electives!C13</f>
        <v>Study night sky. Observe over 6 hrs</v>
      </c>
      <c r="Q11" s="107" t="str">
        <f>IF(Electives!P13&lt;&gt;"", Electives!P13, " ")</f>
        <v xml:space="preserve"> </v>
      </c>
      <c r="S11" s="399" t="str">
        <f>Electives!C83</f>
        <v>Earth Rocks!</v>
      </c>
      <c r="T11" s="399"/>
      <c r="U11" s="399"/>
      <c r="V11" s="399"/>
      <c r="X11" s="410"/>
      <c r="Y11" s="107">
        <f>Electives!B149</f>
        <v>3</v>
      </c>
      <c r="Z11" s="125" t="str">
        <f>Electives!C149</f>
        <v>Watch birds (1 wk) and record</v>
      </c>
      <c r="AA11" s="107" t="str">
        <f>IF(Electives!P149&lt;&gt;"", Electives!P149, " ")</f>
        <v xml:space="preserve"> </v>
      </c>
      <c r="AC11" s="164">
        <f>'Cub Awards'!B14</f>
        <v>1</v>
      </c>
      <c r="AD11" s="329" t="str">
        <f>'Cub Awards'!C14</f>
        <v>Attend either summer Day or Resident camp</v>
      </c>
      <c r="AE11" s="329"/>
      <c r="AF11" s="164" t="str">
        <f>IF('Cub Awards'!P14&lt;&gt;"", 'Cub Awards'!P14, "")</f>
        <v/>
      </c>
      <c r="AG11" s="142"/>
      <c r="AH11" s="162">
        <f>NOVA!B181</f>
        <v>6</v>
      </c>
      <c r="AI11" s="386" t="str">
        <f>NOVA!C181</f>
        <v>Participate in a science project</v>
      </c>
      <c r="AJ11" s="387"/>
      <c r="AK11" s="162" t="str">
        <f>IF(NOVA!P181&lt;&gt;"", NOVA!P181, "")</f>
        <v/>
      </c>
      <c r="AL11" s="142"/>
      <c r="AM11" s="162" t="str">
        <f>NOVA!B58</f>
        <v>3d</v>
      </c>
      <c r="AN11" s="386" t="str">
        <f>NOVA!C58</f>
        <v>Discuss what you've learned</v>
      </c>
      <c r="AO11" s="387"/>
      <c r="AP11" s="162" t="str">
        <f>IF(NOVA!P58&lt;&gt;"", NOVA!P58, "")</f>
        <v/>
      </c>
      <c r="AQ11" s="142"/>
      <c r="AR11" s="162" t="str">
        <f>NOVA!B122</f>
        <v>3b3</v>
      </c>
      <c r="AS11" s="386" t="str">
        <f>NOVA!C122</f>
        <v>How is tech used in construction</v>
      </c>
      <c r="AT11" s="387"/>
      <c r="AU11" s="162" t="str">
        <f>IF(NOVA!P122&lt;&gt;"", NOVA!P122, "")</f>
        <v/>
      </c>
    </row>
    <row r="12" spans="1:47" ht="12.75" customHeight="1">
      <c r="A12" s="109" t="s">
        <v>434</v>
      </c>
      <c r="B12" s="110" t="str">
        <f>WebelosBadge!P6</f>
        <v/>
      </c>
      <c r="D12" s="399" t="str">
        <f>AdventurePins!C16</f>
        <v>First Responder</v>
      </c>
      <c r="E12" s="399"/>
      <c r="F12" s="399"/>
      <c r="G12" s="399"/>
      <c r="I12" s="404"/>
      <c r="J12" s="42" t="str">
        <f>AdventurePins!B71</f>
        <v>6d</v>
      </c>
      <c r="K12" s="159" t="str">
        <f>AdventurePins!C71</f>
        <v>Energy use in community</v>
      </c>
      <c r="L12" s="42" t="str">
        <f>IF(AdventurePins!P71&lt;&gt;"", AdventurePins!P71, " ")</f>
        <v xml:space="preserve"> </v>
      </c>
      <c r="N12" s="410"/>
      <c r="O12" s="107" t="str">
        <f>Electives!B14</f>
        <v>3g</v>
      </c>
      <c r="P12" s="125" t="str">
        <f>Electives!C14</f>
        <v>Explore chemical reactions</v>
      </c>
      <c r="Q12" s="107" t="str">
        <f>IF(Electives!P14&lt;&gt;"", Electives!P14, " ")</f>
        <v xml:space="preserve"> </v>
      </c>
      <c r="S12" s="415" t="str">
        <f>IF(Electives!$E83&lt;&gt;"", Electives!$E83, " ")</f>
        <v>(Do All)</v>
      </c>
      <c r="T12" s="107" t="str">
        <f>Electives!B84</f>
        <v>1a</v>
      </c>
      <c r="U12" s="125" t="str">
        <f>Electives!C84</f>
        <v>Explain "geology"</v>
      </c>
      <c r="V12" s="107" t="str">
        <f>IF(Electives!P84&lt;&gt;"", Electives!P84, " ")</f>
        <v xml:space="preserve"> </v>
      </c>
      <c r="X12" s="410"/>
      <c r="Y12" s="107">
        <f>Electives!B150</f>
        <v>4</v>
      </c>
      <c r="Z12" s="125" t="str">
        <f>Electives!C150</f>
        <v>Learn about bird flyways</v>
      </c>
      <c r="AA12" s="107" t="str">
        <f>IF(Electives!P150&lt;&gt;"", Electives!P150, " ")</f>
        <v xml:space="preserve"> </v>
      </c>
      <c r="AC12" s="164">
        <f>'Cub Awards'!B15</f>
        <v>2</v>
      </c>
      <c r="AD12" s="314" t="str">
        <f>'Cub Awards'!C15</f>
        <v>Complete Webelos Walkabout</v>
      </c>
      <c r="AE12" s="314"/>
      <c r="AF12" s="164" t="str">
        <f>IF('Cub Awards'!P15&lt;&gt;"", 'Cub Awards'!P15, "")</f>
        <v/>
      </c>
      <c r="AG12" s="213"/>
      <c r="AH12" s="162">
        <f>NOVA!B182</f>
        <v>7</v>
      </c>
      <c r="AI12" s="386" t="str">
        <f>NOVA!C182</f>
        <v>Do ONE</v>
      </c>
      <c r="AJ12" s="387"/>
      <c r="AK12" s="162" t="str">
        <f>IF(NOVA!P182&lt;&gt;"", NOVA!P182, "")</f>
        <v/>
      </c>
      <c r="AL12" s="213"/>
      <c r="AM12" s="162">
        <f>NOVA!B59</f>
        <v>4</v>
      </c>
      <c r="AN12" s="386" t="str">
        <f>NOVA!C59</f>
        <v>Do TWO from A-F</v>
      </c>
      <c r="AO12" s="387"/>
      <c r="AP12" s="162" t="str">
        <f>IF(NOVA!P59&lt;&gt;"", NOVA!P59, "")</f>
        <v/>
      </c>
      <c r="AQ12" s="213"/>
      <c r="AR12" s="162" t="str">
        <f>NOVA!B123</f>
        <v>3b4</v>
      </c>
      <c r="AS12" s="386" t="str">
        <f>NOVA!C123</f>
        <v>How is tech used in sports</v>
      </c>
      <c r="AT12" s="387"/>
      <c r="AU12" s="162" t="str">
        <f>IF(NOVA!P123&lt;&gt;"", NOVA!P123, "")</f>
        <v/>
      </c>
    </row>
    <row r="13" spans="1:47">
      <c r="A13" s="109" t="s">
        <v>435</v>
      </c>
      <c r="B13" s="110" t="str">
        <f>WebelosBadge!P7</f>
        <v/>
      </c>
      <c r="C13" s="111"/>
      <c r="D13" s="402" t="str">
        <f>IF(AdventurePins!$E16&lt;&gt;"", AdventurePins!$E16, " ")</f>
        <v>(Do 1 and five others)</v>
      </c>
      <c r="E13" s="42">
        <f>AdventurePins!B17</f>
        <v>1</v>
      </c>
      <c r="F13" s="159" t="str">
        <f>AdventurePins!C17</f>
        <v>What is first aid</v>
      </c>
      <c r="G13" s="42" t="str">
        <f>IF(AdventurePins!P17&lt;&gt;"", AdventurePins!P17, " ")</f>
        <v xml:space="preserve"> </v>
      </c>
      <c r="I13" s="405"/>
      <c r="J13" s="42" t="str">
        <f>AdventurePins!B72</f>
        <v>6e</v>
      </c>
      <c r="K13" s="126" t="str">
        <f>AdventurePins!C72</f>
        <v>Connect with Scout in another country</v>
      </c>
      <c r="L13" s="42" t="str">
        <f>IF(AdventurePins!P72&lt;&gt;"", AdventurePins!P72, " ")</f>
        <v xml:space="preserve"> </v>
      </c>
      <c r="N13" s="410"/>
      <c r="O13" s="107" t="str">
        <f>Electives!B15</f>
        <v>3h</v>
      </c>
      <c r="P13" s="126" t="str">
        <f>Electives!C15</f>
        <v>Playground motion. "Fair Test" weight</v>
      </c>
      <c r="Q13" s="107" t="str">
        <f>IF(Electives!P15&lt;&gt;"", Electives!P15, " ")</f>
        <v xml:space="preserve"> </v>
      </c>
      <c r="S13" s="416"/>
      <c r="T13" s="107" t="str">
        <f>Electives!B85</f>
        <v>1b</v>
      </c>
      <c r="U13" s="125" t="str">
        <f>Electives!C85</f>
        <v>Explain why important</v>
      </c>
      <c r="V13" s="107" t="str">
        <f>IF(Electives!P85&lt;&gt;"", Electives!P85, " ")</f>
        <v xml:space="preserve"> </v>
      </c>
      <c r="X13" s="410"/>
      <c r="Y13" s="107">
        <f>Electives!B151</f>
        <v>5</v>
      </c>
      <c r="Z13" s="127" t="str">
        <f>Electives!C151</f>
        <v>Watch ≥4 wild creatures; describe habitat</v>
      </c>
      <c r="AA13" s="107" t="str">
        <f>IF(Electives!P151&lt;&gt;"", Electives!P151, " ")</f>
        <v xml:space="preserve"> </v>
      </c>
      <c r="AC13" s="164">
        <f>'Cub Awards'!B16</f>
        <v>3</v>
      </c>
      <c r="AD13" s="314" t="str">
        <f>'Cub Awards'!C16</f>
        <v>do seven</v>
      </c>
      <c r="AE13" s="314"/>
      <c r="AF13" s="164" t="str">
        <f>IF('Cub Awards'!P16&lt;&gt;"", 'Cub Awards'!P16, "")</f>
        <v/>
      </c>
      <c r="AG13" s="213"/>
      <c r="AH13" s="162" t="str">
        <f>NOVA!B183</f>
        <v>7a</v>
      </c>
      <c r="AI13" s="386" t="str">
        <f>NOVA!C183</f>
        <v>Visit with someone in a STEM career</v>
      </c>
      <c r="AJ13" s="387"/>
      <c r="AK13" s="162" t="str">
        <f>IF(NOVA!P183&lt;&gt;"", NOVA!P183, "")</f>
        <v/>
      </c>
      <c r="AL13" s="213"/>
      <c r="AM13" s="162" t="str">
        <f>NOVA!B60</f>
        <v>4a1</v>
      </c>
      <c r="AN13" s="386" t="str">
        <f>NOVA!C60</f>
        <v xml:space="preserve">Catalog 3-5 endangered plants/animals </v>
      </c>
      <c r="AO13" s="387"/>
      <c r="AP13" s="162" t="str">
        <f>IF(NOVA!P60&lt;&gt;"", NOVA!P60, "")</f>
        <v/>
      </c>
      <c r="AQ13" s="213"/>
      <c r="AR13" s="162" t="str">
        <f>NOVA!B124</f>
        <v>3b5</v>
      </c>
      <c r="AS13" s="386" t="str">
        <f>NOVA!C124</f>
        <v>How is tech used in entertainment</v>
      </c>
      <c r="AT13" s="387"/>
      <c r="AU13" s="162" t="str">
        <f>IF(NOVA!P124&lt;&gt;"", NOVA!P124, "")</f>
        <v/>
      </c>
    </row>
    <row r="14" spans="1:47">
      <c r="A14" s="109" t="s">
        <v>436</v>
      </c>
      <c r="B14" s="110" t="str">
        <f>WebelosBadge!P8</f>
        <v/>
      </c>
      <c r="C14" s="113"/>
      <c r="D14" s="402"/>
      <c r="E14" s="42">
        <f>AdventurePins!B18</f>
        <v>2</v>
      </c>
      <c r="F14" s="159" t="str">
        <f>AdventurePins!C18</f>
        <v>Show first aid for hurry cases:</v>
      </c>
      <c r="G14" s="42" t="str">
        <f>IF(AdventurePins!P18&lt;&gt;"", AdventurePins!P18, " ")</f>
        <v xml:space="preserve"> </v>
      </c>
      <c r="I14" s="399" t="str">
        <f>AdventurePins!C74</f>
        <v>Duty to God in Action</v>
      </c>
      <c r="J14" s="399"/>
      <c r="K14" s="399"/>
      <c r="L14" s="399"/>
      <c r="N14" s="410"/>
      <c r="O14" s="107" t="str">
        <f>Electives!B16</f>
        <v>3i</v>
      </c>
      <c r="P14" s="125" t="str">
        <f>Electives!C16</f>
        <v>Read bio of scientist. Tell den</v>
      </c>
      <c r="Q14" s="107" t="str">
        <f>IF(Electives!P16&lt;&gt;"", Electives!P16, " ")</f>
        <v xml:space="preserve"> </v>
      </c>
      <c r="S14" s="416"/>
      <c r="T14" s="107">
        <f>Electives!B86</f>
        <v>2</v>
      </c>
      <c r="U14" s="125" t="str">
        <f>Electives!C86</f>
        <v>Look rocks/minerals on rock hunt</v>
      </c>
      <c r="V14" s="107" t="str">
        <f>IF(Electives!P86&lt;&gt;"", Electives!P86, " ")</f>
        <v xml:space="preserve"> </v>
      </c>
      <c r="X14" s="410"/>
      <c r="Y14" s="107">
        <f>Electives!B152</f>
        <v>6</v>
      </c>
      <c r="Z14" s="125" t="str">
        <f>Electives!C152</f>
        <v>Identify animal only locally; tell why</v>
      </c>
      <c r="AA14" s="107" t="str">
        <f>IF(Electives!P152&lt;&gt;"", Electives!P152, " ")</f>
        <v xml:space="preserve"> </v>
      </c>
      <c r="AC14" s="164" t="str">
        <f>'Cub Awards'!B17</f>
        <v>a</v>
      </c>
      <c r="AD14" s="314" t="str">
        <f>'Cub Awards'!C17</f>
        <v>Participate in nature hike</v>
      </c>
      <c r="AE14" s="314"/>
      <c r="AF14" s="164" t="str">
        <f>IF('Cub Awards'!P17&lt;&gt;"", 'Cub Awards'!P17, "")</f>
        <v/>
      </c>
      <c r="AG14" s="215"/>
      <c r="AH14" s="162" t="str">
        <f>NOVA!B184</f>
        <v>7b</v>
      </c>
      <c r="AI14" s="386" t="str">
        <f>NOVA!C184</f>
        <v>Learn about a career dependent on STEM</v>
      </c>
      <c r="AJ14" s="387"/>
      <c r="AK14" s="162" t="str">
        <f>IF(NOVA!P184&lt;&gt;"", NOVA!P184, "")</f>
        <v/>
      </c>
      <c r="AL14" s="215"/>
      <c r="AM14" s="162" t="str">
        <f>NOVA!B61</f>
        <v>4a2</v>
      </c>
      <c r="AN14" s="386" t="str">
        <f>NOVA!C61</f>
        <v>Display 10 locally threatened species</v>
      </c>
      <c r="AO14" s="387"/>
      <c r="AP14" s="162" t="str">
        <f>IF(NOVA!P61&lt;&gt;"", NOVA!P61, "")</f>
        <v/>
      </c>
      <c r="AQ14" s="215"/>
      <c r="AR14" s="162" t="str">
        <f>NOVA!B125</f>
        <v>3c</v>
      </c>
      <c r="AS14" s="386" t="str">
        <f>NOVA!C125</f>
        <v>Discuss your findings with counselor</v>
      </c>
      <c r="AT14" s="387"/>
      <c r="AU14" s="162" t="str">
        <f>IF(NOVA!P125&lt;&gt;"", NOVA!P125, "")</f>
        <v/>
      </c>
    </row>
    <row r="15" spans="1:47" ht="12.75" customHeight="1">
      <c r="A15" s="114" t="s">
        <v>437</v>
      </c>
      <c r="B15" s="110" t="str">
        <f>WebelosBadge!P9</f>
        <v/>
      </c>
      <c r="C15" s="113"/>
      <c r="D15" s="402"/>
      <c r="E15" s="42" t="str">
        <f>AdventurePins!B19</f>
        <v>2a</v>
      </c>
      <c r="F15" s="159" t="str">
        <f>AdventurePins!C19</f>
        <v>Serious bleeding</v>
      </c>
      <c r="G15" s="42" t="str">
        <f>IF(AdventurePins!P19&lt;&gt;"", AdventurePins!P19, " ")</f>
        <v xml:space="preserve"> </v>
      </c>
      <c r="I15" s="426" t="str">
        <f>IF(AdventurePins!$E74&lt;&gt;"", AdventurePins!$E74, " ")</f>
        <v>(Do 1 -2 and two others)</v>
      </c>
      <c r="J15" s="42">
        <f>AdventurePins!B75</f>
        <v>1</v>
      </c>
      <c r="K15" s="159" t="str">
        <f>AdventurePins!C75</f>
        <v>Discuss duty to God</v>
      </c>
      <c r="L15" s="42" t="str">
        <f>IF(AdventurePins!P75&lt;&gt;"", AdventurePins!P75, " ")</f>
        <v xml:space="preserve"> </v>
      </c>
      <c r="N15" s="399" t="str">
        <f>Electives!C19</f>
        <v>Aquanaut</v>
      </c>
      <c r="O15" s="399"/>
      <c r="P15" s="399"/>
      <c r="Q15" s="399"/>
      <c r="S15" s="416"/>
      <c r="T15" s="107" t="str">
        <f>Electives!B87</f>
        <v>3a</v>
      </c>
      <c r="U15" s="125" t="str">
        <f>Electives!C87</f>
        <v>Identify rocks on hunt</v>
      </c>
      <c r="V15" s="107" t="str">
        <f>IF(Electives!P87&lt;&gt;"", Electives!P87, " ")</f>
        <v xml:space="preserve"> </v>
      </c>
      <c r="X15" s="410"/>
      <c r="Y15" s="107">
        <f>Electives!B153</f>
        <v>7</v>
      </c>
      <c r="Z15" s="125" t="str">
        <f>Electives!C153</f>
        <v>Give examples of TWO of following:</v>
      </c>
      <c r="AA15" s="107" t="str">
        <f>IF(Electives!P153&lt;&gt;"", Electives!P153, " ")</f>
        <v xml:space="preserve"> </v>
      </c>
      <c r="AC15" s="164" t="str">
        <f>'Cub Awards'!B18</f>
        <v>b</v>
      </c>
      <c r="AD15" s="314" t="str">
        <f>'Cub Awards'!C18</f>
        <v>Participate in outdoor activity</v>
      </c>
      <c r="AE15" s="314"/>
      <c r="AF15" s="164" t="str">
        <f>IF('Cub Awards'!P18&lt;&gt;"", 'Cub Awards'!P18, "")</f>
        <v/>
      </c>
      <c r="AG15" s="142"/>
      <c r="AH15" s="162">
        <f>NOVA!B185</f>
        <v>8</v>
      </c>
      <c r="AI15" s="386" t="str">
        <f>NOVA!C185</f>
        <v>Discuss scientific method</v>
      </c>
      <c r="AJ15" s="387"/>
      <c r="AK15" s="162" t="str">
        <f>IF(NOVA!P185&lt;&gt;"", NOVA!P185, "")</f>
        <v/>
      </c>
      <c r="AL15" s="142"/>
      <c r="AM15" s="162" t="str">
        <f>NOVA!B62</f>
        <v>4a3</v>
      </c>
      <c r="AN15" s="386" t="str">
        <f>NOVA!C62</f>
        <v>Discuss threatened v. endangered v. extinct</v>
      </c>
      <c r="AO15" s="387"/>
      <c r="AP15" s="162" t="str">
        <f>IF(NOVA!P62&lt;&gt;"", NOVA!P62, "")</f>
        <v/>
      </c>
      <c r="AQ15" s="142"/>
      <c r="AR15" s="162">
        <f>NOVA!B126</f>
        <v>4</v>
      </c>
      <c r="AS15" s="386" t="str">
        <f>NOVA!C126</f>
        <v>Visit a place where tech is used</v>
      </c>
      <c r="AT15" s="387"/>
      <c r="AU15" s="162" t="str">
        <f>IF(NOVA!P126&lt;&gt;"", NOVA!P126, "")</f>
        <v/>
      </c>
    </row>
    <row r="16" spans="1:47" ht="12.75" customHeight="1">
      <c r="A16" s="114" t="s">
        <v>438</v>
      </c>
      <c r="B16" s="110" t="str">
        <f>WebelosBadge!P10</f>
        <v/>
      </c>
      <c r="C16" s="113"/>
      <c r="D16" s="402"/>
      <c r="E16" s="42" t="str">
        <f>AdventurePins!B20</f>
        <v>2b</v>
      </c>
      <c r="F16" s="159" t="str">
        <f>AdventurePins!C20</f>
        <v>Heart attack / cardiac arrest</v>
      </c>
      <c r="G16" s="42" t="str">
        <f>IF(AdventurePins!P20&lt;&gt;"", AdventurePins!P20, " ")</f>
        <v xml:space="preserve"> </v>
      </c>
      <c r="I16" s="426"/>
      <c r="J16" s="42">
        <f>AdventurePins!B76</f>
        <v>2</v>
      </c>
      <c r="K16" s="159" t="str">
        <f>AdventurePins!C76</f>
        <v xml:space="preserve">Do an act of service </v>
      </c>
      <c r="L16" s="42" t="str">
        <f>IF(AdventurePins!P76&lt;&gt;"", AdventurePins!P76, " ")</f>
        <v xml:space="preserve"> </v>
      </c>
      <c r="N16" s="415" t="str">
        <f>IF(Electives!$E19&lt;&gt;"", Electives!$E19, " ")</f>
        <v>(Do 1-4 and two others)</v>
      </c>
      <c r="O16" s="107">
        <f>Electives!B20</f>
        <v>1</v>
      </c>
      <c r="P16" s="126" t="str">
        <f>Electives!C20</f>
        <v>State water activity safety precautions</v>
      </c>
      <c r="Q16" s="107" t="str">
        <f>IF(Electives!P20&lt;&gt;"", Electives!P20, " ")</f>
        <v xml:space="preserve"> </v>
      </c>
      <c r="S16" s="416"/>
      <c r="T16" s="107" t="str">
        <f>Electives!B88</f>
        <v>3b</v>
      </c>
      <c r="U16" s="125" t="str">
        <f>Electives!C88</f>
        <v>Use magnifying glass</v>
      </c>
      <c r="V16" s="107" t="str">
        <f>IF(Electives!P88&lt;&gt;"", Electives!P88, " ")</f>
        <v xml:space="preserve"> </v>
      </c>
      <c r="X16" s="410"/>
      <c r="Y16" s="107" t="str">
        <f>Electives!B154</f>
        <v>7a</v>
      </c>
      <c r="Z16" s="127" t="str">
        <f>Electives!C154</f>
        <v>Producer/consumer/decomposer in food chain</v>
      </c>
      <c r="AA16" s="107" t="str">
        <f>IF(Electives!P154&lt;&gt;"", Electives!P154, " ")</f>
        <v xml:space="preserve"> </v>
      </c>
      <c r="AC16" s="164" t="str">
        <f>'Cub Awards'!B19</f>
        <v>c</v>
      </c>
      <c r="AD16" s="314" t="str">
        <f>'Cub Awards'!C19</f>
        <v>Explain the buddy system</v>
      </c>
      <c r="AE16" s="314"/>
      <c r="AF16" s="164" t="str">
        <f>IF('Cub Awards'!P19&lt;&gt;"", 'Cub Awards'!P19, "")</f>
        <v/>
      </c>
      <c r="AG16" s="142"/>
      <c r="AH16" s="162">
        <f>NOVA!B186</f>
        <v>9</v>
      </c>
      <c r="AI16" s="386" t="str">
        <f>NOVA!C186</f>
        <v>Participate in a STEM activity with den</v>
      </c>
      <c r="AJ16" s="387"/>
      <c r="AK16" s="162" t="str">
        <f>IF(NOVA!P186&lt;&gt;"", NOVA!P186, "")</f>
        <v/>
      </c>
      <c r="AL16" s="142"/>
      <c r="AM16" s="162" t="str">
        <f>NOVA!B63</f>
        <v>4b1</v>
      </c>
      <c r="AN16" s="386" t="str">
        <f>NOVA!C63</f>
        <v>Catalog 5 locally invasive animals</v>
      </c>
      <c r="AO16" s="387"/>
      <c r="AP16" s="162" t="str">
        <f>IF(NOVA!P63&lt;&gt;"", NOVA!P63, "")</f>
        <v/>
      </c>
      <c r="AQ16" s="142"/>
      <c r="AR16" s="162" t="str">
        <f>NOVA!B127</f>
        <v>4a1</v>
      </c>
      <c r="AS16" s="386" t="str">
        <f>NOVA!C127</f>
        <v>Talk with someone about tech used</v>
      </c>
      <c r="AT16" s="387"/>
      <c r="AU16" s="162" t="str">
        <f>IF(NOVA!P127&lt;&gt;"", NOVA!P127, "")</f>
        <v/>
      </c>
    </row>
    <row r="17" spans="1:47" ht="12.75" customHeight="1">
      <c r="A17" s="109" t="s">
        <v>439</v>
      </c>
      <c r="B17" s="110" t="str">
        <f>WebelosBadge!P11</f>
        <v/>
      </c>
      <c r="C17" s="113"/>
      <c r="D17" s="402"/>
      <c r="E17" s="42" t="str">
        <f>AdventurePins!B21</f>
        <v>2c</v>
      </c>
      <c r="F17" s="159" t="str">
        <f>AdventurePins!C21</f>
        <v>Stopped breathing</v>
      </c>
      <c r="G17" s="42" t="str">
        <f>IF(AdventurePins!P21&lt;&gt;"", AdventurePins!P21, " ")</f>
        <v xml:space="preserve"> </v>
      </c>
      <c r="I17" s="426"/>
      <c r="J17" s="42">
        <f>AdventurePins!B77</f>
        <v>3</v>
      </c>
      <c r="K17" s="159" t="str">
        <f>AdventurePins!C77</f>
        <v>Earn religious emblem of faith</v>
      </c>
      <c r="L17" s="42" t="str">
        <f>IF(AdventurePins!P77&lt;&gt;"", AdventurePins!P77, " ")</f>
        <v xml:space="preserve"> </v>
      </c>
      <c r="N17" s="416"/>
      <c r="O17" s="107">
        <f>Electives!B21</f>
        <v>2</v>
      </c>
      <c r="P17" s="125" t="str">
        <f>Electives!C21</f>
        <v>Importance of Boating skills</v>
      </c>
      <c r="Q17" s="107" t="str">
        <f>IF(Electives!P21&lt;&gt;"", Electives!P21, " ")</f>
        <v xml:space="preserve"> </v>
      </c>
      <c r="S17" s="416"/>
      <c r="T17" s="107" t="str">
        <f>Electives!B89</f>
        <v>3c</v>
      </c>
      <c r="U17" s="125" t="str">
        <f>Electives!C89</f>
        <v>Share results w/den</v>
      </c>
      <c r="V17" s="107" t="str">
        <f>IF(Electives!P89&lt;&gt;"", Electives!P89, " ")</f>
        <v xml:space="preserve"> </v>
      </c>
      <c r="X17" s="410"/>
      <c r="Y17" s="107" t="str">
        <f>Electives!B155</f>
        <v>7b</v>
      </c>
      <c r="Z17" s="127" t="str">
        <f>Electives!C155</f>
        <v xml:space="preserve">One way humans changed nature balance </v>
      </c>
      <c r="AA17" s="107" t="str">
        <f>IF(Electives!P155&lt;&gt;"", Electives!P155, " ")</f>
        <v xml:space="preserve"> </v>
      </c>
      <c r="AC17" s="164" t="str">
        <f>'Cub Awards'!B20</f>
        <v>d</v>
      </c>
      <c r="AD17" s="314" t="str">
        <f>'Cub Awards'!C20</f>
        <v>Attend a pack overnighter</v>
      </c>
      <c r="AE17" s="314"/>
      <c r="AF17" s="164" t="str">
        <f>IF('Cub Awards'!P20&lt;&gt;"", 'Cub Awards'!P20, "")</f>
        <v/>
      </c>
      <c r="AG17" s="216"/>
      <c r="AH17" s="162">
        <f>NOVA!B187</f>
        <v>10</v>
      </c>
      <c r="AI17" s="386" t="str">
        <f>NOVA!C187</f>
        <v>Submit Supernova application</v>
      </c>
      <c r="AJ17" s="387"/>
      <c r="AK17" s="162" t="str">
        <f>IF(NOVA!P187&lt;&gt;"", NOVA!P187, "")</f>
        <v/>
      </c>
      <c r="AL17" s="216"/>
      <c r="AM17" s="162" t="str">
        <f>NOVA!B64</f>
        <v>4b2</v>
      </c>
      <c r="AN17" s="386" t="str">
        <f>NOVA!C64</f>
        <v>Design display about invasive species</v>
      </c>
      <c r="AO17" s="387"/>
      <c r="AP17" s="162" t="str">
        <f>IF(NOVA!P64&lt;&gt;"", NOVA!P64, "")</f>
        <v/>
      </c>
      <c r="AQ17" s="216"/>
      <c r="AR17" s="162" t="str">
        <f>NOVA!B128</f>
        <v>4a2</v>
      </c>
      <c r="AS17" s="386" t="str">
        <f>NOVA!C128</f>
        <v>Ask expert why the tech is used</v>
      </c>
      <c r="AT17" s="387"/>
      <c r="AU17" s="162" t="str">
        <f>IF(NOVA!P128&lt;&gt;"", NOVA!P128, "")</f>
        <v/>
      </c>
    </row>
    <row r="18" spans="1:47" ht="12.75" customHeight="1">
      <c r="A18" s="109" t="s">
        <v>857</v>
      </c>
      <c r="B18" s="110" t="str">
        <f>IF(ISTEXT(WebelosBadge!P12),"C"," ")</f>
        <v xml:space="preserve"> </v>
      </c>
      <c r="C18" s="115"/>
      <c r="D18" s="402"/>
      <c r="E18" s="42" t="str">
        <f>AdventurePins!B22</f>
        <v>2d</v>
      </c>
      <c r="F18" s="159" t="str">
        <f>AdventurePins!C22</f>
        <v>Stroke</v>
      </c>
      <c r="G18" s="42" t="str">
        <f>IF(AdventurePins!P22&lt;&gt;"", AdventurePins!P22, " ")</f>
        <v xml:space="preserve"> </v>
      </c>
      <c r="I18" s="426"/>
      <c r="J18" s="42">
        <f>AdventurePins!B78</f>
        <v>4</v>
      </c>
      <c r="K18" s="159" t="str">
        <f>AdventurePins!C78</f>
        <v>Make plan of TWO things help w/ duty to God</v>
      </c>
      <c r="L18" s="42" t="str">
        <f>IF(AdventurePins!P78&lt;&gt;"", AdventurePins!P78, " ")</f>
        <v xml:space="preserve"> </v>
      </c>
      <c r="N18" s="416"/>
      <c r="O18" s="107">
        <f>Electives!B22</f>
        <v>3</v>
      </c>
      <c r="P18" s="125" t="str">
        <f>Electives!C22</f>
        <v>Order of rescue</v>
      </c>
      <c r="Q18" s="107" t="str">
        <f>IF(Electives!P22&lt;&gt;"", Electives!P22, " ")</f>
        <v xml:space="preserve"> </v>
      </c>
      <c r="S18" s="416"/>
      <c r="T18" s="107" t="str">
        <f>Electives!B90</f>
        <v>4a</v>
      </c>
      <c r="U18" s="125" t="str">
        <f>Electives!C90</f>
        <v>Minerial test kit to Mohs scale of hardness</v>
      </c>
      <c r="V18" s="107" t="str">
        <f>IF(Electives!P90&lt;&gt;"", Electives!P90, " ")</f>
        <v xml:space="preserve"> </v>
      </c>
      <c r="X18" s="410"/>
      <c r="Y18" s="107" t="str">
        <f>Electives!B156</f>
        <v>7c</v>
      </c>
      <c r="Z18" s="125" t="str">
        <f>Electives!C156</f>
        <v>How to protect balance of nature</v>
      </c>
      <c r="AA18" s="107" t="str">
        <f>IF(Electives!P156&lt;&gt;"", Electives!P156, " ")</f>
        <v xml:space="preserve"> </v>
      </c>
      <c r="AC18" s="164" t="str">
        <f>'Cub Awards'!B21</f>
        <v>e</v>
      </c>
      <c r="AD18" s="314" t="str">
        <f>'Cub Awards'!C21</f>
        <v>Complete an oudoor service project</v>
      </c>
      <c r="AE18" s="314"/>
      <c r="AF18" s="164" t="str">
        <f>IF('Cub Awards'!P21&lt;&gt;"", 'Cub Awards'!P21, "")</f>
        <v/>
      </c>
      <c r="AG18" s="216"/>
      <c r="AL18" s="216"/>
      <c r="AM18" s="162" t="str">
        <f>NOVA!B65</f>
        <v>4b3</v>
      </c>
      <c r="AN18" s="386" t="str">
        <f>NOVA!C65</f>
        <v>Discuss invasive species</v>
      </c>
      <c r="AO18" s="387"/>
      <c r="AP18" s="162" t="str">
        <f>IF(NOVA!P65&lt;&gt;"", NOVA!P65, "")</f>
        <v/>
      </c>
      <c r="AQ18" s="216"/>
      <c r="AR18" s="162" t="str">
        <f>NOVA!B129</f>
        <v>4b</v>
      </c>
      <c r="AS18" s="386" t="str">
        <f>NOVA!C129</f>
        <v>Discuss with counselor your visit</v>
      </c>
      <c r="AT18" s="387"/>
      <c r="AU18" s="162" t="str">
        <f>IF(NOVA!P129&lt;&gt;"", NOVA!P129, "")</f>
        <v/>
      </c>
    </row>
    <row r="19" spans="1:47" ht="12.75" customHeight="1">
      <c r="A19" s="210" t="s">
        <v>856</v>
      </c>
      <c r="B19" s="110" t="str">
        <f>IF(ISTEXT(WebelosBadge!P13),"C"," ")</f>
        <v xml:space="preserve"> </v>
      </c>
      <c r="C19" s="116"/>
      <c r="D19" s="402"/>
      <c r="E19" s="42" t="str">
        <f>AdventurePins!B23</f>
        <v>2e</v>
      </c>
      <c r="F19" s="159" t="str">
        <f>AdventurePins!C23</f>
        <v>Poisoning</v>
      </c>
      <c r="G19" s="42" t="str">
        <f>IF(AdventurePins!P23&lt;&gt;"", AdventurePins!P23, " ")</f>
        <v xml:space="preserve"> </v>
      </c>
      <c r="I19" s="426"/>
      <c r="J19" s="42">
        <f>AdventurePins!B79</f>
        <v>5</v>
      </c>
      <c r="K19" s="159" t="str">
        <f>AdventurePins!C79</f>
        <v>Discuss Scout Oath &amp; Law to beliefs abt God</v>
      </c>
      <c r="L19" s="42" t="str">
        <f>IF(AdventurePins!P79&lt;&gt;"", AdventurePins!P79, " ")</f>
        <v xml:space="preserve"> </v>
      </c>
      <c r="N19" s="416"/>
      <c r="O19" s="107">
        <f>Electives!B23</f>
        <v>4</v>
      </c>
      <c r="P19" s="125" t="str">
        <f>Electives!C23</f>
        <v>Attempt Swimmer test</v>
      </c>
      <c r="Q19" s="107" t="str">
        <f>IF(Electives!P23&lt;&gt;"", Electives!P23, " ")</f>
        <v xml:space="preserve"> </v>
      </c>
      <c r="S19" s="416"/>
      <c r="T19" s="107" t="str">
        <f>Electives!B91</f>
        <v>4b</v>
      </c>
      <c r="U19" s="125" t="str">
        <f>Electives!C91</f>
        <v>Record results in handbook</v>
      </c>
      <c r="V19" s="107" t="str">
        <f>IF(Electives!P91&lt;&gt;"", Electives!P91, " ")</f>
        <v xml:space="preserve"> </v>
      </c>
      <c r="X19" s="410"/>
      <c r="Y19" s="107">
        <f>Electives!B157</f>
        <v>8</v>
      </c>
      <c r="Z19" s="125" t="str">
        <f>Electives!C157</f>
        <v>Learn aquatic ecosystems &amp; discuss</v>
      </c>
      <c r="AA19" s="107" t="str">
        <f>IF(Electives!P157&lt;&gt;"", Electives!P157, " ")</f>
        <v xml:space="preserve"> </v>
      </c>
      <c r="AC19" s="164" t="str">
        <f>'Cub Awards'!B22</f>
        <v>f</v>
      </c>
      <c r="AD19" s="314" t="str">
        <f>'Cub Awards'!C22</f>
        <v>Complete conservation project</v>
      </c>
      <c r="AE19" s="314"/>
      <c r="AF19" s="164" t="str">
        <f>IF('Cub Awards'!P22&lt;&gt;"", 'Cub Awards'!P22, "")</f>
        <v/>
      </c>
      <c r="AG19" s="216"/>
      <c r="AH19" s="163"/>
      <c r="AI19" s="142" t="str">
        <f>NOVA!C5</f>
        <v>NOVA Science: Science Everywhere</v>
      </c>
      <c r="AJ19" s="214"/>
      <c r="AL19" s="216"/>
      <c r="AM19" s="162" t="str">
        <f>NOVA!B66</f>
        <v>4c1</v>
      </c>
      <c r="AN19" s="386" t="str">
        <f>NOVA!C66</f>
        <v>Visit a local ecosystem and investigate</v>
      </c>
      <c r="AO19" s="387"/>
      <c r="AP19" s="162" t="str">
        <f>IF(NOVA!P66&lt;&gt;"", NOVA!P66, "")</f>
        <v/>
      </c>
      <c r="AQ19" s="216"/>
      <c r="AR19" s="162">
        <f>NOVA!B130</f>
        <v>5</v>
      </c>
      <c r="AS19" s="323" t="str">
        <f>NOVA!C130</f>
        <v>Discuss how tech affects your life</v>
      </c>
      <c r="AT19" s="323"/>
      <c r="AU19" s="162" t="str">
        <f>IF(NOVA!P130&lt;&gt;"", NOVA!P130, "")</f>
        <v/>
      </c>
    </row>
    <row r="20" spans="1:47" ht="12.75" customHeight="1">
      <c r="A20" s="411" t="s">
        <v>29</v>
      </c>
      <c r="B20" s="411"/>
      <c r="C20" s="116"/>
      <c r="D20" s="402"/>
      <c r="E20" s="42">
        <f>AdventurePins!B24</f>
        <v>3</v>
      </c>
      <c r="F20" s="159" t="str">
        <f>AdventurePins!C24</f>
        <v>Show how to help choking victim</v>
      </c>
      <c r="G20" s="42" t="str">
        <f>IF(AdventurePins!P24&lt;&gt;"", AdventurePins!P24, " ")</f>
        <v xml:space="preserve"> </v>
      </c>
      <c r="I20" s="426"/>
      <c r="J20" s="42">
        <f>AdventurePins!B80</f>
        <v>6</v>
      </c>
      <c r="K20" s="159" t="str">
        <f>AdventurePins!C80</f>
        <v>Pray/meditate for one month</v>
      </c>
      <c r="L20" s="42" t="str">
        <f>IF(AdventurePins!P80&lt;&gt;"", AdventurePins!P80, " ")</f>
        <v xml:space="preserve"> </v>
      </c>
      <c r="N20" s="416"/>
      <c r="O20" s="107">
        <f>Electives!B24</f>
        <v>5</v>
      </c>
      <c r="P20" s="125" t="str">
        <f>Electives!C24</f>
        <v>Front surface dive</v>
      </c>
      <c r="Q20" s="107" t="str">
        <f>IF(Electives!P24&lt;&gt;"", Electives!P24, " ")</f>
        <v xml:space="preserve"> </v>
      </c>
      <c r="S20" s="416"/>
      <c r="T20" s="107">
        <f>Electives!B92</f>
        <v>5</v>
      </c>
      <c r="U20" s="125" t="str">
        <f>Electives!C92</f>
        <v>Identify geological features on map</v>
      </c>
      <c r="V20" s="107" t="str">
        <f>IF(Electives!P92&lt;&gt;"", Electives!P92, " ")</f>
        <v xml:space="preserve"> </v>
      </c>
      <c r="X20" s="410"/>
      <c r="Y20" s="107">
        <f>Electives!B158</f>
        <v>9</v>
      </c>
      <c r="Z20" s="125" t="str">
        <f>Electives!C158</f>
        <v>Do one of following:</v>
      </c>
      <c r="AA20" s="107" t="str">
        <f>IF(Electives!P158&lt;&gt;"", Electives!P158, " ")</f>
        <v xml:space="preserve"> </v>
      </c>
      <c r="AC20" s="164" t="str">
        <f>'Cub Awards'!B23</f>
        <v>g</v>
      </c>
      <c r="AD20" s="314" t="str">
        <f>'Cub Awards'!C23</f>
        <v>Earn the Summertime Pack Award</v>
      </c>
      <c r="AE20" s="314"/>
      <c r="AF20" s="164" t="str">
        <f>IF('Cub Awards'!P23&lt;&gt;"", 'Cub Awards'!P23, "")</f>
        <v/>
      </c>
      <c r="AG20" s="216"/>
      <c r="AH20" s="162" t="str">
        <f>NOVA!B6</f>
        <v>1a</v>
      </c>
      <c r="AI20" s="386" t="str">
        <f>NOVA!C6</f>
        <v>Read or watch 1 hour of science content</v>
      </c>
      <c r="AJ20" s="387"/>
      <c r="AK20" s="162" t="str">
        <f>IF(NOVA!P6&lt;&gt;"", NOVA!P6, "")</f>
        <v/>
      </c>
      <c r="AL20" s="216"/>
      <c r="AM20" s="162" t="str">
        <f>NOVA!B67</f>
        <v>4c2</v>
      </c>
      <c r="AN20" s="386" t="str">
        <f>NOVA!C67</f>
        <v>Draw food web of plants / animals</v>
      </c>
      <c r="AO20" s="387"/>
      <c r="AP20" s="162" t="str">
        <f>IF(NOVA!P67&lt;&gt;"", NOVA!P67,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IF(AdventurePins!P25&lt;&gt;"", AdventurePins!P25, " ")</f>
        <v xml:space="preserve"> </v>
      </c>
      <c r="I21" s="399" t="str">
        <f>AdventurePins!C82</f>
        <v>Outdoorsman</v>
      </c>
      <c r="J21" s="399"/>
      <c r="K21" s="399"/>
      <c r="L21" s="399"/>
      <c r="N21" s="416"/>
      <c r="O21" s="107">
        <f>Electives!B25</f>
        <v>6</v>
      </c>
      <c r="P21" s="125" t="str">
        <f>Electives!C25</f>
        <v>Demonstrate 2 strokes</v>
      </c>
      <c r="Q21" s="107" t="str">
        <f>IF(Electives!P25&lt;&gt;"", Electives!P25, " ")</f>
        <v xml:space="preserve"> </v>
      </c>
      <c r="S21" s="416"/>
      <c r="T21" s="107" t="str">
        <f>Electives!B93</f>
        <v>6a</v>
      </c>
      <c r="U21" s="125" t="str">
        <f>Electives!C93</f>
        <v>Identify geological building materials (home)</v>
      </c>
      <c r="V21" s="107" t="str">
        <f>IF(Electives!P93&lt;&gt;"", Electives!P93, " ")</f>
        <v xml:space="preserve"> </v>
      </c>
      <c r="X21" s="410"/>
      <c r="Y21" s="107" t="str">
        <f>Electives!B159</f>
        <v>9a</v>
      </c>
      <c r="Z21" s="125" t="str">
        <f>Electives!C159</f>
        <v>Visit museum and discuss with den</v>
      </c>
      <c r="AA21" s="107" t="str">
        <f>IF(Electives!P159&lt;&gt;"", Electives!P159, " ")</f>
        <v xml:space="preserve"> </v>
      </c>
      <c r="AC21" s="164" t="str">
        <f>'Cub Awards'!B24</f>
        <v>h</v>
      </c>
      <c r="AD21" s="314" t="str">
        <f>'Cub Awards'!C24</f>
        <v>Participate in nature observation</v>
      </c>
      <c r="AE21" s="314"/>
      <c r="AF21" s="164" t="str">
        <f>IF('Cub Awards'!P24&lt;&gt;"", 'Cub Awards'!P24, "")</f>
        <v/>
      </c>
      <c r="AG21" s="216"/>
      <c r="AH21" s="162" t="str">
        <f>NOVA!B7</f>
        <v>1b</v>
      </c>
      <c r="AI21" s="386" t="str">
        <f>NOVA!C7</f>
        <v>List at least two questions or ideas</v>
      </c>
      <c r="AJ21" s="387"/>
      <c r="AK21" s="162" t="str">
        <f>IF(NOVA!P7&lt;&gt;"", NOVA!P7, "")</f>
        <v/>
      </c>
      <c r="AL21" s="216"/>
      <c r="AM21" s="162" t="str">
        <f>NOVA!B68</f>
        <v>4c3</v>
      </c>
      <c r="AN21" s="386" t="str">
        <f>NOVA!C68</f>
        <v>Discuss food web with counselor</v>
      </c>
      <c r="AO21" s="387"/>
      <c r="AP21" s="162" t="str">
        <f>IF(NOVA!P68&lt;&gt;"", NOVA!P68, "")</f>
        <v/>
      </c>
      <c r="AQ21" s="216"/>
      <c r="AR21" s="162" t="str">
        <f>NOVA!B133</f>
        <v>1a</v>
      </c>
      <c r="AS21" s="389" t="str">
        <f>NOVA!C133</f>
        <v>Read or watch 1 hour of mechanical content</v>
      </c>
      <c r="AT21" s="390"/>
      <c r="AU21" s="162" t="str">
        <f>IF(NOVA!P133&lt;&gt;"", NOVA!P133, "")</f>
        <v/>
      </c>
    </row>
    <row r="22" spans="1:47">
      <c r="A22" s="109" t="s">
        <v>440</v>
      </c>
      <c r="B22" s="117" t="str">
        <f>IF(ISTEXT(ArrowOfLight!P5),"C"," ")</f>
        <v xml:space="preserve"> </v>
      </c>
      <c r="D22" s="402"/>
      <c r="E22" s="42">
        <f>AdventurePins!B26</f>
        <v>5</v>
      </c>
      <c r="F22" s="159" t="str">
        <f>AdventurePins!C26</f>
        <v>Demonstrate treatment for five:</v>
      </c>
      <c r="G22" s="42" t="str">
        <f>IF(AdventurePins!P26&lt;&gt;"", AdventurePins!P26, " ")</f>
        <v xml:space="preserve"> </v>
      </c>
      <c r="I22" s="402" t="str">
        <f>IF(AdventurePins!$E82&lt;&gt;"", AdventurePins!$E82, " ")</f>
        <v>(Do all of A or B)</v>
      </c>
      <c r="J22" s="424" t="str">
        <f>AdventurePins!C83</f>
        <v>Option A</v>
      </c>
      <c r="K22" s="425"/>
      <c r="L22" s="42" t="str">
        <f>IF(AdventurePins!P83&lt;&gt;"", AdventurePins!P83, " ")</f>
        <v xml:space="preserve"> </v>
      </c>
      <c r="N22" s="416"/>
      <c r="O22" s="107">
        <f>Electives!B26</f>
        <v>7</v>
      </c>
      <c r="P22" s="125" t="str">
        <f>Electives!C26</f>
        <v>Talk swimming expert</v>
      </c>
      <c r="Q22" s="107" t="str">
        <f>IF(Electives!P26&lt;&gt;"", Electives!P26, " ")</f>
        <v xml:space="preserve"> </v>
      </c>
      <c r="S22" s="417"/>
      <c r="T22" s="107" t="str">
        <f>Electives!B94</f>
        <v>6b</v>
      </c>
      <c r="U22" s="125" t="str">
        <f>Electives!C94</f>
        <v>Identify geological materials (community)</v>
      </c>
      <c r="V22" s="107" t="str">
        <f>IF(Electives!P94&lt;&gt;"", Electives!P94, " ")</f>
        <v xml:space="preserve"> </v>
      </c>
      <c r="X22" s="410"/>
      <c r="Y22" s="107" t="str">
        <f>Electives!B160</f>
        <v>9b</v>
      </c>
      <c r="Z22" s="127" t="str">
        <f>Electives!C160</f>
        <v>Create vid of wild creature &amp; share w/den</v>
      </c>
      <c r="AA22" s="107" t="str">
        <f>IF(Electives!P160&lt;&gt;"", Electives!P160, " ")</f>
        <v xml:space="preserve"> </v>
      </c>
      <c r="AC22" s="164" t="str">
        <f>'Cub Awards'!B25</f>
        <v>i</v>
      </c>
      <c r="AD22" s="314" t="str">
        <f>'Cub Awards'!C25</f>
        <v>Participate in outdoor aquatics</v>
      </c>
      <c r="AE22" s="314"/>
      <c r="AF22" s="164" t="str">
        <f>IF('Cub Awards'!P25&lt;&gt;"", 'Cub Awards'!P25, "")</f>
        <v/>
      </c>
      <c r="AG22" s="216"/>
      <c r="AH22" s="162" t="str">
        <f>NOVA!B8</f>
        <v>1c</v>
      </c>
      <c r="AI22" s="386" t="str">
        <f>NOVA!C8</f>
        <v>Discuss two with your counselor</v>
      </c>
      <c r="AJ22" s="387"/>
      <c r="AK22" s="162" t="str">
        <f>IF(NOVA!P8&lt;&gt;"", NOVA!P8, "")</f>
        <v/>
      </c>
      <c r="AL22" s="216"/>
      <c r="AM22" s="162" t="str">
        <f>NOVA!B69</f>
        <v>4d1</v>
      </c>
      <c r="AN22" s="386" t="str">
        <f>NOVA!C69</f>
        <v>Crate diorama of local animal's habitat</v>
      </c>
      <c r="AO22" s="387"/>
      <c r="AP22" s="162" t="str">
        <f>IF(NOVA!P69&lt;&gt;"", NOVA!P69, "")</f>
        <v/>
      </c>
      <c r="AQ22" s="216"/>
      <c r="AR22" s="162" t="str">
        <f>NOVA!B134</f>
        <v>1b</v>
      </c>
      <c r="AS22" s="386" t="str">
        <f>NOVA!C134</f>
        <v>List at least two questions or ideas</v>
      </c>
      <c r="AT22" s="387"/>
      <c r="AU22" s="162" t="str">
        <f>IF(NOVA!P134&lt;&gt;"", NOVA!P134, "")</f>
        <v/>
      </c>
    </row>
    <row r="23" spans="1:47">
      <c r="A23" s="109" t="s">
        <v>441</v>
      </c>
      <c r="B23" s="117" t="str">
        <f>ArrowOfLight!P6</f>
        <v/>
      </c>
      <c r="D23" s="402"/>
      <c r="E23" s="42" t="str">
        <f>AdventurePins!B27</f>
        <v>5a</v>
      </c>
      <c r="F23" s="159" t="str">
        <f>AdventurePins!C27</f>
        <v>Cuts &amp; scratches</v>
      </c>
      <c r="G23" s="42" t="str">
        <f>IF(AdventurePins!P27&lt;&gt;"", AdventurePins!P27, " ")</f>
        <v xml:space="preserve"> </v>
      </c>
      <c r="I23" s="402"/>
      <c r="J23" s="42">
        <f>AdventurePins!B84</f>
        <v>1</v>
      </c>
      <c r="K23" s="159" t="str">
        <f>AdventurePins!C84</f>
        <v>Plan / conduct campout</v>
      </c>
      <c r="L23" s="42" t="str">
        <f>IF(AdventurePins!P84&lt;&gt;"", AdventurePins!P84, " ")</f>
        <v xml:space="preserve"> </v>
      </c>
      <c r="N23" s="416"/>
      <c r="O23" s="107">
        <f>Electives!B27</f>
        <v>8</v>
      </c>
      <c r="P23" s="125" t="str">
        <f>Electives!C27</f>
        <v>PFD exercise</v>
      </c>
      <c r="Q23" s="107" t="str">
        <f>IF(Electives!P27&lt;&gt;"", Electives!P27,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Awards'!P26&lt;&gt;"", 'Cub Awards'!P26, "")</f>
        <v/>
      </c>
      <c r="AG23" s="216"/>
      <c r="AH23" s="162">
        <f>NOVA!B9</f>
        <v>2</v>
      </c>
      <c r="AI23" s="386" t="str">
        <f>NOVA!C9</f>
        <v>Complete an elective listed in comment</v>
      </c>
      <c r="AJ23" s="387"/>
      <c r="AK23" s="162" t="str">
        <f>IF(NOVA!P9&lt;&gt;"", NOVA!P9, "")</f>
        <v/>
      </c>
      <c r="AL23" s="216"/>
      <c r="AM23" s="162" t="str">
        <f>NOVA!B70</f>
        <v>4d2</v>
      </c>
      <c r="AN23" s="386" t="str">
        <f>NOVA!C70</f>
        <v>Explain what animal must have</v>
      </c>
      <c r="AO23" s="387"/>
      <c r="AP23" s="162" t="str">
        <f>IF(NOVA!P70&lt;&gt;"", NOVA!P70, "")</f>
        <v/>
      </c>
      <c r="AQ23" s="216"/>
      <c r="AR23" s="162" t="str">
        <f>NOVA!B135</f>
        <v>1c</v>
      </c>
      <c r="AS23" s="386" t="str">
        <f>NOVA!C135</f>
        <v>Discuss two with your counselor</v>
      </c>
      <c r="AT23" s="387"/>
      <c r="AU23" s="162" t="str">
        <f>IF(NOVA!P135&lt;&gt;"", NOVA!P135, "")</f>
        <v/>
      </c>
    </row>
    <row r="24" spans="1:47">
      <c r="A24" s="109" t="s">
        <v>442</v>
      </c>
      <c r="B24" s="117" t="str">
        <f>ArrowOfLight!P8</f>
        <v/>
      </c>
      <c r="D24" s="402"/>
      <c r="E24" s="42" t="str">
        <f>AdventurePins!B28</f>
        <v>5b</v>
      </c>
      <c r="F24" s="159" t="str">
        <f>AdventurePins!C28</f>
        <v>Burns &amp; scalds</v>
      </c>
      <c r="G24" s="42" t="str">
        <f>IF(AdventurePins!P28&lt;&gt;"", AdventurePins!P28, " ")</f>
        <v xml:space="preserve"> </v>
      </c>
      <c r="I24" s="402"/>
      <c r="J24" s="42">
        <f>AdventurePins!B85</f>
        <v>2</v>
      </c>
      <c r="K24" s="159" t="str">
        <f>AdventurePins!C85</f>
        <v>Setup tent without adult help</v>
      </c>
      <c r="L24" s="42" t="str">
        <f>IF(AdventurePins!P85&lt;&gt;"", AdventurePins!P85, " ")</f>
        <v xml:space="preserve"> </v>
      </c>
      <c r="N24" s="417"/>
      <c r="O24" s="107">
        <f>Electives!B28</f>
        <v>9</v>
      </c>
      <c r="P24" s="125" t="str">
        <f>Electives!C28</f>
        <v>Paddle canoe</v>
      </c>
      <c r="Q24" s="107" t="str">
        <f>IF(Electives!P28&lt;&gt;"", Electives!P28, " ")</f>
        <v xml:space="preserve"> </v>
      </c>
      <c r="S24" s="410" t="str">
        <f>IF(Electives!$E97&lt;&gt;"", Electives!$E97, " ")</f>
        <v>(Do 1-2)</v>
      </c>
      <c r="T24" s="107">
        <f>Electives!B98</f>
        <v>1</v>
      </c>
      <c r="U24" s="126" t="str">
        <f>Electives!C98</f>
        <v>3 things describing a type of engineer</v>
      </c>
      <c r="V24" s="107" t="str">
        <f>IF(Electives!P98&lt;&gt;"", Electives!P98, " ")</f>
        <v xml:space="preserve"> </v>
      </c>
      <c r="X24" s="410" t="str">
        <f>IF(Electives!$E163&lt;&gt;"", Electives!$E163, " ")</f>
        <v>(Do 1-4 and one other)</v>
      </c>
      <c r="Y24" s="107">
        <f>Electives!B164</f>
        <v>1</v>
      </c>
      <c r="Z24" s="125" t="str">
        <f>Electives!C164</f>
        <v>Identify 2 groups / parts of tree</v>
      </c>
      <c r="AA24" s="107" t="str">
        <f>IF(Electives!P164&lt;&gt;"", Electives!P164, " ")</f>
        <v xml:space="preserve"> </v>
      </c>
      <c r="AC24" s="164" t="str">
        <f>'Cub Awards'!B27</f>
        <v>k</v>
      </c>
      <c r="AD24" s="314" t="str">
        <f>'Cub Awards'!C27</f>
        <v>Participate in outdoor sporting event</v>
      </c>
      <c r="AE24" s="314"/>
      <c r="AF24" s="164" t="str">
        <f>IF('Cub Awards'!P27&lt;&gt;"", 'Cub Awards'!P27, "")</f>
        <v/>
      </c>
      <c r="AG24" s="216"/>
      <c r="AH24" s="162" t="str">
        <f>NOVA!B10</f>
        <v>3a</v>
      </c>
      <c r="AI24" s="386" t="str">
        <f>NOVA!C10</f>
        <v>Choose a question to investigate</v>
      </c>
      <c r="AJ24" s="387"/>
      <c r="AK24" s="162" t="str">
        <f>IF(NOVA!P10&lt;&gt;"", NOVA!P10, "")</f>
        <v/>
      </c>
      <c r="AL24" s="216"/>
      <c r="AM24" s="162" t="str">
        <f>NOVA!B71</f>
        <v>4e1</v>
      </c>
      <c r="AN24" s="386" t="str">
        <f>NOVA!C71</f>
        <v>Make and place a bird feeder</v>
      </c>
      <c r="AO24" s="387"/>
      <c r="AP24" s="162" t="str">
        <f>IF(NOVA!P71&lt;&gt;"", NOVA!P71, "")</f>
        <v/>
      </c>
      <c r="AQ24" s="216"/>
      <c r="AR24" s="162">
        <f>NOVA!B136</f>
        <v>2</v>
      </c>
      <c r="AS24" s="386" t="str">
        <f>NOVA!C136</f>
        <v>Complete an elective listed in comment</v>
      </c>
      <c r="AT24" s="387"/>
      <c r="AU24" s="162" t="str">
        <f>IF(NOVA!P136&lt;&gt;"", NOVA!P136, "")</f>
        <v/>
      </c>
    </row>
    <row r="25" spans="1:47" ht="12.75" customHeight="1">
      <c r="A25" s="109" t="s">
        <v>443</v>
      </c>
      <c r="B25" s="117" t="str">
        <f>ArrowOfLight!P7</f>
        <v/>
      </c>
      <c r="D25" s="402"/>
      <c r="E25" s="42" t="str">
        <f>AdventurePins!B29</f>
        <v>5c</v>
      </c>
      <c r="F25" s="159" t="str">
        <f>AdventurePins!C29</f>
        <v>Sunburn</v>
      </c>
      <c r="G25" s="42" t="str">
        <f>IF(AdventurePins!P29&lt;&gt;"", AdventurePins!P29, " ")</f>
        <v xml:space="preserve"> </v>
      </c>
      <c r="I25" s="402"/>
      <c r="J25" s="42">
        <f>AdventurePins!B86</f>
        <v>3</v>
      </c>
      <c r="K25" s="159" t="str">
        <f>AdventurePins!C86</f>
        <v>Discuss emergency actions for:</v>
      </c>
      <c r="L25" s="42" t="str">
        <f>IF(AdventurePins!P86&lt;&gt;"", AdventurePins!P86, " ")</f>
        <v xml:space="preserve"> </v>
      </c>
      <c r="N25" s="399" t="str">
        <f>Electives!C31</f>
        <v>Art Explosion</v>
      </c>
      <c r="O25" s="399"/>
      <c r="P25" s="399"/>
      <c r="Q25" s="399"/>
      <c r="S25" s="410"/>
      <c r="T25" s="107" t="str">
        <f>Electives!B99</f>
        <v>2a</v>
      </c>
      <c r="U25" s="125" t="str">
        <f>Electives!C99</f>
        <v>Construct blueprint plans for a design</v>
      </c>
      <c r="V25" s="107" t="str">
        <f>IF(Electives!P99&lt;&gt;"", Electives!P99, " ")</f>
        <v xml:space="preserve"> </v>
      </c>
      <c r="X25" s="410"/>
      <c r="Y25" s="107">
        <f>Electives!B165</f>
        <v>2</v>
      </c>
      <c r="Z25" s="125" t="str">
        <f>Electives!C165</f>
        <v>Identify 4 local trees &amp; how used</v>
      </c>
      <c r="AA25" s="107" t="str">
        <f>IF(Electives!P165&lt;&gt;"", Electives!P165, " ")</f>
        <v xml:space="preserve"> </v>
      </c>
      <c r="AC25" s="164" t="str">
        <f>'Cub Awards'!B28</f>
        <v>l</v>
      </c>
      <c r="AD25" s="314" t="str">
        <f>'Cub Awards'!C28</f>
        <v>Participate in outdoor worship service</v>
      </c>
      <c r="AE25" s="314"/>
      <c r="AF25" s="164" t="str">
        <f>IF('Cub Awards'!P28&lt;&gt;"", 'Cub Awards'!P28, "")</f>
        <v/>
      </c>
      <c r="AG25" s="216"/>
      <c r="AH25" s="162" t="str">
        <f>NOVA!B11</f>
        <v>3b</v>
      </c>
      <c r="AI25" s="386" t="str">
        <f>NOVA!C11</f>
        <v>Use scientific method to investigate</v>
      </c>
      <c r="AJ25" s="387"/>
      <c r="AK25" s="162" t="str">
        <f>IF(NOVA!P11&lt;&gt;"", NOVA!P11, "")</f>
        <v/>
      </c>
      <c r="AL25" s="216"/>
      <c r="AM25" s="162" t="str">
        <f>NOVA!B72</f>
        <v>4e2</v>
      </c>
      <c r="AN25" s="386" t="str">
        <f>NOVA!C72</f>
        <v>Fill feeder with birdseed</v>
      </c>
      <c r="AO25" s="387"/>
      <c r="AP25" s="162" t="str">
        <f>IF(NOVA!P72&lt;&gt;"", NOVA!P72, "")</f>
        <v/>
      </c>
      <c r="AQ25" s="216"/>
      <c r="AR25" s="162" t="str">
        <f>NOVA!B137</f>
        <v>3a1</v>
      </c>
      <c r="AS25" s="386" t="str">
        <f>NOVA!C137</f>
        <v>Make a list of the three kinds of levers</v>
      </c>
      <c r="AT25" s="387"/>
      <c r="AU25" s="162" t="str">
        <f>IF(NOVA!P137&lt;&gt;"", NOVA!P137, "")</f>
        <v/>
      </c>
    </row>
    <row r="26" spans="1:47" ht="12.75" customHeight="1">
      <c r="A26" s="114" t="s">
        <v>444</v>
      </c>
      <c r="B26" s="117" t="str">
        <f>ArrowOfLight!P9</f>
        <v/>
      </c>
      <c r="D26" s="402"/>
      <c r="E26" s="42" t="str">
        <f>AdventurePins!B30</f>
        <v>5d</v>
      </c>
      <c r="F26" s="159" t="str">
        <f>AdventurePins!C30</f>
        <v>Blisters on hand / foot</v>
      </c>
      <c r="G26" s="42" t="str">
        <f>IF(AdventurePins!P30&lt;&gt;"", AdventurePins!P30, " ")</f>
        <v xml:space="preserve"> </v>
      </c>
      <c r="I26" s="402"/>
      <c r="J26" s="42" t="str">
        <f>AdventurePins!B87</f>
        <v>3a</v>
      </c>
      <c r="K26" s="159" t="str">
        <f>AdventurePins!C87</f>
        <v>Severe rainstorm causing flooding</v>
      </c>
      <c r="L26" s="42" t="str">
        <f>IF(AdventurePins!P87&lt;&gt;"", AdventurePins!P87, " ")</f>
        <v xml:space="preserve"> </v>
      </c>
      <c r="N26" s="415" t="str">
        <f>IF(Electives!$E31&lt;&gt;"", Electives!$E31, " ")</f>
        <v>(Do 1-2 and two of 3)</v>
      </c>
      <c r="O26" s="107">
        <f>Electives!B32</f>
        <v>1</v>
      </c>
      <c r="P26" s="125" t="str">
        <f>Electives!C32</f>
        <v>Visit museum</v>
      </c>
      <c r="Q26" s="107" t="str">
        <f>IF(Electives!P32&lt;&gt;"", Electives!P32, " ")</f>
        <v xml:space="preserve"> </v>
      </c>
      <c r="S26" s="410"/>
      <c r="T26" s="107" t="str">
        <f>Electives!B100</f>
        <v>2b</v>
      </c>
      <c r="U26" s="125" t="str">
        <f>Electives!C100</f>
        <v>Using plans, construct the project</v>
      </c>
      <c r="V26" s="107" t="str">
        <f>IF(Electives!P100&lt;&gt;"", Electives!P100, " ")</f>
        <v xml:space="preserve"> </v>
      </c>
      <c r="X26" s="410"/>
      <c r="Y26" s="107">
        <f>Electives!B166</f>
        <v>3</v>
      </c>
      <c r="Z26" s="125" t="str">
        <f>Electives!C166</f>
        <v>Identify 4 plants &amp; how used</v>
      </c>
      <c r="AA26" s="107" t="str">
        <f>IF(Electives!P166&lt;&gt;"", Electives!P166, " ")</f>
        <v xml:space="preserve"> </v>
      </c>
      <c r="AC26" s="164" t="str">
        <f>'Cub Awards'!B29</f>
        <v>m</v>
      </c>
      <c r="AD26" s="314" t="str">
        <f>'Cub Awards'!C29</f>
        <v>Explore park</v>
      </c>
      <c r="AE26" s="314"/>
      <c r="AF26" s="164" t="str">
        <f>IF('Cub Awards'!P29&lt;&gt;"", 'Cub Awards'!P29, "")</f>
        <v/>
      </c>
      <c r="AG26" s="217"/>
      <c r="AH26" s="162" t="str">
        <f>NOVA!B12</f>
        <v>3c</v>
      </c>
      <c r="AI26" s="386" t="str">
        <f>NOVA!C12</f>
        <v>Discuss findings with counselor</v>
      </c>
      <c r="AJ26" s="387"/>
      <c r="AK26" s="162" t="str">
        <f>IF(NOVA!P12&lt;&gt;"", NOVA!P12, "")</f>
        <v/>
      </c>
      <c r="AL26" s="217"/>
      <c r="AM26" s="162" t="str">
        <f>NOVA!B73</f>
        <v>4e3</v>
      </c>
      <c r="AN26" s="386" t="str">
        <f>NOVA!C73</f>
        <v>Provide a water source</v>
      </c>
      <c r="AO26" s="387"/>
      <c r="AP26" s="162" t="str">
        <f>IF(NOVA!P73&lt;&gt;"", NOVA!P73, "")</f>
        <v/>
      </c>
      <c r="AQ26" s="217"/>
      <c r="AR26" s="162" t="str">
        <f>NOVA!B138</f>
        <v>3a2</v>
      </c>
      <c r="AS26" s="386" t="str">
        <f>NOVA!C138</f>
        <v>Show how each lever work</v>
      </c>
      <c r="AT26" s="387"/>
      <c r="AU26" s="162" t="str">
        <f>IF(NOVA!P138&lt;&gt;"", NOVA!P138, "")</f>
        <v/>
      </c>
    </row>
    <row r="27" spans="1:47" ht="12.75" customHeight="1">
      <c r="A27" s="120" t="s">
        <v>445</v>
      </c>
      <c r="B27" s="117" t="str">
        <f>ArrowOfLight!P10</f>
        <v/>
      </c>
      <c r="D27" s="402"/>
      <c r="E27" s="42" t="str">
        <f>AdventurePins!B31</f>
        <v>5e</v>
      </c>
      <c r="F27" s="159" t="str">
        <f>AdventurePins!C31</f>
        <v>Tick bites</v>
      </c>
      <c r="G27" s="42" t="str">
        <f>IF(AdventurePins!P31&lt;&gt;"", AdventurePins!P31, " ")</f>
        <v xml:space="preserve"> </v>
      </c>
      <c r="I27" s="402"/>
      <c r="J27" s="42" t="str">
        <f>AdventurePins!B88</f>
        <v>3b</v>
      </c>
      <c r="K27" s="127" t="str">
        <f>AdventurePins!C88</f>
        <v>Severe thunderstorm w/lightning or tornados</v>
      </c>
      <c r="L27" s="42" t="str">
        <f>IF(AdventurePins!P88&lt;&gt;"", AdventurePins!P88, " ")</f>
        <v xml:space="preserve"> </v>
      </c>
      <c r="N27" s="416"/>
      <c r="O27" s="107">
        <f>Electives!B33</f>
        <v>2</v>
      </c>
      <c r="P27" s="125" t="str">
        <f>Electives!C33</f>
        <v>Create 2 self-portrits, different tech</v>
      </c>
      <c r="Q27" s="107" t="str">
        <f>IF(Electives!P33&lt;&gt;"", Electives!P33, " ")</f>
        <v xml:space="preserve"> </v>
      </c>
      <c r="S27" s="410"/>
      <c r="T27" s="107" t="str">
        <f>Electives!B101</f>
        <v>2c</v>
      </c>
      <c r="U27" s="125" t="str">
        <f>Electives!C101</f>
        <v>Share project with Den</v>
      </c>
      <c r="V27" s="107" t="str">
        <f>IF(Electives!P101&lt;&gt;"", Electives!P101, " ")</f>
        <v xml:space="preserve"> </v>
      </c>
      <c r="X27" s="410"/>
      <c r="Y27" s="107">
        <f>Electives!B167</f>
        <v>4</v>
      </c>
      <c r="Z27" s="125" t="str">
        <f>Electives!C167</f>
        <v>Care plan and plant a plant/tree</v>
      </c>
      <c r="AA27" s="107" t="str">
        <f>IF(Electives!P167&lt;&gt;"", Electives!P167, " ")</f>
        <v xml:space="preserve"> </v>
      </c>
      <c r="AC27" s="164" t="str">
        <f>'Cub Awards'!B30</f>
        <v>n</v>
      </c>
      <c r="AD27" s="314" t="str">
        <f>'Cub Awards'!C30</f>
        <v>Invent and play outside game</v>
      </c>
      <c r="AE27" s="314"/>
      <c r="AF27" s="164" t="str">
        <f>IF('Cub Awards'!P30&lt;&gt;"", 'Cub Awards'!P30, "")</f>
        <v/>
      </c>
      <c r="AG27" s="215"/>
      <c r="AH27" s="162">
        <f>NOVA!B13</f>
        <v>4</v>
      </c>
      <c r="AI27" s="386" t="str">
        <f>NOVA!C13</f>
        <v>Visit a place where science is done</v>
      </c>
      <c r="AJ27" s="387"/>
      <c r="AK27" s="162" t="str">
        <f>IF(NOVA!P13&lt;&gt;"", NOVA!P13, "")</f>
        <v/>
      </c>
      <c r="AL27" s="215"/>
      <c r="AM27" s="162" t="str">
        <f>NOVA!B74</f>
        <v>4e4</v>
      </c>
      <c r="AN27" s="386" t="str">
        <f>NOVA!C74</f>
        <v>Watch and record feeder for 2 weeks</v>
      </c>
      <c r="AO27" s="387"/>
      <c r="AP27" s="162" t="str">
        <f>IF(NOVA!P74&lt;&gt;"", NOVA!P74, "")</f>
        <v/>
      </c>
      <c r="AQ27" s="215"/>
      <c r="AR27" s="162" t="str">
        <f>NOVA!B139</f>
        <v>3a3</v>
      </c>
      <c r="AS27" s="386" t="str">
        <f>NOVA!C139</f>
        <v>Show how the lever moves something</v>
      </c>
      <c r="AT27" s="387"/>
      <c r="AU27" s="162" t="str">
        <f>IF(NOVA!P139&lt;&gt;"", NOVA!P139, "")</f>
        <v/>
      </c>
    </row>
    <row r="28" spans="1:47" ht="12.75" customHeight="1">
      <c r="A28" s="109" t="s">
        <v>855</v>
      </c>
      <c r="B28" s="117" t="str">
        <f>IF(ISTEXT(ArrowOfLight!P11),"C"," ")</f>
        <v xml:space="preserve"> </v>
      </c>
      <c r="D28" s="402"/>
      <c r="E28" s="42" t="str">
        <f>AdventurePins!B32</f>
        <v>5f</v>
      </c>
      <c r="F28" s="159" t="str">
        <f>AdventurePins!C32</f>
        <v>Bites &amp; stings</v>
      </c>
      <c r="G28" s="42" t="str">
        <f>IF(AdventurePins!P32&lt;&gt;"", AdventurePins!P32, " ")</f>
        <v xml:space="preserve"> </v>
      </c>
      <c r="I28" s="402"/>
      <c r="J28" s="42" t="str">
        <f>AdventurePins!B89</f>
        <v>3c</v>
      </c>
      <c r="K28" s="159" t="str">
        <f>AdventurePins!C89</f>
        <v>Fire/Earthquake/other evacuation</v>
      </c>
      <c r="L28" s="42" t="str">
        <f>IF(AdventurePins!P89&lt;&gt;"", AdventurePins!P89, " ")</f>
        <v xml:space="preserve"> </v>
      </c>
      <c r="N28" s="416"/>
      <c r="O28" s="107" t="str">
        <f>Electives!B34</f>
        <v>3a</v>
      </c>
      <c r="P28" s="125" t="str">
        <f>Electives!C34</f>
        <v>Draw original picture outdoors</v>
      </c>
      <c r="Q28" s="107" t="str">
        <f>IF(Electives!P34&lt;&gt;"", Electives!P34, " ")</f>
        <v xml:space="preserve"> </v>
      </c>
      <c r="S28" s="410"/>
      <c r="T28" s="107">
        <f>Electives!B102</f>
        <v>3</v>
      </c>
      <c r="U28" s="125" t="str">
        <f>Electives!C102</f>
        <v>Explore fields of engineering</v>
      </c>
      <c r="V28" s="107" t="str">
        <f>IF(Electives!P102&lt;&gt;"", Electives!P102, " ")</f>
        <v xml:space="preserve"> </v>
      </c>
      <c r="X28" s="410"/>
      <c r="Y28" s="107">
        <f>Electives!B168</f>
        <v>5</v>
      </c>
      <c r="Z28" s="126" t="str">
        <f>Electives!C168</f>
        <v>List of household things made of wood</v>
      </c>
      <c r="AA28" s="107" t="str">
        <f>IF(Electives!P168&lt;&gt;"", Electives!P168,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IF(NOVA!P14&lt;&gt;"", NOVA!P14, "")</f>
        <v/>
      </c>
      <c r="AL28" s="216"/>
      <c r="AM28" s="162" t="str">
        <f>NOVA!B75</f>
        <v>4e5</v>
      </c>
      <c r="AN28" s="386" t="str">
        <f>NOVA!C75</f>
        <v>Identify visitors</v>
      </c>
      <c r="AO28" s="387"/>
      <c r="AP28" s="162" t="str">
        <f>IF(NOVA!P75&lt;&gt;"", NOVA!P75, "")</f>
        <v/>
      </c>
      <c r="AQ28" s="216"/>
      <c r="AR28" s="162" t="str">
        <f>NOVA!B140</f>
        <v>3a4</v>
      </c>
      <c r="AS28" s="386" t="str">
        <f>NOVA!C140</f>
        <v>Show the class of each lever</v>
      </c>
      <c r="AT28" s="387"/>
      <c r="AU28" s="162" t="str">
        <f>IF(NOVA!P140&lt;&gt;"", NOVA!P140, "")</f>
        <v/>
      </c>
    </row>
    <row r="29" spans="1:47" ht="12.75" customHeight="1">
      <c r="A29" s="209" t="s">
        <v>856</v>
      </c>
      <c r="B29" s="117" t="str">
        <f>IF(ISTEXT(ArrowOfLight!P12),"C"," ")</f>
        <v xml:space="preserve"> </v>
      </c>
      <c r="D29" s="402"/>
      <c r="E29" s="42" t="str">
        <f>AdventurePins!B33</f>
        <v>5g</v>
      </c>
      <c r="F29" s="159" t="str">
        <f>AdventurePins!C33</f>
        <v>Poisonous snakebite</v>
      </c>
      <c r="G29" s="42" t="str">
        <f>IF(AdventurePins!P33&lt;&gt;"", AdventurePins!P33, " ")</f>
        <v xml:space="preserve"> </v>
      </c>
      <c r="I29" s="402"/>
      <c r="J29" s="42">
        <f>AdventurePins!B90</f>
        <v>4</v>
      </c>
      <c r="K29" s="127" t="str">
        <f>AdventurePins!C90</f>
        <v>Tie,teach and say when to use a Bowline.</v>
      </c>
      <c r="L29" s="42" t="str">
        <f>IF(AdventurePins!P90&lt;&gt;"", AdventurePins!P90, " ")</f>
        <v xml:space="preserve"> </v>
      </c>
      <c r="N29" s="416"/>
      <c r="O29" s="107" t="str">
        <f>Electives!B35</f>
        <v>3b</v>
      </c>
      <c r="P29" s="125" t="str">
        <f>Electives!C35</f>
        <v>Clay sculpture</v>
      </c>
      <c r="Q29" s="107" t="str">
        <f>IF(Electives!P35&lt;&gt;"", Electives!P35, " ")</f>
        <v xml:space="preserve"> </v>
      </c>
      <c r="S29" s="410"/>
      <c r="T29" s="107">
        <f>Electives!B103</f>
        <v>4</v>
      </c>
      <c r="U29" s="125" t="str">
        <f>Electives!C103</f>
        <v>Do 2 projects using engieering skills</v>
      </c>
      <c r="V29" s="107" t="str">
        <f>IF(Electives!P103&lt;&gt;"", Electives!P103, " ")</f>
        <v xml:space="preserve"> </v>
      </c>
      <c r="X29" s="410"/>
      <c r="Y29" s="107">
        <f>Electives!B169</f>
        <v>6</v>
      </c>
      <c r="Z29" s="126" t="str">
        <f>Electives!C169</f>
        <v>Explain growth rings &amp; types of tree bark</v>
      </c>
      <c r="AA29" s="107" t="str">
        <f>IF(Electives!P169&lt;&gt;"", Electives!P169, " ")</f>
        <v xml:space="preserve"> </v>
      </c>
      <c r="AC29" s="164">
        <f>'Cub Awards'!B33</f>
        <v>1</v>
      </c>
      <c r="AD29" s="314" t="str">
        <f>'Cub Awards'!C33</f>
        <v>Complete Building a Better World</v>
      </c>
      <c r="AE29" s="314"/>
      <c r="AF29" s="164" t="str">
        <f>IF('Cub Awards'!P33&lt;&gt;"", 'Cub Awards'!P33, "")</f>
        <v/>
      </c>
      <c r="AG29" s="142"/>
      <c r="AH29" s="162" t="str">
        <f>NOVA!B15</f>
        <v>4b</v>
      </c>
      <c r="AI29" s="386" t="str">
        <f>NOVA!C15</f>
        <v>Discuss science done/used/explained</v>
      </c>
      <c r="AJ29" s="387"/>
      <c r="AK29" s="162" t="str">
        <f>IF(NOVA!P15&lt;&gt;"", NOVA!P15, "")</f>
        <v/>
      </c>
      <c r="AL29" s="142"/>
      <c r="AM29" s="162" t="str">
        <f>NOVA!B76</f>
        <v>4e6</v>
      </c>
      <c r="AN29" s="386" t="str">
        <f>NOVA!C76</f>
        <v>Discuss what you learned</v>
      </c>
      <c r="AO29" s="387"/>
      <c r="AP29" s="162" t="str">
        <f>IF(NOVA!P76&lt;&gt;"", NOVA!P76, "")</f>
        <v/>
      </c>
      <c r="AQ29" s="142"/>
      <c r="AR29" s="162" t="str">
        <f>NOVA!B141</f>
        <v>3a5</v>
      </c>
      <c r="AS29" s="386" t="str">
        <f>NOVA!C141</f>
        <v>Show why we use levers</v>
      </c>
      <c r="AT29" s="387"/>
      <c r="AU29" s="162" t="str">
        <f>IF(NOVA!P141&lt;&gt;"", NOVA!P141, "")</f>
        <v/>
      </c>
    </row>
    <row r="30" spans="1:47" ht="12.75" customHeight="1">
      <c r="A30" s="414" t="s">
        <v>463</v>
      </c>
      <c r="B30" s="414"/>
      <c r="D30" s="402"/>
      <c r="E30" s="42" t="str">
        <f>AdventurePins!B34</f>
        <v>5h</v>
      </c>
      <c r="F30" s="159" t="str">
        <f>AdventurePins!C34</f>
        <v>Nosebleed</v>
      </c>
      <c r="G30" s="42" t="str">
        <f>IF(AdventurePins!P34&lt;&gt;"", AdventurePins!P34, " ")</f>
        <v xml:space="preserve"> </v>
      </c>
      <c r="I30" s="402"/>
      <c r="J30" s="42">
        <f>AdventurePins!B91</f>
        <v>5</v>
      </c>
      <c r="K30" s="159" t="str">
        <f>AdventurePins!C91</f>
        <v>Outdoor Code / Leave No Trace</v>
      </c>
      <c r="L30" s="42" t="str">
        <f>IF(AdventurePins!P91&lt;&gt;"", AdventurePins!P91, " ")</f>
        <v xml:space="preserve"> </v>
      </c>
      <c r="N30" s="416"/>
      <c r="O30" s="107" t="str">
        <f>Electives!B36</f>
        <v>3c</v>
      </c>
      <c r="P30" s="125" t="str">
        <f>Electives!C36</f>
        <v>Clay object, fired / baked / dried</v>
      </c>
      <c r="Q30" s="107" t="str">
        <f>IF(Electives!P36&lt;&gt;"", Electives!P36, " ")</f>
        <v xml:space="preserve"> </v>
      </c>
      <c r="S30" s="399" t="str">
        <f>Electives!C106</f>
        <v>Fix It</v>
      </c>
      <c r="T30" s="399"/>
      <c r="U30" s="399"/>
      <c r="V30" s="399"/>
      <c r="X30" s="410"/>
      <c r="Y30" s="107">
        <f>Electives!B170</f>
        <v>7</v>
      </c>
      <c r="Z30" s="125" t="str">
        <f>Electives!C170</f>
        <v>Visit nature center</v>
      </c>
      <c r="AA30" s="107" t="str">
        <f>IF(Electives!P170&lt;&gt;"", Electives!P170, " ")</f>
        <v xml:space="preserve"> </v>
      </c>
      <c r="AC30" s="164">
        <f>'Cub Awards'!B34</f>
        <v>2</v>
      </c>
      <c r="AD30" s="314" t="str">
        <f>'Cub Awards'!C34</f>
        <v>Complete Into the Woods</v>
      </c>
      <c r="AE30" s="314"/>
      <c r="AF30" s="164" t="str">
        <f>IF('Cub Awards'!P34&lt;&gt;"", 'Cub Awards'!P34, "")</f>
        <v/>
      </c>
      <c r="AG30" s="142"/>
      <c r="AH30" s="162">
        <f>NOVA!B16</f>
        <v>5</v>
      </c>
      <c r="AI30" s="323" t="str">
        <f>NOVA!C16</f>
        <v>Discuss how science affects daily life</v>
      </c>
      <c r="AJ30" s="323"/>
      <c r="AK30" s="162" t="str">
        <f>IF(NOVA!P16&lt;&gt;"", NOVA!P16, "")</f>
        <v/>
      </c>
      <c r="AL30" s="142"/>
      <c r="AM30" s="162" t="str">
        <f>NOVA!B77</f>
        <v>4f</v>
      </c>
      <c r="AN30" s="386" t="str">
        <f>NOVA!C77</f>
        <v>Earn Outdoor Ethics or Conservation awards</v>
      </c>
      <c r="AO30" s="387"/>
      <c r="AP30" s="162" t="str">
        <f>IF(NOVA!P77&lt;&gt;"", NOVA!P77, "")</f>
        <v/>
      </c>
      <c r="AQ30" s="142"/>
      <c r="AR30" s="162" t="str">
        <f>NOVA!B142</f>
        <v>3b</v>
      </c>
      <c r="AS30" s="386" t="str">
        <f>NOVA!C142</f>
        <v>Design ONE of the following</v>
      </c>
      <c r="AT30" s="387"/>
      <c r="AU30" s="162" t="str">
        <f>IF(NOVA!P142&lt;&gt;"", NOVA!P142, "")</f>
        <v/>
      </c>
    </row>
    <row r="31" spans="1:47">
      <c r="A31" s="412"/>
      <c r="B31" s="412"/>
      <c r="D31" s="402"/>
      <c r="E31" s="42" t="str">
        <f>AdventurePins!B35</f>
        <v>5i</v>
      </c>
      <c r="F31" s="159" t="str">
        <f>AdventurePins!C35</f>
        <v>Frostbite</v>
      </c>
      <c r="G31" s="42" t="str">
        <f>IF(AdventurePins!P35&lt;&gt;"", AdventurePins!P35, " ")</f>
        <v xml:space="preserve"> </v>
      </c>
      <c r="I31" s="402"/>
      <c r="J31" s="424" t="str">
        <f>AdventurePins!C92</f>
        <v>Option B</v>
      </c>
      <c r="K31" s="425"/>
      <c r="L31" s="42" t="str">
        <f>IF(AdventurePins!P92&lt;&gt;"", AdventurePins!P92, " ")</f>
        <v xml:space="preserve"> </v>
      </c>
      <c r="N31" s="416"/>
      <c r="O31" s="107" t="str">
        <f>Electives!B37</f>
        <v>3d</v>
      </c>
      <c r="P31" s="125" t="str">
        <f>Electives!C37</f>
        <v>Freestanding sculpture</v>
      </c>
      <c r="Q31" s="107" t="str">
        <f>IF(Electives!P37&lt;&gt;"", Electives!P37, " ")</f>
        <v xml:space="preserve"> </v>
      </c>
      <c r="S31" s="415" t="str">
        <f>IF(Electives!$E106&lt;&gt;"", Electives!$E106, " ")</f>
        <v>(Do 1-3, eight of 4)</v>
      </c>
      <c r="T31" s="107">
        <f>Electives!B107</f>
        <v>1</v>
      </c>
      <c r="U31" s="127" t="str">
        <f>Electives!C107</f>
        <v>Put toolbox together; Show safety of 3 tools</v>
      </c>
      <c r="V31" s="107" t="str">
        <f>IF(Electives!P107&lt;&gt;"", Electives!P107, " ")</f>
        <v xml:space="preserve"> </v>
      </c>
      <c r="X31" s="399" t="str">
        <f>Electives!C173</f>
        <v>Looking Back, Looking Forward</v>
      </c>
      <c r="Y31" s="399"/>
      <c r="Z31" s="399"/>
      <c r="AA31" s="119"/>
      <c r="AC31" s="164">
        <f>'Cub Awards'!B35</f>
        <v>3</v>
      </c>
      <c r="AD31" s="314" t="str">
        <f>'Cub Awards'!C35</f>
        <v>Complete Into the Wild</v>
      </c>
      <c r="AE31" s="314"/>
      <c r="AF31" s="164" t="str">
        <f>IF('Cub Awards'!P35&lt;&gt;"", 'Cub Awards'!P35, "")</f>
        <v/>
      </c>
      <c r="AG31" s="216"/>
      <c r="AH31"/>
      <c r="AI31" s="388" t="str">
        <f>NOVA!C18</f>
        <v>NOVA Science: Down and Dirty</v>
      </c>
      <c r="AJ31" s="388"/>
      <c r="AK31"/>
      <c r="AL31" s="216"/>
      <c r="AM31" s="162">
        <f>NOVA!B78</f>
        <v>5</v>
      </c>
      <c r="AN31" s="386" t="str">
        <f>NOVA!C78</f>
        <v>Visit a place to observe wildlife</v>
      </c>
      <c r="AO31" s="387"/>
      <c r="AP31" s="162" t="str">
        <f>IF(NOVA!P78&lt;&gt;"", NOVA!P78, "")</f>
        <v/>
      </c>
      <c r="AQ31" s="216"/>
      <c r="AR31" s="162" t="str">
        <f>NOVA!B143</f>
        <v>3b1</v>
      </c>
      <c r="AS31" s="386" t="str">
        <f>NOVA!C143</f>
        <v>A playground fixture using a lever</v>
      </c>
      <c r="AT31" s="387"/>
      <c r="AU31" s="162" t="str">
        <f>IF(NOVA!P143&lt;&gt;"", NOVA!P143, "")</f>
        <v/>
      </c>
    </row>
    <row r="32" spans="1:47">
      <c r="A32" s="159" t="str">
        <f>D3</f>
        <v>Cast Iron Chef</v>
      </c>
      <c r="B32" s="151" t="str">
        <f>AdventurePins!P9</f>
        <v/>
      </c>
      <c r="D32" s="402"/>
      <c r="E32" s="42">
        <f>AdventurePins!B36</f>
        <v>6</v>
      </c>
      <c r="F32" s="159" t="str">
        <f>AdventurePins!C36</f>
        <v>Assemble home first aid kit</v>
      </c>
      <c r="G32" s="42" t="str">
        <f>IF(AdventurePins!P36&lt;&gt;"", AdventurePins!P36, " ")</f>
        <v xml:space="preserve"> </v>
      </c>
      <c r="I32" s="402"/>
      <c r="J32" s="42">
        <f>AdventurePins!B93</f>
        <v>1</v>
      </c>
      <c r="K32" s="159" t="str">
        <f>AdventurePins!C93</f>
        <v>Plan / conduct outdoor activity</v>
      </c>
      <c r="L32" s="42" t="str">
        <f>IF(AdventurePins!P93&lt;&gt;"", AdventurePins!P93, " ")</f>
        <v xml:space="preserve"> </v>
      </c>
      <c r="N32" s="416"/>
      <c r="O32" s="107" t="str">
        <f>Electives!B38</f>
        <v>3e</v>
      </c>
      <c r="P32" s="125" t="str">
        <f>Electives!C38</f>
        <v>Origami / Kirigami</v>
      </c>
      <c r="Q32" s="107" t="str">
        <f>IF(Electives!P38&lt;&gt;"", Electives!P38, " ")</f>
        <v xml:space="preserve"> </v>
      </c>
      <c r="S32" s="416"/>
      <c r="T32" s="107">
        <f>Electives!B108</f>
        <v>2</v>
      </c>
      <c r="U32" s="125" t="str">
        <f>Electives!C108</f>
        <v>Help adult with following:</v>
      </c>
      <c r="V32" s="107" t="str">
        <f>IF(Electives!P108&lt;&gt;"", Electives!P108, " ")</f>
        <v xml:space="preserve"> </v>
      </c>
      <c r="X32" s="410" t="str">
        <f>IF(Electives!$E173&lt;&gt;"", Electives!$E173, " ")</f>
        <v>(Do All)</v>
      </c>
      <c r="Y32" s="107">
        <f>Electives!B174</f>
        <v>1</v>
      </c>
      <c r="Z32" s="125" t="str">
        <f>Electives!C174</f>
        <v>Create history record of scouting</v>
      </c>
      <c r="AA32" s="107" t="str">
        <f>IF(Electives!P174&lt;&gt;"", Electives!P174, " ")</f>
        <v xml:space="preserve"> </v>
      </c>
      <c r="AC32" s="164">
        <f>'Cub Awards'!B36</f>
        <v>4</v>
      </c>
      <c r="AD32" s="314" t="str">
        <f>'Cub Awards'!C36</f>
        <v>Complete Earth Rocks!</v>
      </c>
      <c r="AE32" s="314"/>
      <c r="AF32" s="164" t="str">
        <f>IF('Cub Awards'!P36&lt;&gt;"", 'Cub Awards'!P36, "")</f>
        <v/>
      </c>
      <c r="AG32" s="216"/>
      <c r="AH32" s="162" t="str">
        <f>NOVA!B19</f>
        <v>1a</v>
      </c>
      <c r="AI32" s="323" t="str">
        <f>NOVA!C19</f>
        <v>Read or watch 1 hour of Earth science content</v>
      </c>
      <c r="AJ32" s="323"/>
      <c r="AK32" s="162" t="str">
        <f>IF(NOVA!P19&lt;&gt;"", NOVA!P19, "")</f>
        <v/>
      </c>
      <c r="AL32" s="216"/>
      <c r="AM32" s="162" t="str">
        <f>NOVA!B79</f>
        <v>5a1</v>
      </c>
      <c r="AN32" s="386" t="str">
        <f>NOVA!C79</f>
        <v>Talk about different species living there</v>
      </c>
      <c r="AO32" s="387"/>
      <c r="AP32" s="162" t="str">
        <f>IF(NOVA!P79&lt;&gt;"", NOVA!P79, "")</f>
        <v/>
      </c>
      <c r="AQ32" s="216"/>
      <c r="AR32" s="162" t="str">
        <f>NOVA!B144</f>
        <v>3b2</v>
      </c>
      <c r="AS32" s="386" t="str">
        <f>NOVA!C144</f>
        <v>A game / sport using a lever</v>
      </c>
      <c r="AT32" s="387"/>
      <c r="AU32" s="162" t="str">
        <f>IF(NOVA!P144&lt;&gt;"", NOVA!P144, "")</f>
        <v/>
      </c>
    </row>
    <row r="33" spans="1:47">
      <c r="A33" s="159" t="str">
        <f>D7</f>
        <v>Duty to God and You</v>
      </c>
      <c r="B33" s="151" t="str">
        <f>AdventurePins!P15</f>
        <v/>
      </c>
      <c r="D33" s="402"/>
      <c r="E33" s="42">
        <f>AdventurePins!B37</f>
        <v>7</v>
      </c>
      <c r="F33" s="159" t="str">
        <f>AdventurePins!C37</f>
        <v>Create / Practice emergency plan</v>
      </c>
      <c r="G33" s="42" t="str">
        <f>IF(AdventurePins!P37&lt;&gt;"", AdventurePins!P37, " ")</f>
        <v xml:space="preserve"> </v>
      </c>
      <c r="I33" s="402"/>
      <c r="J33" s="42">
        <f>AdventurePins!B94</f>
        <v>2</v>
      </c>
      <c r="K33" s="159" t="str">
        <f>AdventurePins!C94</f>
        <v>Discuss emergency actions for:</v>
      </c>
      <c r="L33" s="42" t="str">
        <f>IF(AdventurePins!P94&lt;&gt;"", AdventurePins!P94, " ")</f>
        <v xml:space="preserve"> </v>
      </c>
      <c r="N33" s="416"/>
      <c r="O33" s="107" t="str">
        <f>Electives!B39</f>
        <v>3f</v>
      </c>
      <c r="P33" s="125" t="str">
        <f>Electives!C39</f>
        <v>Computer illustration</v>
      </c>
      <c r="Q33" s="107" t="str">
        <f>IF(Electives!P39&lt;&gt;"", Electives!P39, " ")</f>
        <v xml:space="preserve"> </v>
      </c>
      <c r="S33" s="416"/>
      <c r="T33" s="107" t="str">
        <f>Electives!B109</f>
        <v>2a</v>
      </c>
      <c r="U33" s="127" t="str">
        <f>Electives!C109</f>
        <v>Locate electrical panel, fuses or breakers</v>
      </c>
      <c r="V33" s="107" t="str">
        <f>IF(Electives!P109&lt;&gt;"", Electives!P109, " ")</f>
        <v xml:space="preserve"> </v>
      </c>
      <c r="X33" s="410"/>
      <c r="Y33" s="107">
        <f>Electives!B175</f>
        <v>2</v>
      </c>
      <c r="Z33" s="127" t="str">
        <f>Electives!C175</f>
        <v>Virtual journey to the past &amp; make timeline</v>
      </c>
      <c r="AA33" s="107" t="str">
        <f>IF(Electives!P175&lt;&gt;"", Electives!P175, " ")</f>
        <v xml:space="preserve"> </v>
      </c>
      <c r="AC33" s="164">
        <f>'Cub Awards'!B37</f>
        <v>5</v>
      </c>
      <c r="AD33" s="314" t="str">
        <f>'Cub Awards'!C37</f>
        <v>Complete 1, 3a and 3b of Adv. In Science</v>
      </c>
      <c r="AE33" s="314"/>
      <c r="AF33" s="164" t="str">
        <f>IF('Cub Awards'!P37&lt;&gt;"", 'Cub Awards'!P37, "")</f>
        <v/>
      </c>
      <c r="AG33" s="216"/>
      <c r="AH33" s="162" t="str">
        <f>NOVA!B20</f>
        <v>1b</v>
      </c>
      <c r="AI33" s="386" t="str">
        <f>NOVA!C20</f>
        <v>List at least two questions or ideas</v>
      </c>
      <c r="AJ33" s="387"/>
      <c r="AK33" s="162" t="str">
        <f>IF(NOVA!P20&lt;&gt;"", NOVA!P20, "")</f>
        <v/>
      </c>
      <c r="AL33" s="216"/>
      <c r="AM33" s="162" t="str">
        <f>NOVA!B80</f>
        <v>5a2</v>
      </c>
      <c r="AN33" s="386" t="str">
        <f>NOVA!C80</f>
        <v>Ask expert about what they studied</v>
      </c>
      <c r="AO33" s="387"/>
      <c r="AP33" s="162" t="str">
        <f>IF(NOVA!P80&lt;&gt;"", NOVA!P80, "")</f>
        <v/>
      </c>
      <c r="AQ33" s="216"/>
      <c r="AR33" s="162" t="str">
        <f>NOVA!B145</f>
        <v>3b3</v>
      </c>
      <c r="AS33" s="386" t="str">
        <f>NOVA!C145</f>
        <v>An invention using a lever</v>
      </c>
      <c r="AT33" s="387"/>
      <c r="AU33" s="162" t="str">
        <f>IF(NOVA!P145&lt;&gt;"", NOVA!P145, "")</f>
        <v/>
      </c>
    </row>
    <row r="34" spans="1:47" ht="12.75" customHeight="1">
      <c r="A34" s="159" t="str">
        <f>D12</f>
        <v>First Responder</v>
      </c>
      <c r="B34" s="151" t="str">
        <f>AdventurePins!P39</f>
        <v/>
      </c>
      <c r="D34" s="402"/>
      <c r="E34" s="42">
        <f>AdventurePins!B38</f>
        <v>8</v>
      </c>
      <c r="F34" s="159" t="str">
        <f>AdventurePins!C38</f>
        <v>Visit first responder</v>
      </c>
      <c r="G34" s="42" t="str">
        <f>IF(AdventurePins!P38&lt;&gt;"", AdventurePins!P38, " ")</f>
        <v xml:space="preserve"> </v>
      </c>
      <c r="I34" s="402"/>
      <c r="J34" s="42" t="str">
        <f>AdventurePins!B95</f>
        <v>2a</v>
      </c>
      <c r="K34" s="159" t="str">
        <f>AdventurePins!C95</f>
        <v>Severe rainstorm causing flooding</v>
      </c>
      <c r="L34" s="42" t="str">
        <f>IF(AdventurePins!P95&lt;&gt;"", AdventurePins!P95, " ")</f>
        <v xml:space="preserve"> </v>
      </c>
      <c r="N34" s="417"/>
      <c r="O34" s="107" t="str">
        <f>Electives!B40</f>
        <v>3g</v>
      </c>
      <c r="P34" s="125" t="str">
        <f>Electives!C40</f>
        <v>Original logo / design on object</v>
      </c>
      <c r="Q34" s="107" t="str">
        <f>IF(Electives!P40&lt;&gt;"", Electives!P40, " ")</f>
        <v xml:space="preserve"> </v>
      </c>
      <c r="S34" s="416"/>
      <c r="T34" s="107" t="str">
        <f>Electives!B110</f>
        <v>2b</v>
      </c>
      <c r="U34" s="125" t="str">
        <f>Electives!C110</f>
        <v>Type of heat used in home</v>
      </c>
      <c r="V34" s="107" t="str">
        <f>IF(Electives!P110&lt;&gt;"", Electives!P110, " ")</f>
        <v xml:space="preserve"> </v>
      </c>
      <c r="X34" s="410"/>
      <c r="Y34" s="107">
        <f>Electives!B176</f>
        <v>3</v>
      </c>
      <c r="Z34" s="125" t="str">
        <f>Electives!C176</f>
        <v>Create a time capsule</v>
      </c>
      <c r="AA34" s="107" t="str">
        <f>IF(Electives!P176&lt;&gt;"", Electives!P176, " ")</f>
        <v xml:space="preserve"> </v>
      </c>
      <c r="AC34" s="164">
        <f>'Cub Awards'!B38</f>
        <v>6</v>
      </c>
      <c r="AD34" s="314" t="str">
        <f>'Cub Awards'!C38</f>
        <v>Participate in conservation project</v>
      </c>
      <c r="AE34" s="314"/>
      <c r="AF34" s="164" t="str">
        <f>IF('Cub Awards'!P38&lt;&gt;"", 'Cub Awards'!P38, "")</f>
        <v/>
      </c>
      <c r="AG34" s="142"/>
      <c r="AH34" s="162" t="str">
        <f>NOVA!B21</f>
        <v>1c</v>
      </c>
      <c r="AI34" s="386" t="str">
        <f>NOVA!C21</f>
        <v>Discuss two with your counselor</v>
      </c>
      <c r="AJ34" s="387"/>
      <c r="AK34" s="162" t="str">
        <f>IF(NOVA!P21&lt;&gt;"", NOVA!P21, "")</f>
        <v/>
      </c>
      <c r="AL34" s="142"/>
      <c r="AM34" s="162" t="str">
        <f>NOVA!B81</f>
        <v>5b</v>
      </c>
      <c r="AN34" s="386" t="str">
        <f>NOVA!C81</f>
        <v>Discuss with counselor your visit</v>
      </c>
      <c r="AO34" s="387"/>
      <c r="AP34" s="162" t="str">
        <f>IF(NOVA!P81&lt;&gt;"", NOVA!P81, "")</f>
        <v/>
      </c>
      <c r="AQ34" s="142"/>
      <c r="AR34" s="162" t="str">
        <f>NOVA!B146</f>
        <v>3c</v>
      </c>
      <c r="AS34" s="386" t="str">
        <f>NOVA!C146</f>
        <v>Discuss findings with counselor</v>
      </c>
      <c r="AT34" s="387"/>
      <c r="AU34" s="162" t="str">
        <f>IF(NOVA!P146&lt;&gt;"", NOVA!P146, "")</f>
        <v/>
      </c>
    </row>
    <row r="35" spans="1:47">
      <c r="A35" s="159" t="str">
        <f>D35</f>
        <v>Stronger, Faster, Higher</v>
      </c>
      <c r="B35" s="151" t="str">
        <f>AdventurePins!P52</f>
        <v/>
      </c>
      <c r="D35" s="399" t="str">
        <f>AdventurePins!C40</f>
        <v>Stronger, Faster, Higher</v>
      </c>
      <c r="E35" s="399"/>
      <c r="F35" s="399"/>
      <c r="G35" s="399"/>
      <c r="I35" s="402"/>
      <c r="J35" s="42" t="str">
        <f>AdventurePins!B96</f>
        <v>2b</v>
      </c>
      <c r="K35" s="127" t="str">
        <f>AdventurePins!C96</f>
        <v>Severe thunderstorm w/lightning or tornados</v>
      </c>
      <c r="L35" s="42" t="str">
        <f>IF(AdventurePins!P96&lt;&gt;"", AdventurePins!P96, " ")</f>
        <v xml:space="preserve"> </v>
      </c>
      <c r="N35" s="399" t="str">
        <f>Electives!C43</f>
        <v>Aware and Care</v>
      </c>
      <c r="O35" s="399"/>
      <c r="P35" s="399"/>
      <c r="Q35" s="399"/>
      <c r="S35" s="416"/>
      <c r="T35" s="107" t="str">
        <f>Electives!B111</f>
        <v>3c</v>
      </c>
      <c r="U35" s="127" t="str">
        <f>Electives!C111</f>
        <v>Learn how to shut off water sink, toilet, etc.</v>
      </c>
      <c r="V35" s="107" t="str">
        <f>IF(Electives!P111&lt;&gt;"", Electives!P111,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IF(NOVA!P22&lt;&gt;"", NOVA!P22, "")</f>
        <v/>
      </c>
      <c r="AL35" s="142"/>
      <c r="AM35" s="162" t="str">
        <f>NOVA!B82</f>
        <v>6a</v>
      </c>
      <c r="AN35" s="386" t="str">
        <f>NOVA!C82</f>
        <v>Discuss why wildlife is important</v>
      </c>
      <c r="AO35" s="387"/>
      <c r="AP35" s="162" t="str">
        <f>IF(NOVA!P82&lt;&gt;"", NOVA!P82, "")</f>
        <v/>
      </c>
      <c r="AQ35" s="142"/>
      <c r="AR35" s="162" t="str">
        <f>NOVA!B147</f>
        <v>4a</v>
      </c>
      <c r="AS35" s="386" t="str">
        <f>NOVA!C147</f>
        <v>Visit a place that uses levers</v>
      </c>
      <c r="AT35" s="387"/>
      <c r="AU35" s="162" t="str">
        <f>IF(NOVA!P147&lt;&gt;"", NOVA!P147, "")</f>
        <v/>
      </c>
    </row>
    <row r="36" spans="1:47" ht="12.75" customHeight="1">
      <c r="A36" s="159" t="str">
        <f>D47</f>
        <v>Webelos Walkabout</v>
      </c>
      <c r="B36" s="151" t="str">
        <f>AdventurePins!P60</f>
        <v/>
      </c>
      <c r="D36" s="402" t="str">
        <f>IF(AdventurePins!$E40&lt;&gt;"", AdventurePins!$E40, " ")</f>
        <v>(Do 1-3 and one other)</v>
      </c>
      <c r="E36" s="42">
        <f>AdventurePins!B41</f>
        <v>1</v>
      </c>
      <c r="F36" s="159" t="str">
        <f>AdventurePins!C41</f>
        <v>Warm up &amp; Cool Down</v>
      </c>
      <c r="G36" s="42" t="str">
        <f>IF(AdventurePins!P41&lt;&gt;"", AdventurePins!P41, " ")</f>
        <v xml:space="preserve"> </v>
      </c>
      <c r="I36" s="402"/>
      <c r="J36" s="42" t="str">
        <f>AdventurePins!B97</f>
        <v>2c</v>
      </c>
      <c r="K36" s="159" t="str">
        <f>AdventurePins!C97</f>
        <v>Fire/Earthquake/other evacuation</v>
      </c>
      <c r="L36" s="42" t="str">
        <f>IF(AdventurePins!P97&lt;&gt;"", AdventurePins!P97, " ")</f>
        <v xml:space="preserve"> </v>
      </c>
      <c r="N36" s="415" t="str">
        <f>IF(Electives!$E43&lt;&gt;"", Electives!$E43, " ")</f>
        <v>(Do 1-3, two of 4)</v>
      </c>
      <c r="O36" s="107">
        <f>Electives!B44</f>
        <v>1</v>
      </c>
      <c r="P36" s="125" t="str">
        <f>Electives!C44</f>
        <v>Participate in blindness activity</v>
      </c>
      <c r="Q36" s="107" t="str">
        <f>IF(Electives!P44&lt;&gt;"", Electives!P44, " ")</f>
        <v xml:space="preserve"> </v>
      </c>
      <c r="S36" s="416"/>
      <c r="T36" s="107">
        <f>Electives!B112</f>
        <v>3</v>
      </c>
      <c r="U36" s="125" t="str">
        <f>Electives!C112</f>
        <v>Describe fixing:</v>
      </c>
      <c r="V36" s="107" t="str">
        <f>IF(Electives!P112&lt;&gt;"", Electives!P112, " ")</f>
        <v xml:space="preserve"> </v>
      </c>
      <c r="X36" s="427" t="str">
        <f>IF(Electives!$E179&lt;&gt;"", Electives!$E179, " ")</f>
        <v>(Do One of 1, and two of 2)</v>
      </c>
      <c r="Y36" s="107" t="str">
        <f>Electives!B180</f>
        <v>1a</v>
      </c>
      <c r="Z36" s="125" t="str">
        <f>Electives!C180</f>
        <v>Attend live musical performance</v>
      </c>
      <c r="AA36" s="107" t="str">
        <f>IF(Electives!P180&lt;&gt;"", Electives!P180, " ")</f>
        <v xml:space="preserve"> </v>
      </c>
      <c r="AC36" s="224"/>
      <c r="AD36" s="225"/>
      <c r="AE36" s="225"/>
      <c r="AF36" s="224"/>
      <c r="AG36" s="216"/>
      <c r="AH36" s="162">
        <f>NOVA!B23</f>
        <v>3</v>
      </c>
      <c r="AI36" s="386" t="str">
        <f>NOVA!C23</f>
        <v>Investigate All of A, B, C, OR D</v>
      </c>
      <c r="AJ36" s="387"/>
      <c r="AK36" s="162" t="str">
        <f>IF(NOVA!P23&lt;&gt;"", NOVA!P23, "")</f>
        <v/>
      </c>
      <c r="AL36" s="216"/>
      <c r="AM36" s="162" t="str">
        <f>NOVA!B83</f>
        <v>6b</v>
      </c>
      <c r="AN36" s="386" t="str">
        <f>NOVA!C83</f>
        <v>Discuss why biodiversity is important</v>
      </c>
      <c r="AO36" s="387"/>
      <c r="AP36" s="162" t="str">
        <f>IF(NOVA!P83&lt;&gt;"", NOVA!P83, "")</f>
        <v/>
      </c>
      <c r="AQ36" s="216"/>
      <c r="AR36" s="162" t="str">
        <f>NOVA!B148</f>
        <v>4b</v>
      </c>
      <c r="AS36" s="386" t="str">
        <f>NOVA!C148</f>
        <v>Discuss the equipment using levers</v>
      </c>
      <c r="AT36" s="387"/>
      <c r="AU36" s="162" t="str">
        <f>IF(NOVA!P148&lt;&gt;"", NOVA!P148, "")</f>
        <v/>
      </c>
    </row>
    <row r="37" spans="1:47" ht="12.75" customHeight="1">
      <c r="A37" s="159" t="str">
        <f>I3</f>
        <v>Building a Better World</v>
      </c>
      <c r="B37" s="151" t="str">
        <f>AdventurePins!P73</f>
        <v/>
      </c>
      <c r="D37" s="402"/>
      <c r="E37" s="42" t="str">
        <f>AdventurePins!B42</f>
        <v>2a</v>
      </c>
      <c r="F37" s="159" t="str">
        <f>AdventurePins!C42</f>
        <v>20-yard dash</v>
      </c>
      <c r="G37" s="42" t="str">
        <f>IF(AdventurePins!P42&lt;&gt;"", AdventurePins!P42, " ")</f>
        <v xml:space="preserve"> </v>
      </c>
      <c r="I37" s="402"/>
      <c r="J37" s="42">
        <f>AdventurePins!B98</f>
        <v>3</v>
      </c>
      <c r="K37" s="127" t="str">
        <f>AdventurePins!C98</f>
        <v>Tie,teach and say when to use a Bowline.</v>
      </c>
      <c r="L37" s="42" t="str">
        <f>IF(AdventurePins!P98&lt;&gt;"", AdventurePins!P98, " ")</f>
        <v xml:space="preserve"> </v>
      </c>
      <c r="N37" s="416"/>
      <c r="O37" s="107">
        <f>Electives!B45</f>
        <v>2</v>
      </c>
      <c r="P37" s="125" t="str">
        <f>Electives!C45</f>
        <v>Simulates mobility impairment</v>
      </c>
      <c r="Q37" s="107" t="str">
        <f>IF(Electives!P45&lt;&gt;"", Electives!P45, " ")</f>
        <v xml:space="preserve"> </v>
      </c>
      <c r="S37" s="416"/>
      <c r="T37" s="107" t="str">
        <f>Electives!B113</f>
        <v>3a</v>
      </c>
      <c r="U37" s="125" t="str">
        <f>Electives!C113</f>
        <v>toilet overflowing</v>
      </c>
      <c r="V37" s="107" t="str">
        <f>IF(Electives!P113&lt;&gt;"", Electives!P113, " ")</f>
        <v xml:space="preserve"> </v>
      </c>
      <c r="X37" s="427"/>
      <c r="Y37" s="107" t="str">
        <f>Electives!B181</f>
        <v>1b</v>
      </c>
      <c r="Z37" s="126" t="str">
        <f>Electives!C181</f>
        <v>Visit facility with sound mixer, &amp; Learn it</v>
      </c>
      <c r="AA37" s="107" t="str">
        <f>IF(Electives!P181&lt;&gt;"", Electives!P181, " ")</f>
        <v xml:space="preserve"> </v>
      </c>
      <c r="AG37" s="216"/>
      <c r="AH37" s="162" t="str">
        <f>NOVA!B24</f>
        <v>3a1</v>
      </c>
      <c r="AI37" s="386" t="str">
        <f>NOVA!C24</f>
        <v>How are volcanoes are formed</v>
      </c>
      <c r="AJ37" s="387"/>
      <c r="AK37" s="162" t="str">
        <f>IF(NOVA!P24&lt;&gt;"", NOVA!P24, "")</f>
        <v/>
      </c>
      <c r="AL37" s="216"/>
      <c r="AM37" s="162" t="str">
        <f>NOVA!B84</f>
        <v>6c</v>
      </c>
      <c r="AN37" s="323" t="str">
        <f>NOVA!C84</f>
        <v>Discuss problems with invasive species</v>
      </c>
      <c r="AO37" s="323"/>
      <c r="AP37" s="162" t="str">
        <f>IF(NOVA!P84&lt;&gt;"", NOVA!P84, "")</f>
        <v/>
      </c>
      <c r="AQ37" s="216"/>
      <c r="AR37" s="162">
        <f>NOVA!B149</f>
        <v>5</v>
      </c>
      <c r="AS37" s="323" t="str">
        <f>NOVA!C149</f>
        <v>Discuss how simple machines affect life</v>
      </c>
      <c r="AT37" s="323"/>
      <c r="AU37" s="162" t="str">
        <f>IF(NOVA!P149&lt;&gt;"", NOVA!P149, "")</f>
        <v/>
      </c>
    </row>
    <row r="38" spans="1:47" ht="12.75" customHeight="1">
      <c r="A38" s="159" t="str">
        <f>I14</f>
        <v>Duty to God in Action</v>
      </c>
      <c r="B38" s="151" t="str">
        <f>AdventurePins!P81</f>
        <v/>
      </c>
      <c r="D38" s="402"/>
      <c r="E38" s="42" t="str">
        <f>AdventurePins!B43</f>
        <v>2b</v>
      </c>
      <c r="F38" s="159" t="str">
        <f>AdventurePins!C43</f>
        <v>Vertical jump</v>
      </c>
      <c r="G38" s="42" t="str">
        <f>IF(AdventurePins!P43&lt;&gt;"", AdventurePins!P43, " ")</f>
        <v xml:space="preserve"> </v>
      </c>
      <c r="I38" s="402"/>
      <c r="J38" s="42">
        <f>AdventurePins!B99</f>
        <v>4</v>
      </c>
      <c r="K38" s="159" t="str">
        <f>AdventurePins!C99</f>
        <v>Outdoor Code / Leave No Trace</v>
      </c>
      <c r="L38" s="42" t="str">
        <f>IF(AdventurePins!P99&lt;&gt;"", AdventurePins!P99, " ")</f>
        <v xml:space="preserve"> </v>
      </c>
      <c r="N38" s="416"/>
      <c r="O38" s="107">
        <f>Electives!B46</f>
        <v>3</v>
      </c>
      <c r="P38" s="125" t="str">
        <f>Electives!C46</f>
        <v>Activity to accept differences</v>
      </c>
      <c r="Q38" s="107" t="str">
        <f>IF(Electives!P46&lt;&gt;"", Electives!P46, " ")</f>
        <v xml:space="preserve"> </v>
      </c>
      <c r="S38" s="416"/>
      <c r="T38" s="107" t="str">
        <f>Electives!B114</f>
        <v>3b</v>
      </c>
      <c r="U38" s="125" t="str">
        <f>Electives!C114</f>
        <v>kitchen sink is clogged</v>
      </c>
      <c r="V38" s="107" t="str">
        <f>IF(Electives!P114&lt;&gt;"", Electives!P114, " ")</f>
        <v xml:space="preserve"> </v>
      </c>
      <c r="X38" s="427"/>
      <c r="Y38" s="107" t="str">
        <f>Electives!B182</f>
        <v>2a</v>
      </c>
      <c r="Z38" s="125" t="str">
        <f>Electives!C182</f>
        <v>Make musical instrument &amp; play it.</v>
      </c>
      <c r="AA38" s="107" t="str">
        <f>IF(Electives!P182&lt;&gt;"", Electives!P182, " ")</f>
        <v xml:space="preserve"> </v>
      </c>
      <c r="AC38" s="396" t="s">
        <v>861</v>
      </c>
      <c r="AD38" s="396"/>
      <c r="AE38" s="396"/>
      <c r="AF38" s="396"/>
      <c r="AG38" s="216"/>
      <c r="AH38" s="162" t="str">
        <f>NOVA!B25</f>
        <v>3a2</v>
      </c>
      <c r="AI38" s="386" t="str">
        <f>NOVA!C25</f>
        <v>Difference between lava and magma</v>
      </c>
      <c r="AJ38" s="387"/>
      <c r="AK38" s="162" t="str">
        <f>IF(NOVA!P25&lt;&gt;"", NOVA!P25,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AdventurePins!P100</f>
        <v/>
      </c>
      <c r="D39" s="402"/>
      <c r="E39" s="42" t="str">
        <f>AdventurePins!B44</f>
        <v>2c</v>
      </c>
      <c r="F39" s="159" t="str">
        <f>AdventurePins!C44</f>
        <v>Lift 5-lb weight</v>
      </c>
      <c r="G39" s="42" t="str">
        <f>IF(AdventurePins!P44&lt;&gt;"", AdventurePins!P44,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IF(Electives!P47&lt;&gt;"", Electives!P47, " ")</f>
        <v xml:space="preserve"> </v>
      </c>
      <c r="S39" s="416"/>
      <c r="T39" s="107" t="str">
        <f>Electives!B115</f>
        <v>3c</v>
      </c>
      <c r="U39" s="125" t="str">
        <f>Electives!C115</f>
        <v>some lights go out</v>
      </c>
      <c r="V39" s="107" t="str">
        <f>IF(Electives!P115&lt;&gt;"", Electives!P115, " ")</f>
        <v xml:space="preserve"> </v>
      </c>
      <c r="X39" s="427"/>
      <c r="Y39" s="107" t="str">
        <f>Electives!B183</f>
        <v>2b</v>
      </c>
      <c r="Z39" s="127" t="str">
        <f>Electives!C183</f>
        <v>Form a "band" with each home-instrument</v>
      </c>
      <c r="AA39" s="107" t="str">
        <f>IF(Electives!P183&lt;&gt;"", Electives!P183, " ")</f>
        <v xml:space="preserve"> </v>
      </c>
      <c r="AC39" s="396"/>
      <c r="AD39" s="396"/>
      <c r="AE39" s="396"/>
      <c r="AF39" s="396"/>
      <c r="AG39" s="216"/>
      <c r="AH39" s="162" t="str">
        <f>NOVA!B26</f>
        <v>3a3</v>
      </c>
      <c r="AI39" s="386" t="str">
        <f>NOVA!C26</f>
        <v>How a volcano builds and destroys land</v>
      </c>
      <c r="AJ39" s="387"/>
      <c r="AK39" s="162" t="str">
        <f>IF(NOVA!P26&lt;&gt;"", NOVA!P26, "")</f>
        <v/>
      </c>
      <c r="AL39" s="216"/>
      <c r="AM39" s="162" t="str">
        <f>NOVA!B87</f>
        <v>1a</v>
      </c>
      <c r="AN39" s="389" t="str">
        <f>NOVA!C87</f>
        <v>Read or watch 1 hour of space content</v>
      </c>
      <c r="AO39" s="390"/>
      <c r="AP39" s="162" t="str">
        <f>IF(NOVA!P87&lt;&gt;"", NOVA!P87, "")</f>
        <v/>
      </c>
      <c r="AQ39" s="216"/>
      <c r="AR39" s="162" t="str">
        <f>NOVA!B152</f>
        <v>1a</v>
      </c>
      <c r="AS39" s="323" t="str">
        <f>NOVA!C152</f>
        <v>Read or watch 1 hour of Math content</v>
      </c>
      <c r="AT39" s="323"/>
      <c r="AU39" s="162" t="str">
        <f>IF(NOVA!P152&lt;&gt;"", NOVA!P152, "")</f>
        <v/>
      </c>
    </row>
    <row r="40" spans="1:47" ht="12.75" customHeight="1">
      <c r="A40" s="159" t="str">
        <f>I39</f>
        <v>Scouting Adventure</v>
      </c>
      <c r="B40" s="151" t="str">
        <f>AdventurePins!P119</f>
        <v/>
      </c>
      <c r="D40" s="402"/>
      <c r="E40" s="42" t="str">
        <f>AdventurePins!B45</f>
        <v>2d</v>
      </c>
      <c r="F40" s="159" t="str">
        <f>AdventurePins!C45</f>
        <v>Push-ups</v>
      </c>
      <c r="G40" s="42" t="str">
        <f>IF(AdventurePins!P45&lt;&gt;"", AdventurePins!P45, " ")</f>
        <v xml:space="preserve"> </v>
      </c>
      <c r="I40" s="402" t="str">
        <f>IF(AdventurePins!$E101&lt;&gt;"", AdventurePins!$E101, " ")</f>
        <v>(Do 1A-C and 2-6)</v>
      </c>
      <c r="J40" s="42" t="str">
        <f>AdventurePins!B102</f>
        <v>1a</v>
      </c>
      <c r="K40" s="159" t="str">
        <f>AdventurePins!C102</f>
        <v>Repeat Oath, Law, Motto, &amp; Slogan</v>
      </c>
      <c r="L40" s="42" t="str">
        <f>IF(AdventurePins!P102&lt;&gt;"", AdventurePins!P102, " ")</f>
        <v xml:space="preserve"> </v>
      </c>
      <c r="N40" s="416"/>
      <c r="O40" s="107" t="str">
        <f>Electives!B48</f>
        <v>4b</v>
      </c>
      <c r="P40" s="125" t="str">
        <f>Electives!C48</f>
        <v>Disabled visitor &amp; discuss</v>
      </c>
      <c r="Q40" s="107" t="str">
        <f>IF(Electives!P48&lt;&gt;"", Electives!P48, " ")</f>
        <v xml:space="preserve"> </v>
      </c>
      <c r="S40" s="416"/>
      <c r="T40" s="107" t="str">
        <f>Electives!B116</f>
        <v>4a</v>
      </c>
      <c r="U40" s="125" t="str">
        <f>Electives!C116</f>
        <v>Change light &amp; dispose bulb</v>
      </c>
      <c r="V40" s="107" t="str">
        <f>IF(Electives!P116&lt;&gt;"", Electives!P116, " ")</f>
        <v xml:space="preserve"> </v>
      </c>
      <c r="X40" s="427"/>
      <c r="Y40" s="107" t="str">
        <f>Electives!B184</f>
        <v>2c</v>
      </c>
      <c r="Z40" s="126" t="str">
        <f>Electives!C184</f>
        <v>Play 2 tunes on any band instrument</v>
      </c>
      <c r="AA40" s="107" t="str">
        <f>IF(Electives!P184&lt;&gt;"", Electives!P184, " ")</f>
        <v xml:space="preserve"> </v>
      </c>
      <c r="AC40" s="17"/>
      <c r="AD40" s="218" t="str">
        <f>'Shooting Sports'!C5</f>
        <v>BB Gun: Level 1</v>
      </c>
      <c r="AE40" s="17"/>
      <c r="AF40" s="17"/>
      <c r="AG40" s="216"/>
      <c r="AH40" s="162" t="str">
        <f>NOVA!B27</f>
        <v>3a4</v>
      </c>
      <c r="AI40" s="386" t="str">
        <f>NOVA!C27</f>
        <v>Build or draw a volcano model</v>
      </c>
      <c r="AJ40" s="387"/>
      <c r="AK40" s="162" t="str">
        <f>IF(NOVA!P27&lt;&gt;"", NOVA!P27, "")</f>
        <v/>
      </c>
      <c r="AL40" s="216"/>
      <c r="AM40" s="162" t="str">
        <f>NOVA!B88</f>
        <v>1b</v>
      </c>
      <c r="AN40" s="386" t="str">
        <f>NOVA!C88</f>
        <v>List at least two questions or ideas</v>
      </c>
      <c r="AO40" s="387"/>
      <c r="AP40" s="162" t="str">
        <f>IF(NOVA!P88&lt;&gt;"", NOVA!P88, "")</f>
        <v/>
      </c>
      <c r="AQ40" s="216"/>
      <c r="AR40" s="162" t="str">
        <f>NOVA!B153</f>
        <v>1b</v>
      </c>
      <c r="AS40" s="386" t="str">
        <f>NOVA!C153</f>
        <v>List at least two questions or ideas</v>
      </c>
      <c r="AT40" s="387"/>
      <c r="AU40" s="162" t="str">
        <f>IF(NOVA!P153&lt;&gt;"", NOVA!P153, "")</f>
        <v/>
      </c>
    </row>
    <row r="41" spans="1:47" ht="12.75" customHeight="1">
      <c r="A41" s="414" t="s">
        <v>464</v>
      </c>
      <c r="B41" s="414"/>
      <c r="D41" s="402"/>
      <c r="E41" s="42" t="str">
        <f>AdventurePins!B46</f>
        <v>2e</v>
      </c>
      <c r="F41" s="159" t="str">
        <f>AdventurePins!C46</f>
        <v>Curls</v>
      </c>
      <c r="G41" s="42" t="str">
        <f>IF(AdventurePins!P46&lt;&gt;"", AdventurePins!P46, " ")</f>
        <v xml:space="preserve"> </v>
      </c>
      <c r="I41" s="402"/>
      <c r="J41" s="42" t="str">
        <f>AdventurePins!B103</f>
        <v>1b</v>
      </c>
      <c r="K41" s="159" t="str">
        <f>AdventurePins!C103</f>
        <v>Explain Scout Spirit</v>
      </c>
      <c r="L41" s="42" t="str">
        <f>IF(AdventurePins!P103&lt;&gt;"", AdventurePins!P103, " ")</f>
        <v xml:space="preserve"> </v>
      </c>
      <c r="N41" s="416"/>
      <c r="O41" s="107" t="str">
        <f>Electives!B49</f>
        <v>4c</v>
      </c>
      <c r="P41" s="125" t="str">
        <f>Electives!C49</f>
        <v>Special Olympics or similar</v>
      </c>
      <c r="Q41" s="107" t="str">
        <f>IF(Electives!P49&lt;&gt;"", Electives!P49, " ")</f>
        <v xml:space="preserve"> </v>
      </c>
      <c r="S41" s="416"/>
      <c r="T41" s="107" t="str">
        <f>Electives!B117</f>
        <v>4b</v>
      </c>
      <c r="U41" s="125" t="str">
        <f>Electives!C117</f>
        <v>Fix squeaky door or cabinet hinge</v>
      </c>
      <c r="V41" s="107" t="str">
        <f>IF(Electives!P117&lt;&gt;"", Electives!P117, " ")</f>
        <v xml:space="preserve"> </v>
      </c>
      <c r="X41" s="427"/>
      <c r="Y41" s="107" t="str">
        <f>Electives!B185</f>
        <v>2d</v>
      </c>
      <c r="Z41" s="127" t="str">
        <f>Electives!C185</f>
        <v>Teach den words to song &amp; perform w/den</v>
      </c>
      <c r="AA41" s="107" t="str">
        <f>IF(Electives!P185&lt;&gt;"", Electives!P185, " ")</f>
        <v xml:space="preserve"> </v>
      </c>
      <c r="AC41" s="219">
        <f>'Shooting Sports'!B6</f>
        <v>1</v>
      </c>
      <c r="AD41" s="392" t="str">
        <f>'Shooting Sports'!C6</f>
        <v>Explain what to do if you find gun</v>
      </c>
      <c r="AE41" s="393"/>
      <c r="AF41" s="219" t="str">
        <f>IF('Shooting Sports'!P6&lt;&gt;"", 'Shooting Sports'!P6, "")</f>
        <v/>
      </c>
      <c r="AG41" s="142"/>
      <c r="AH41" s="162" t="str">
        <f>NOVA!B28</f>
        <v>3a5</v>
      </c>
      <c r="AI41" s="386" t="str">
        <f>NOVA!C28</f>
        <v>Share model and what you learned</v>
      </c>
      <c r="AJ41" s="387"/>
      <c r="AK41" s="162" t="str">
        <f>IF(NOVA!P28&lt;&gt;"", NOVA!P28, "")</f>
        <v/>
      </c>
      <c r="AL41" s="142"/>
      <c r="AM41" s="162" t="str">
        <f>NOVA!B89</f>
        <v>1c</v>
      </c>
      <c r="AN41" s="386" t="str">
        <f>NOVA!C89</f>
        <v>Discuss two with your counselor</v>
      </c>
      <c r="AO41" s="387"/>
      <c r="AP41" s="162" t="str">
        <f>IF(NOVA!P89&lt;&gt;"", NOVA!P89, "")</f>
        <v/>
      </c>
      <c r="AQ41" s="142"/>
      <c r="AR41" s="162" t="str">
        <f>NOVA!B154</f>
        <v>1c</v>
      </c>
      <c r="AS41" s="386" t="str">
        <f>NOVA!C154</f>
        <v>Discuss two with your counselor</v>
      </c>
      <c r="AT41" s="387"/>
      <c r="AU41" s="162" t="str">
        <f>IF(NOVA!P154&lt;&gt;"", NOVA!P154, "")</f>
        <v/>
      </c>
    </row>
    <row r="42" spans="1:47" ht="12.75" customHeight="1">
      <c r="A42" s="412"/>
      <c r="B42" s="412"/>
      <c r="D42" s="402"/>
      <c r="E42" s="42" t="str">
        <f>AdventurePins!B47</f>
        <v>2f</v>
      </c>
      <c r="F42" s="159" t="str">
        <f>AdventurePins!C47</f>
        <v>Jump Rope</v>
      </c>
      <c r="G42" s="42" t="str">
        <f>IF(AdventurePins!P47&lt;&gt;"", AdventurePins!P47, " ")</f>
        <v xml:space="preserve"> </v>
      </c>
      <c r="I42" s="402"/>
      <c r="J42" s="42" t="str">
        <f>AdventurePins!B104</f>
        <v>1c</v>
      </c>
      <c r="K42" s="159" t="str">
        <f>AdventurePins!C104</f>
        <v>Demonstrate sign, salue, handshake</v>
      </c>
      <c r="L42" s="42" t="str">
        <f>IF(AdventurePins!P104&lt;&gt;"", AdventurePins!P104, " ")</f>
        <v xml:space="preserve"> </v>
      </c>
      <c r="N42" s="416"/>
      <c r="O42" s="107" t="str">
        <f>Electives!B50</f>
        <v>4d</v>
      </c>
      <c r="P42" s="125" t="str">
        <f>Electives!C50</f>
        <v>Talk with disabilities worker</v>
      </c>
      <c r="Q42" s="107" t="str">
        <f>IF(Electives!P50&lt;&gt;"", Electives!P50, " ")</f>
        <v xml:space="preserve"> </v>
      </c>
      <c r="S42" s="416"/>
      <c r="T42" s="107" t="str">
        <f>Electives!B118</f>
        <v>4c</v>
      </c>
      <c r="U42" s="125" t="str">
        <f>Electives!C118</f>
        <v>Tighten loose handle/knob</v>
      </c>
      <c r="V42" s="107" t="str">
        <f>IF(Electives!P118&lt;&gt;"", Electives!P118, " ")</f>
        <v xml:space="preserve"> </v>
      </c>
      <c r="X42" s="427"/>
      <c r="Y42" s="107" t="str">
        <f>Electives!B186</f>
        <v>2e</v>
      </c>
      <c r="Z42" s="127" t="str">
        <f>Electives!C186</f>
        <v>Create original words for song &amp; perform</v>
      </c>
      <c r="AA42" s="107" t="str">
        <f>IF(Electives!P186&lt;&gt;"", Electives!P186, " ")</f>
        <v xml:space="preserve"> </v>
      </c>
      <c r="AC42" s="219">
        <f>'Shooting Sports'!B7</f>
        <v>2</v>
      </c>
      <c r="AD42" s="392" t="str">
        <f>'Shooting Sports'!C7</f>
        <v>Load, fire, secure gun and safety mech.</v>
      </c>
      <c r="AE42" s="393"/>
      <c r="AF42" s="219" t="str">
        <f>IF('Shooting Sports'!P7&lt;&gt;"", 'Shooting Sports'!P7, "")</f>
        <v/>
      </c>
      <c r="AG42" s="72"/>
      <c r="AH42" s="162" t="str">
        <f>NOVA!B29</f>
        <v>3b1</v>
      </c>
      <c r="AI42" s="386" t="str">
        <f>NOVA!C29</f>
        <v>Collect 3 to 5 common minerals</v>
      </c>
      <c r="AJ42" s="387"/>
      <c r="AK42" s="162" t="str">
        <f>IF(NOVA!P29&lt;&gt;"", NOVA!P29, "")</f>
        <v/>
      </c>
      <c r="AL42" s="72"/>
      <c r="AM42" s="162">
        <f>NOVA!B90</f>
        <v>2</v>
      </c>
      <c r="AN42" s="386" t="str">
        <f>NOVA!C90</f>
        <v>Complete an elective listed in comment</v>
      </c>
      <c r="AO42" s="387"/>
      <c r="AP42" s="162" t="str">
        <f>IF(NOVA!P90&lt;&gt;"", NOVA!P90, "")</f>
        <v/>
      </c>
      <c r="AQ42" s="72"/>
      <c r="AR42" s="162">
        <f>NOVA!B155</f>
        <v>2</v>
      </c>
      <c r="AS42" s="386" t="str">
        <f>NOVA!C155</f>
        <v>Complete the Game Design adventure</v>
      </c>
      <c r="AT42" s="387"/>
      <c r="AU42" s="162" t="str">
        <f>IF(NOVA!P155&lt;&gt;"", NOVA!P155, "")</f>
        <v/>
      </c>
    </row>
    <row r="43" spans="1:47" ht="12.75" customHeight="1">
      <c r="A43" s="159" t="str">
        <f>N3</f>
        <v>Adventures in Science</v>
      </c>
      <c r="B43" s="151" t="str">
        <f>Electives!P17</f>
        <v/>
      </c>
      <c r="D43" s="402"/>
      <c r="E43" s="42">
        <f>AdventurePins!B48</f>
        <v>3</v>
      </c>
      <c r="F43" s="159" t="str">
        <f>AdventurePins!C48</f>
        <v>Exercise plan (3 activities; 30 days)</v>
      </c>
      <c r="G43" s="42" t="str">
        <f>IF(AdventurePins!P48&lt;&gt;"", AdventurePins!P48, " ")</f>
        <v xml:space="preserve"> </v>
      </c>
      <c r="I43" s="402"/>
      <c r="J43" s="42" t="str">
        <f>AdventurePins!B105</f>
        <v>1d</v>
      </c>
      <c r="K43" s="127" t="str">
        <f>AdventurePins!C105</f>
        <v>Describe 1st Class badge &amp; significance</v>
      </c>
      <c r="L43" s="42" t="str">
        <f>IF(AdventurePins!P105&lt;&gt;"", AdventurePins!P105, " ")</f>
        <v xml:space="preserve"> </v>
      </c>
      <c r="N43" s="416"/>
      <c r="O43" s="107" t="str">
        <f>Electives!B51</f>
        <v>4e</v>
      </c>
      <c r="P43" s="125" t="str">
        <f>Electives!C51</f>
        <v>Scout Oath in Sign Language</v>
      </c>
      <c r="Q43" s="107" t="str">
        <f>IF(Electives!P51&lt;&gt;"", Electives!P51, " ")</f>
        <v xml:space="preserve"> </v>
      </c>
      <c r="S43" s="416"/>
      <c r="T43" s="107" t="str">
        <f>Electives!B119</f>
        <v>4d</v>
      </c>
      <c r="U43" s="126" t="str">
        <f>Electives!C119</f>
        <v>Demonstrate stopping a running toilet</v>
      </c>
      <c r="V43" s="107" t="str">
        <f>IF(Electives!P119&lt;&gt;"", Electives!P119, " ")</f>
        <v xml:space="preserve"> </v>
      </c>
      <c r="X43" s="427"/>
      <c r="Y43" s="107" t="str">
        <f>Electives!B187</f>
        <v>2f</v>
      </c>
      <c r="Z43" s="126" t="str">
        <f>Electives!C187</f>
        <v>Compose den theme song &amp; perform</v>
      </c>
      <c r="AA43" s="107" t="str">
        <f>IF(Electives!P187&lt;&gt;"", Electives!P187, " ")</f>
        <v xml:space="preserve"> </v>
      </c>
      <c r="AC43" s="219">
        <f>'Shooting Sports'!B8</f>
        <v>3</v>
      </c>
      <c r="AD43" s="392" t="str">
        <f>'Shooting Sports'!C8</f>
        <v>Demonstrate good shooting techniques</v>
      </c>
      <c r="AE43" s="393"/>
      <c r="AF43" s="219" t="str">
        <f>IF('Shooting Sports'!P8&lt;&gt;"", 'Shooting Sports'!P8, "")</f>
        <v/>
      </c>
      <c r="AG43" s="215"/>
      <c r="AH43" s="162" t="str">
        <f>NOVA!B30</f>
        <v>3b2</v>
      </c>
      <c r="AI43" s="386" t="str">
        <f>NOVA!C30</f>
        <v>Types of rock these minerals found in</v>
      </c>
      <c r="AJ43" s="387"/>
      <c r="AK43" s="162" t="str">
        <f>IF(NOVA!P30&lt;&gt;"", NOVA!P30, "")</f>
        <v/>
      </c>
      <c r="AL43" s="215"/>
      <c r="AM43" s="162">
        <f>NOVA!B91</f>
        <v>3</v>
      </c>
      <c r="AN43" s="386" t="str">
        <f>NOVA!C91</f>
        <v>Do TWO from A-F</v>
      </c>
      <c r="AO43" s="387"/>
      <c r="AP43" s="162" t="str">
        <f>IF(NOVA!P91&lt;&gt;"", NOVA!P91, "")</f>
        <v/>
      </c>
      <c r="AQ43" s="215"/>
      <c r="AR43" s="162">
        <f>NOVA!B156</f>
        <v>3</v>
      </c>
      <c r="AS43" s="386" t="str">
        <f>NOVA!C156</f>
        <v>Do TWO of A, B or C</v>
      </c>
      <c r="AT43" s="387"/>
      <c r="AU43" s="162" t="str">
        <f>IF(NOVA!P156&lt;&gt;"", NOVA!P156, "")</f>
        <v/>
      </c>
    </row>
    <row r="44" spans="1:47" ht="12.75" customHeight="1">
      <c r="A44" s="159" t="str">
        <f>N15</f>
        <v>Aquanaut</v>
      </c>
      <c r="B44" s="151" t="str">
        <f>Electives!P29</f>
        <v/>
      </c>
      <c r="D44" s="402"/>
      <c r="E44" s="42">
        <f>AdventurePins!B49</f>
        <v>4</v>
      </c>
      <c r="F44" s="159" t="str">
        <f>AdventurePins!C49</f>
        <v>Try new sport</v>
      </c>
      <c r="G44" s="42" t="str">
        <f>IF(AdventurePins!P49&lt;&gt;"", AdventurePins!P49, " ")</f>
        <v xml:space="preserve"> </v>
      </c>
      <c r="I44" s="402"/>
      <c r="J44" s="42" t="str">
        <f>AdventurePins!B106</f>
        <v>1e</v>
      </c>
      <c r="K44" s="126" t="str">
        <f>AdventurePins!C106</f>
        <v>Repeat Pledge of Allegance &amp; explain</v>
      </c>
      <c r="L44" s="42" t="str">
        <f>IF(AdventurePins!P106&lt;&gt;"", AdventurePins!P106, " ")</f>
        <v xml:space="preserve"> </v>
      </c>
      <c r="N44" s="416"/>
      <c r="O44" s="107" t="str">
        <f>Electives!B52</f>
        <v>4f</v>
      </c>
      <c r="P44" s="125" t="str">
        <f>Electives!C52</f>
        <v>Learn service dog process</v>
      </c>
      <c r="Q44" s="107" t="str">
        <f>IF(Electives!P52&lt;&gt;"", Electives!P52, " ")</f>
        <v xml:space="preserve"> </v>
      </c>
      <c r="S44" s="416"/>
      <c r="T44" s="107" t="str">
        <f>Electives!B120</f>
        <v>4e</v>
      </c>
      <c r="U44" s="125" t="str">
        <f>Electives!C120</f>
        <v>Replace furnace filter</v>
      </c>
      <c r="V44" s="107" t="str">
        <f>IF(Electives!P120&lt;&gt;"", Electives!P120, " ")</f>
        <v xml:space="preserve"> </v>
      </c>
      <c r="X44" s="427"/>
      <c r="Y44" s="107" t="str">
        <f>Electives!B188</f>
        <v>2g</v>
      </c>
      <c r="Z44" s="127" t="str">
        <f>Electives!C188</f>
        <v>Write/Compose song about issue &amp; perform</v>
      </c>
      <c r="AA44" s="107" t="str">
        <f>IF(Electives!P188&lt;&gt;"", Electives!P188, " ")</f>
        <v xml:space="preserve"> </v>
      </c>
      <c r="AC44" s="219">
        <f>'Shooting Sports'!B9</f>
        <v>4</v>
      </c>
      <c r="AD44" s="392" t="str">
        <f>'Shooting Sports'!C9</f>
        <v>Show how to put away and store gun</v>
      </c>
      <c r="AE44" s="393"/>
      <c r="AF44" s="219" t="str">
        <f>IF('Shooting Sports'!P9&lt;&gt;"", 'Shooting Sports'!P9, "")</f>
        <v/>
      </c>
      <c r="AG44" s="215"/>
      <c r="AH44" s="162" t="str">
        <f>NOVA!B31</f>
        <v>3b3</v>
      </c>
      <c r="AI44" s="386" t="str">
        <f>NOVA!C31</f>
        <v>Explain difference of rock types</v>
      </c>
      <c r="AJ44" s="387"/>
      <c r="AK44" s="162" t="str">
        <f>IF(NOVA!P31&lt;&gt;"", NOVA!P31, "")</f>
        <v/>
      </c>
      <c r="AL44" s="215"/>
      <c r="AM44" s="162" t="str">
        <f>NOVA!B92</f>
        <v>3a1</v>
      </c>
      <c r="AN44" s="386" t="str">
        <f>NOVA!C92</f>
        <v>Watch the stars</v>
      </c>
      <c r="AO44" s="387"/>
      <c r="AP44" s="162" t="str">
        <f>IF(NOVA!P92&lt;&gt;"", NOVA!P92, "")</f>
        <v/>
      </c>
      <c r="AQ44" s="215"/>
      <c r="AR44" s="162" t="str">
        <f>NOVA!B157</f>
        <v>3a</v>
      </c>
      <c r="AS44" s="386" t="str">
        <f>NOVA!C157</f>
        <v>Choose 2 and calculate your weight there</v>
      </c>
      <c r="AT44" s="387"/>
      <c r="AU44" s="162" t="str">
        <f>IF(NOVA!P157&lt;&gt;"", NOVA!P157, "")</f>
        <v/>
      </c>
    </row>
    <row r="45" spans="1:47">
      <c r="A45" s="159" t="str">
        <f>N25</f>
        <v>Art Explosion</v>
      </c>
      <c r="B45" s="151" t="str">
        <f>Electives!P41</f>
        <v/>
      </c>
      <c r="D45" s="402"/>
      <c r="E45" s="42">
        <f>AdventurePins!B50</f>
        <v>5</v>
      </c>
      <c r="F45" s="159" t="str">
        <f>AdventurePins!C50</f>
        <v>Time obstacle course, 2 weeks</v>
      </c>
      <c r="G45" s="42" t="str">
        <f>IF(AdventurePins!P50&lt;&gt;"", AdventurePins!P50, " ")</f>
        <v xml:space="preserve"> </v>
      </c>
      <c r="I45" s="402"/>
      <c r="J45" s="42" t="str">
        <f>AdventurePins!B107</f>
        <v>2a</v>
      </c>
      <c r="K45" s="159" t="str">
        <f>AdventurePins!C107</f>
        <v>Describe troop leadership</v>
      </c>
      <c r="L45" s="42" t="str">
        <f>IF(AdventurePins!P107&lt;&gt;"", AdventurePins!P107, " ")</f>
        <v xml:space="preserve"> </v>
      </c>
      <c r="N45" s="416"/>
      <c r="O45" s="107" t="str">
        <f>Electives!B53</f>
        <v>4g</v>
      </c>
      <c r="P45" s="125" t="str">
        <f>Electives!C53</f>
        <v>Service project for a disability</v>
      </c>
      <c r="Q45" s="107" t="str">
        <f>IF(Electives!P53&lt;&gt;"", Electives!P53, " ")</f>
        <v xml:space="preserve"> </v>
      </c>
      <c r="S45" s="416"/>
      <c r="T45" s="107" t="str">
        <f>Electives!B121</f>
        <v>4f</v>
      </c>
      <c r="U45" s="125" t="str">
        <f>Electives!C121</f>
        <v>Wash a car</v>
      </c>
      <c r="V45" s="107" t="str">
        <f>IF(Electives!P121&lt;&gt;"", Electives!P121, " ")</f>
        <v xml:space="preserve"> </v>
      </c>
      <c r="X45" s="427"/>
      <c r="Y45" s="107" t="str">
        <f>Electives!B189</f>
        <v>2h</v>
      </c>
      <c r="Z45" s="125" t="str">
        <f>Electives!C189</f>
        <v>Perform a musical number.</v>
      </c>
      <c r="AA45" s="107" t="str">
        <f>IF(Electives!P189&lt;&gt;"", Electives!P189, " ")</f>
        <v xml:space="preserve"> </v>
      </c>
      <c r="AC45"/>
      <c r="AD45" s="218" t="str">
        <f>'Shooting Sports'!C11</f>
        <v>BB Gun: Level 2</v>
      </c>
      <c r="AE45" s="218"/>
      <c r="AF45"/>
      <c r="AG45" s="215"/>
      <c r="AH45" s="162" t="str">
        <f>NOVA!B32</f>
        <v>3b4</v>
      </c>
      <c r="AI45" s="386" t="str">
        <f>NOVA!C32</f>
        <v>Share collection and what you learned</v>
      </c>
      <c r="AJ45" s="387"/>
      <c r="AK45" s="162" t="str">
        <f>IF(NOVA!P32&lt;&gt;"", NOVA!P32, "")</f>
        <v/>
      </c>
      <c r="AL45" s="215"/>
      <c r="AM45" s="162" t="str">
        <f>NOVA!B93</f>
        <v>3a2</v>
      </c>
      <c r="AN45" s="386" t="str">
        <f>NOVA!C93</f>
        <v>Find and draw 5 constellations</v>
      </c>
      <c r="AO45" s="387"/>
      <c r="AP45" s="162" t="str">
        <f>IF(NOVA!P93&lt;&gt;"", NOVA!P93, "")</f>
        <v/>
      </c>
      <c r="AQ45" s="215"/>
      <c r="AR45" s="162" t="str">
        <f>NOVA!B158</f>
        <v>3a1</v>
      </c>
      <c r="AS45" s="386" t="str">
        <f>NOVA!C158</f>
        <v>On the sun or moon</v>
      </c>
      <c r="AT45" s="387"/>
      <c r="AU45" s="162" t="str">
        <f>IF(NOVA!P158&lt;&gt;"", NOVA!P158, "")</f>
        <v/>
      </c>
    </row>
    <row r="46" spans="1:47">
      <c r="A46" s="159" t="str">
        <f>N35</f>
        <v>Aware and Care</v>
      </c>
      <c r="B46" s="151" t="str">
        <f>Electives!P55</f>
        <v/>
      </c>
      <c r="D46" s="402"/>
      <c r="E46" s="42">
        <f>AdventurePins!B51</f>
        <v>6</v>
      </c>
      <c r="F46" s="159" t="str">
        <f>AdventurePins!C51</f>
        <v>Lead fitness game</v>
      </c>
      <c r="G46" s="42" t="str">
        <f>IF(AdventurePins!P51&lt;&gt;"", AdventurePins!P51, " ")</f>
        <v xml:space="preserve"> </v>
      </c>
      <c r="I46" s="402"/>
      <c r="J46" s="42" t="str">
        <f>AdventurePins!B108</f>
        <v>2b</v>
      </c>
      <c r="K46" s="159" t="str">
        <f>AdventurePins!C108</f>
        <v>Describe 4 steps of advancement</v>
      </c>
      <c r="L46" s="42" t="str">
        <f>IF(AdventurePins!P108&lt;&gt;"", AdventurePins!P108, " ")</f>
        <v xml:space="preserve"> </v>
      </c>
      <c r="N46" s="417"/>
      <c r="O46" s="107" t="str">
        <f>Electives!B54</f>
        <v>4h</v>
      </c>
      <c r="P46" s="127" t="str">
        <f>Electives!C54</f>
        <v>Activity w/disabled members organization</v>
      </c>
      <c r="Q46" s="107" t="str">
        <f>IF(Electives!P54&lt;&gt;"", Electives!P54, " ")</f>
        <v xml:space="preserve"> </v>
      </c>
      <c r="S46" s="416"/>
      <c r="T46" s="107" t="str">
        <f>Electives!B122</f>
        <v>4g</v>
      </c>
      <c r="U46" s="125" t="str">
        <f>Electives!C122</f>
        <v>Check oil level &amp; tire pressure in car</v>
      </c>
      <c r="V46" s="107" t="str">
        <f>IF(Electives!P122&lt;&gt;"", Electives!P122,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Sports'!P12&lt;&gt;"", 'Shooting Sports'!P12, "")</f>
        <v/>
      </c>
      <c r="AG46" s="215"/>
      <c r="AH46" s="162" t="str">
        <f>NOVA!B33</f>
        <v>3c1</v>
      </c>
      <c r="AI46" s="386" t="str">
        <f>NOVA!C33</f>
        <v>Use 4 ways to monitor / predict weather</v>
      </c>
      <c r="AJ46" s="387"/>
      <c r="AK46" s="162" t="str">
        <f>IF(NOVA!P33&lt;&gt;"", NOVA!P33, "")</f>
        <v/>
      </c>
      <c r="AL46" s="215"/>
      <c r="AM46" s="162" t="str">
        <f>NOVA!B94</f>
        <v>3a3</v>
      </c>
      <c r="AN46" s="386" t="str">
        <f>NOVA!C94</f>
        <v>Discuss with counselor</v>
      </c>
      <c r="AO46" s="387"/>
      <c r="AP46" s="162" t="str">
        <f>IF(NOVA!P94&lt;&gt;"", NOVA!P94, "")</f>
        <v/>
      </c>
      <c r="AQ46" s="215"/>
      <c r="AR46" s="162" t="str">
        <f>NOVA!B159</f>
        <v>3a2</v>
      </c>
      <c r="AS46" s="386" t="str">
        <f>NOVA!C159</f>
        <v>On Jupiter or Pluto</v>
      </c>
      <c r="AT46" s="387"/>
      <c r="AU46" s="162" t="str">
        <f>IF(NOVA!P159&lt;&gt;"", NOVA!P159, "")</f>
        <v/>
      </c>
    </row>
    <row r="47" spans="1:47">
      <c r="A47" s="159" t="str">
        <f>N47</f>
        <v>Build It</v>
      </c>
      <c r="B47" s="151" t="str">
        <f>Electives!P62</f>
        <v/>
      </c>
      <c r="D47" s="399" t="str">
        <f>AdventurePins!C53</f>
        <v>Webelos Walkabout</v>
      </c>
      <c r="E47" s="399"/>
      <c r="F47" s="399"/>
      <c r="G47" s="399"/>
      <c r="I47" s="402"/>
      <c r="J47" s="42" t="str">
        <f>AdventurePins!B109</f>
        <v>2c</v>
      </c>
      <c r="K47" s="159" t="str">
        <f>AdventurePins!C109</f>
        <v>Describe ranks in Boy Scouts</v>
      </c>
      <c r="L47" s="42" t="str">
        <f>IF(AdventurePins!P109&lt;&gt;"", AdventurePins!P109, " ")</f>
        <v xml:space="preserve"> </v>
      </c>
      <c r="N47" s="399" t="str">
        <f>Electives!C57</f>
        <v>Build It</v>
      </c>
      <c r="O47" s="399"/>
      <c r="P47" s="399"/>
      <c r="Q47" s="399"/>
      <c r="S47" s="416"/>
      <c r="T47" s="107" t="str">
        <f>Electives!B123</f>
        <v>4h</v>
      </c>
      <c r="U47" s="125" t="str">
        <f>Electives!C123</f>
        <v>Replace a bulb in a car</v>
      </c>
      <c r="V47" s="107" t="str">
        <f>IF(Electives!P123&lt;&gt;"", Electives!P123, " ")</f>
        <v xml:space="preserve"> </v>
      </c>
      <c r="X47" s="410" t="str">
        <f>IF(Electives!$E192&lt;&gt;"", Electives!$E192, " ")</f>
        <v>(Do All)</v>
      </c>
      <c r="Y47" s="107">
        <f>Electives!B193</f>
        <v>1</v>
      </c>
      <c r="Z47" s="126" t="str">
        <f>Electives!C193</f>
        <v>Write story outline. Create storyboard.</v>
      </c>
      <c r="AA47" s="107" t="str">
        <f>IF(Electives!P193&lt;&gt;"", Electives!P193, " ")</f>
        <v xml:space="preserve"> </v>
      </c>
      <c r="AC47" s="219" t="str">
        <f>'Shooting Sports'!B13</f>
        <v>S1</v>
      </c>
      <c r="AD47" s="392" t="str">
        <f>'Shooting Sports'!C13</f>
        <v>Demonstrate one shooting position</v>
      </c>
      <c r="AE47" s="393"/>
      <c r="AF47" s="219" t="str">
        <f>IF('Shooting Sports'!P13&lt;&gt;"", 'Shooting Sports'!P13, "")</f>
        <v/>
      </c>
      <c r="AG47" s="215"/>
      <c r="AH47" s="162" t="str">
        <f>NOVA!B34</f>
        <v>3c2</v>
      </c>
      <c r="AI47" s="386" t="str">
        <f>NOVA!C34</f>
        <v>Analyze predictions for a week</v>
      </c>
      <c r="AJ47" s="387"/>
      <c r="AK47" s="162" t="str">
        <f>IF(NOVA!P34&lt;&gt;"", NOVA!P34, "")</f>
        <v/>
      </c>
      <c r="AL47" s="215"/>
      <c r="AM47" s="162" t="str">
        <f>NOVA!B95</f>
        <v>3b1</v>
      </c>
      <c r="AN47" s="386" t="str">
        <f>NOVA!C95</f>
        <v>Explain revolution, orbit and rotation</v>
      </c>
      <c r="AO47" s="387"/>
      <c r="AP47" s="162" t="str">
        <f>IF(NOVA!P95&lt;&gt;"", NOVA!P95, "")</f>
        <v/>
      </c>
      <c r="AQ47" s="215"/>
      <c r="AR47" s="162" t="str">
        <f>NOVA!B160</f>
        <v>3a3</v>
      </c>
      <c r="AS47" s="386" t="str">
        <f>NOVA!C160</f>
        <v>On a planet of your choice</v>
      </c>
      <c r="AT47" s="387"/>
      <c r="AU47" s="162" t="str">
        <f>IF(NOVA!P160&lt;&gt;"", NOVA!P160, "")</f>
        <v/>
      </c>
    </row>
    <row r="48" spans="1:47" ht="12.75" customHeight="1">
      <c r="A48" s="159" t="str">
        <f>N52</f>
        <v>Build My Own Hero</v>
      </c>
      <c r="B48" s="151" t="str">
        <f>Electives!P71</f>
        <v/>
      </c>
      <c r="D48" s="403" t="str">
        <f>IF(AdventurePins!$E53&lt;&gt;"", AdventurePins!$E53, " ")</f>
        <v>(Do 1-4 and one other)</v>
      </c>
      <c r="E48" s="42">
        <f>AdventurePins!B54</f>
        <v>1</v>
      </c>
      <c r="F48" s="159" t="str">
        <f>AdventurePins!C54</f>
        <v>Create a hike plan</v>
      </c>
      <c r="G48" s="42" t="str">
        <f>IF(AdventurePins!P54&lt;&gt;"", AdventurePins!P54, " ")</f>
        <v xml:space="preserve"> </v>
      </c>
      <c r="I48" s="402"/>
      <c r="J48" s="42" t="str">
        <f>AdventurePins!B110</f>
        <v>2d</v>
      </c>
      <c r="K48" s="159" t="str">
        <f>AdventurePins!C110</f>
        <v>Describe merit badge program</v>
      </c>
      <c r="L48" s="42" t="str">
        <f>IF(AdventurePins!P110&lt;&gt;"", AdventurePins!P110, " ")</f>
        <v xml:space="preserve"> </v>
      </c>
      <c r="N48" s="410" t="str">
        <f>IF(Electives!$E57&lt;&gt;"", Electives!$E57, " ")</f>
        <v>(Do All)</v>
      </c>
      <c r="O48" s="107">
        <f>Electives!B58</f>
        <v>1</v>
      </c>
      <c r="P48" s="125" t="str">
        <f>Electives!C58</f>
        <v>Learn basic tools &amp; safety</v>
      </c>
      <c r="Q48" s="107" t="str">
        <f>IF(Electives!P58&lt;&gt;"", Electives!P58, " ")</f>
        <v xml:space="preserve"> </v>
      </c>
      <c r="S48" s="416"/>
      <c r="T48" s="107" t="str">
        <f>Electives!B124</f>
        <v>4i</v>
      </c>
      <c r="U48" s="125" t="str">
        <f>Electives!C124</f>
        <v>Change a car tire</v>
      </c>
      <c r="V48" s="107" t="str">
        <f>IF(Electives!P124&lt;&gt;"", Electives!P124, " ")</f>
        <v xml:space="preserve"> </v>
      </c>
      <c r="X48" s="410"/>
      <c r="Y48" s="107">
        <f>Electives!B194</f>
        <v>2</v>
      </c>
      <c r="Z48" s="125" t="str">
        <f>Electives!C194</f>
        <v>Create movie w/Oath &amp; Law</v>
      </c>
      <c r="AA48" s="107" t="str">
        <f>IF(Electives!P194&lt;&gt;"", Electives!P194, " ")</f>
        <v xml:space="preserve"> </v>
      </c>
      <c r="AC48" s="219" t="str">
        <f>'Shooting Sports'!B14</f>
        <v>S2</v>
      </c>
      <c r="AD48" s="392" t="str">
        <f>'Shooting Sports'!C14</f>
        <v>Fire 5 BBs in 3 volleys at the Cub target</v>
      </c>
      <c r="AE48" s="393"/>
      <c r="AF48" s="219" t="str">
        <f>IF('Shooting Sports'!P14&lt;&gt;"", 'Shooting Sports'!P14, "")</f>
        <v/>
      </c>
      <c r="AG48" s="215"/>
      <c r="AH48" s="162" t="str">
        <f>NOVA!B35</f>
        <v>3c3</v>
      </c>
      <c r="AI48" s="386" t="str">
        <f>NOVA!C35</f>
        <v>Discuss work with counselor</v>
      </c>
      <c r="AJ48" s="387"/>
      <c r="AK48" s="162" t="str">
        <f>IF(NOVA!P35&lt;&gt;"", NOVA!P35, "")</f>
        <v/>
      </c>
      <c r="AL48" s="215"/>
      <c r="AM48" s="162" t="str">
        <f>NOVA!B96</f>
        <v>3b2</v>
      </c>
      <c r="AN48" s="386" t="str">
        <f>NOVA!C96</f>
        <v>Compare 3 planets to the Earth</v>
      </c>
      <c r="AO48" s="387"/>
      <c r="AP48" s="162" t="str">
        <f>IF(NOVA!P96&lt;&gt;"", NOVA!P96, "")</f>
        <v/>
      </c>
      <c r="AQ48" s="215"/>
      <c r="AR48" s="162" t="str">
        <f>NOVA!B161</f>
        <v>3b</v>
      </c>
      <c r="AS48" s="386" t="str">
        <f>NOVA!C161</f>
        <v>Choose one and calculate its height</v>
      </c>
      <c r="AT48" s="387"/>
      <c r="AU48" s="162" t="str">
        <f>IF(NOVA!P161&lt;&gt;"", NOVA!P161, "")</f>
        <v/>
      </c>
    </row>
    <row r="49" spans="1:47" ht="12.75" customHeight="1">
      <c r="A49" s="159" t="str">
        <f>S3</f>
        <v>Castaway</v>
      </c>
      <c r="B49" s="151" t="str">
        <f>Electives!P81</f>
        <v/>
      </c>
      <c r="D49" s="404"/>
      <c r="E49" s="42">
        <f>AdventurePins!B55</f>
        <v>2</v>
      </c>
      <c r="F49" s="159" t="str">
        <f>AdventurePins!C55</f>
        <v>Assemble a hiking first-aid kit</v>
      </c>
      <c r="G49" s="42" t="str">
        <f>IF(AdventurePins!P55&lt;&gt;"", AdventurePins!P55, " ")</f>
        <v xml:space="preserve"> </v>
      </c>
      <c r="I49" s="402"/>
      <c r="J49" s="42" t="str">
        <f>AdventurePins!B111</f>
        <v>3a</v>
      </c>
      <c r="K49" s="159" t="str">
        <f>AdventurePins!C111</f>
        <v>Explain patrol method &amp; types</v>
      </c>
      <c r="L49" s="42" t="str">
        <f>IF(AdventurePins!P111&lt;&gt;"", AdventurePins!P111, " ")</f>
        <v xml:space="preserve"> </v>
      </c>
      <c r="N49" s="410"/>
      <c r="O49" s="107">
        <f>Electives!B59</f>
        <v>2</v>
      </c>
      <c r="P49" s="125" t="str">
        <f>Electives!C59</f>
        <v>Build carpentry project</v>
      </c>
      <c r="Q49" s="107" t="str">
        <f>IF(Electives!P59&lt;&gt;"", Electives!P59, " ")</f>
        <v xml:space="preserve"> </v>
      </c>
      <c r="S49" s="416"/>
      <c r="T49" s="107" t="str">
        <f>Electives!B125</f>
        <v>4j</v>
      </c>
      <c r="U49" s="125" t="str">
        <f>Electives!C125</f>
        <v>Repair bicycle, chain, tires, flat, etc</v>
      </c>
      <c r="V49" s="107" t="str">
        <f>IF(Electives!P125&lt;&gt;"", Electives!P125, " ")</f>
        <v xml:space="preserve"> </v>
      </c>
      <c r="X49" s="410"/>
      <c r="Y49" s="107">
        <f>Electives!B195</f>
        <v>3</v>
      </c>
      <c r="Z49" s="125" t="str">
        <f>Electives!C195</f>
        <v>Share movie with family/pack/den.</v>
      </c>
      <c r="AA49" s="107" t="str">
        <f>IF(Electives!P195&lt;&gt;"", Electives!P195, " ")</f>
        <v xml:space="preserve"> </v>
      </c>
      <c r="AC49" s="219" t="str">
        <f>'Shooting Sports'!B15</f>
        <v>S3</v>
      </c>
      <c r="AD49" s="392" t="str">
        <f>'Shooting Sports'!C15</f>
        <v>Demonstrate/Explain range commands</v>
      </c>
      <c r="AE49" s="393"/>
      <c r="AF49" s="219" t="str">
        <f>IF('Shooting Sports'!P15&lt;&gt;"", 'Shooting Sports'!P15, "")</f>
        <v/>
      </c>
      <c r="AG49" s="215"/>
      <c r="AH49" s="162" t="str">
        <f>NOVA!B36</f>
        <v>3d</v>
      </c>
      <c r="AI49" s="386" t="str">
        <f>NOVA!C36</f>
        <v>Choose 2 habitats and complete activity</v>
      </c>
      <c r="AJ49" s="387"/>
      <c r="AK49" s="162" t="str">
        <f>IF(NOVA!P36&lt;&gt;"", NOVA!P36, "")</f>
        <v/>
      </c>
      <c r="AL49" s="215"/>
      <c r="AM49" s="162" t="str">
        <f>NOVA!B97</f>
        <v>3b3</v>
      </c>
      <c r="AN49" s="386" t="str">
        <f>NOVA!C97</f>
        <v>Discuss with counselor</v>
      </c>
      <c r="AO49" s="387"/>
      <c r="AP49" s="162" t="str">
        <f>IF(NOVA!P97&lt;&gt;"", NOVA!P97, "")</f>
        <v/>
      </c>
      <c r="AQ49" s="215"/>
      <c r="AR49" s="162" t="str">
        <f>NOVA!B162</f>
        <v>3b1</v>
      </c>
      <c r="AS49" s="386" t="str">
        <f>NOVA!C162</f>
        <v>A tree</v>
      </c>
      <c r="AT49" s="387"/>
      <c r="AU49" s="162" t="str">
        <f>IF(NOVA!P162&lt;&gt;"", NOVA!P162, "")</f>
        <v/>
      </c>
    </row>
    <row r="50" spans="1:47">
      <c r="A50" s="159" t="str">
        <f>S11</f>
        <v>Earth Rocks!</v>
      </c>
      <c r="B50" s="151" t="str">
        <f>Electives!P95</f>
        <v/>
      </c>
      <c r="D50" s="404"/>
      <c r="E50" s="42">
        <f>AdventurePins!B56</f>
        <v>3</v>
      </c>
      <c r="F50" s="159" t="str">
        <f>AdventurePins!C56</f>
        <v>Outdoor Code / Leave No Trace</v>
      </c>
      <c r="G50" s="42" t="str">
        <f>IF(AdventurePins!P56&lt;&gt;"", AdventurePins!P56, " ")</f>
        <v xml:space="preserve"> </v>
      </c>
      <c r="I50" s="402"/>
      <c r="J50" s="42" t="str">
        <f>AdventurePins!B112</f>
        <v>3b</v>
      </c>
      <c r="K50" s="127" t="str">
        <f>AdventurePins!C112</f>
        <v>Hold an election to choose patrol leader</v>
      </c>
      <c r="L50" s="42" t="str">
        <f>IF(AdventurePins!P112&lt;&gt;"", AdventurePins!P112, " ")</f>
        <v xml:space="preserve"> </v>
      </c>
      <c r="N50" s="410"/>
      <c r="O50" s="107">
        <f>Electives!B60</f>
        <v>3</v>
      </c>
      <c r="P50" s="125" t="str">
        <f>Electives!C60</f>
        <v>List tools / materials for #2</v>
      </c>
      <c r="Q50" s="107" t="str">
        <f>IF(Electives!P60&lt;&gt;"", Electives!P60, " ")</f>
        <v xml:space="preserve"> </v>
      </c>
      <c r="S50" s="416"/>
      <c r="T50" s="107" t="str">
        <f>Electives!B126</f>
        <v>4k</v>
      </c>
      <c r="U50" s="127" t="str">
        <f>Electives!C126</f>
        <v>Replace wheels on skateboard, scooter, or skates</v>
      </c>
      <c r="V50" s="107" t="str">
        <f>IF(Electives!P126&lt;&gt;"", Electives!P126,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Sports'!P16&lt;&gt;"", 'Shooting Sports'!P16, "")</f>
        <v/>
      </c>
      <c r="AG50" s="142"/>
      <c r="AH50" s="162" t="str">
        <f>NOVA!B37</f>
        <v>3d1</v>
      </c>
      <c r="AI50" s="386" t="str">
        <f>NOVA!C37</f>
        <v>Prairie</v>
      </c>
      <c r="AJ50" s="387"/>
      <c r="AK50" s="162" t="str">
        <f>IF(NOVA!P37&lt;&gt;"", NOVA!P37, "")</f>
        <v/>
      </c>
      <c r="AL50" s="142"/>
      <c r="AM50" s="162" t="str">
        <f>NOVA!B98</f>
        <v>3c1</v>
      </c>
      <c r="AN50" s="386" t="str">
        <f>NOVA!C98</f>
        <v>Design a rover and tell what it collects</v>
      </c>
      <c r="AO50" s="387"/>
      <c r="AP50" s="162" t="str">
        <f>IF(NOVA!P98&lt;&gt;"", NOVA!P98, "")</f>
        <v/>
      </c>
      <c r="AQ50" s="142"/>
      <c r="AR50" s="162" t="str">
        <f>NOVA!B163</f>
        <v>3b2</v>
      </c>
      <c r="AS50" s="386" t="str">
        <f>NOVA!C163</f>
        <v>Your house</v>
      </c>
      <c r="AT50" s="387"/>
      <c r="AU50" s="162" t="str">
        <f>IF(NOVA!P163&lt;&gt;"", NOVA!P163, "")</f>
        <v/>
      </c>
    </row>
    <row r="51" spans="1:47" ht="12.75" customHeight="1">
      <c r="A51" s="159" t="str">
        <f>S23</f>
        <v>Engineer</v>
      </c>
      <c r="B51" s="151" t="str">
        <f>Electives!P104</f>
        <v/>
      </c>
      <c r="D51" s="404"/>
      <c r="E51" s="42">
        <f>AdventurePins!B57</f>
        <v>4</v>
      </c>
      <c r="F51" s="159" t="str">
        <f>AdventurePins!C57</f>
        <v>Hike 3 miles and plan lunch</v>
      </c>
      <c r="G51" s="42" t="str">
        <f>IF(AdventurePins!P57&lt;&gt;"", AdventurePins!P57, " ")</f>
        <v xml:space="preserve"> </v>
      </c>
      <c r="I51" s="402"/>
      <c r="J51" s="42" t="str">
        <f>AdventurePins!B113</f>
        <v>3c</v>
      </c>
      <c r="K51" s="127" t="str">
        <f>AdventurePins!C113</f>
        <v>Develop patrol name, emblem, flag, &amp; yell</v>
      </c>
      <c r="L51" s="42" t="str">
        <f>IF(AdventurePins!P113&lt;&gt;"", AdventurePins!P113, " ")</f>
        <v xml:space="preserve"> </v>
      </c>
      <c r="N51" s="410"/>
      <c r="O51" s="107">
        <f>Electives!B61</f>
        <v>4</v>
      </c>
      <c r="P51" s="127" t="str">
        <f>Electives!C61</f>
        <v>Visit / interview construction worker @ site</v>
      </c>
      <c r="Q51" s="107" t="str">
        <f>IF(Electives!P61&lt;&gt;"", Electives!P61, " ")</f>
        <v xml:space="preserve"> </v>
      </c>
      <c r="S51" s="416"/>
      <c r="T51" s="107" t="str">
        <f>Electives!B127</f>
        <v>4l</v>
      </c>
      <c r="U51" s="125" t="str">
        <f>Electives!C127</f>
        <v>Help prepare and paint a room</v>
      </c>
      <c r="V51" s="107" t="str">
        <f>IF(Electives!P127&lt;&gt;"", Electives!P127, " ")</f>
        <v xml:space="preserve"> </v>
      </c>
      <c r="X51" s="410" t="str">
        <f>IF(Electives!$E198&lt;&gt;"", Electives!$E198, " ")</f>
        <v>(Do 1, one of 2, all 3 thru 5, and one of 6)</v>
      </c>
      <c r="Y51" s="107">
        <f>Electives!B199</f>
        <v>1</v>
      </c>
      <c r="Z51" s="127" t="str">
        <f>Electives!C199</f>
        <v>Interview grandparent about childhood life</v>
      </c>
      <c r="AA51" s="107" t="str">
        <f>IF(Electives!P199&lt;&gt;"", Electives!P199, " ")</f>
        <v xml:space="preserve"> </v>
      </c>
      <c r="AC51"/>
      <c r="AD51" s="218" t="str">
        <f>'Shooting Sports'!C18</f>
        <v>Archery: Level 1</v>
      </c>
      <c r="AE51" s="218"/>
      <c r="AF51"/>
      <c r="AG51" s="72"/>
      <c r="AH51" s="162" t="str">
        <f>NOVA!B38</f>
        <v>3d2</v>
      </c>
      <c r="AI51" s="386" t="str">
        <f>NOVA!C38</f>
        <v>Temperate forest</v>
      </c>
      <c r="AJ51" s="387"/>
      <c r="AK51" s="162" t="str">
        <f>IF(NOVA!P38&lt;&gt;"", NOVA!P38, "")</f>
        <v/>
      </c>
      <c r="AL51" s="72"/>
      <c r="AM51" s="162" t="str">
        <f>NOVA!B99</f>
        <v>3c2</v>
      </c>
      <c r="AN51" s="386" t="str">
        <f>NOVA!C99</f>
        <v>How would rover work</v>
      </c>
      <c r="AO51" s="387"/>
      <c r="AP51" s="162" t="str">
        <f>IF(NOVA!P99&lt;&gt;"", NOVA!P99, "")</f>
        <v/>
      </c>
      <c r="AQ51" s="72"/>
      <c r="AR51" s="162" t="str">
        <f>NOVA!B164</f>
        <v>3b3</v>
      </c>
      <c r="AS51" s="386" t="str">
        <f>NOVA!C164</f>
        <v>A building of your choice</v>
      </c>
      <c r="AT51" s="387"/>
      <c r="AU51" s="162" t="str">
        <f>IF(NOVA!P164&lt;&gt;"", NOVA!P164, "")</f>
        <v/>
      </c>
    </row>
    <row r="52" spans="1:47">
      <c r="A52" s="159" t="str">
        <f>S30</f>
        <v>Fix It</v>
      </c>
      <c r="B52" s="151" t="str">
        <f>Electives!P137</f>
        <v/>
      </c>
      <c r="D52" s="404"/>
      <c r="E52" s="42">
        <f>AdventurePins!B58</f>
        <v>5</v>
      </c>
      <c r="F52" s="127" t="str">
        <f>AdventurePins!C58</f>
        <v>Identify poisonous plants/animals/insects</v>
      </c>
      <c r="G52" s="42" t="str">
        <f>IF(AdventurePins!P58&lt;&gt;"", AdventurePins!P58, " ")</f>
        <v xml:space="preserve"> </v>
      </c>
      <c r="I52" s="402"/>
      <c r="J52" s="42" t="str">
        <f>AdventurePins!B114</f>
        <v>3d</v>
      </c>
      <c r="K52" s="127" t="str">
        <f>AdventurePins!C114</f>
        <v>Participate in Boy Scout campout/activity</v>
      </c>
      <c r="L52" s="42" t="str">
        <f>IF(AdventurePins!P114&lt;&gt;"", AdventurePins!P114, " ")</f>
        <v xml:space="preserve"> </v>
      </c>
      <c r="N52" s="399" t="str">
        <f>Electives!C64</f>
        <v>Build My Own Hero</v>
      </c>
      <c r="O52" s="399"/>
      <c r="P52" s="399"/>
      <c r="Q52" s="399"/>
      <c r="S52" s="416"/>
      <c r="T52" s="107" t="str">
        <f>Electives!B128</f>
        <v>4m</v>
      </c>
      <c r="U52" s="125" t="str">
        <f>Electives!C128</f>
        <v>Help replace wall or floor tile</v>
      </c>
      <c r="V52" s="107" t="str">
        <f>IF(Electives!P128&lt;&gt;"", Electives!P128, " ")</f>
        <v xml:space="preserve"> </v>
      </c>
      <c r="X52" s="410"/>
      <c r="Y52" s="107" t="str">
        <f>Electives!B200</f>
        <v>2a</v>
      </c>
      <c r="Z52" s="127" t="str">
        <f>Electives!C200</f>
        <v>Family tree of three generations</v>
      </c>
      <c r="AA52" s="107" t="str">
        <f>IF(Electives!P200&lt;&gt;"", Electives!P200, " ")</f>
        <v xml:space="preserve"> </v>
      </c>
      <c r="AC52" s="219">
        <f>'Shooting Sports'!B19</f>
        <v>1</v>
      </c>
      <c r="AD52" s="428" t="str">
        <f>'Shooting Sports'!C19</f>
        <v>Follow archery range rules and whistles</v>
      </c>
      <c r="AE52" s="429"/>
      <c r="AF52" s="219" t="str">
        <f>IF('Shooting Sports'!P19&lt;&gt;"", 'Shooting Sports'!P19, "")</f>
        <v/>
      </c>
      <c r="AG52" s="220"/>
      <c r="AH52" s="162" t="str">
        <f>NOVA!B39</f>
        <v>3d3</v>
      </c>
      <c r="AI52" s="386" t="str">
        <f>NOVA!C39</f>
        <v>Aquatic ecosystem</v>
      </c>
      <c r="AJ52" s="387"/>
      <c r="AK52" s="162" t="str">
        <f>IF(NOVA!P39&lt;&gt;"", NOVA!P39, "")</f>
        <v/>
      </c>
      <c r="AL52" s="220"/>
      <c r="AM52" s="162" t="str">
        <f>NOVA!B100</f>
        <v>3c3</v>
      </c>
      <c r="AN52" s="386" t="str">
        <f>NOVA!C100</f>
        <v>How would rover transmit data</v>
      </c>
      <c r="AO52" s="387"/>
      <c r="AP52" s="162" t="str">
        <f>IF(NOVA!P100&lt;&gt;"", NOVA!P100, "")</f>
        <v/>
      </c>
      <c r="AQ52" s="220"/>
      <c r="AR52" s="162" t="str">
        <f>NOVA!B165</f>
        <v>3c</v>
      </c>
      <c r="AS52" s="386" t="str">
        <f>NOVA!C165</f>
        <v>Calculate the volume of air in your room</v>
      </c>
      <c r="AT52" s="387"/>
      <c r="AU52" s="162" t="str">
        <f>IF(NOVA!P165&lt;&gt;"", NOVA!P165, "")</f>
        <v/>
      </c>
    </row>
    <row r="53" spans="1:47" ht="12.75" customHeight="1">
      <c r="A53" s="159" t="str">
        <f>X3</f>
        <v>Game Design</v>
      </c>
      <c r="B53" s="151" t="str">
        <f>Electives!P144</f>
        <v/>
      </c>
      <c r="D53" s="405"/>
      <c r="E53" s="42">
        <f>AdventurePins!B59</f>
        <v>6</v>
      </c>
      <c r="F53" s="127" t="str">
        <f>AdventurePins!C59</f>
        <v>Leader role: Trail/First-aid/Lunch/Service</v>
      </c>
      <c r="G53" s="42" t="str">
        <f>IF(AdventurePins!P59&lt;&gt;"", AdventurePins!P59, " ")</f>
        <v xml:space="preserve"> </v>
      </c>
      <c r="I53" s="402"/>
      <c r="J53" s="42">
        <f>AdventurePins!B115</f>
        <v>4</v>
      </c>
      <c r="K53" s="126" t="str">
        <f>AdventurePins!C115</f>
        <v>Use patrol method on Boy Scout activity</v>
      </c>
      <c r="L53" s="42" t="str">
        <f>IF(AdventurePins!P115&lt;&gt;"", AdventurePins!P115, " ")</f>
        <v xml:space="preserve"> </v>
      </c>
      <c r="N53" s="410" t="str">
        <f>IF(Electives!$E64&lt;&gt;"", Electives!$E64, " ")</f>
        <v>(Do 1-3 and one other)</v>
      </c>
      <c r="O53" s="107">
        <f>Electives!B65</f>
        <v>1</v>
      </c>
      <c r="P53" s="125" t="str">
        <f>Electives!C65</f>
        <v>What is Hero; Invite local hero.</v>
      </c>
      <c r="Q53" s="107" t="str">
        <f>IF(Electives!P65&lt;&gt;"", Electives!P65, " ")</f>
        <v xml:space="preserve"> </v>
      </c>
      <c r="S53" s="416"/>
      <c r="T53" s="107" t="str">
        <f>Electives!B129</f>
        <v>4n</v>
      </c>
      <c r="U53" s="125" t="str">
        <f>Electives!C129</f>
        <v>Help repair window/door lock</v>
      </c>
      <c r="V53" s="107" t="str">
        <f>IF(Electives!P129&lt;&gt;"", Electives!P129, " ")</f>
        <v xml:space="preserve"> </v>
      </c>
      <c r="X53" s="410"/>
      <c r="Y53" s="107" t="str">
        <f>Electives!B201</f>
        <v>2b</v>
      </c>
      <c r="Z53" s="127" t="str">
        <f>Electives!C201</f>
        <v>Make a display showing family orign</v>
      </c>
      <c r="AA53" s="107" t="str">
        <f>IF(Electives!P201&lt;&gt;"", Electives!P201, " ")</f>
        <v xml:space="preserve"> </v>
      </c>
      <c r="AC53" s="219">
        <f>'Shooting Sports'!B20</f>
        <v>2</v>
      </c>
      <c r="AD53" s="392" t="str">
        <f>'Shooting Sports'!C20</f>
        <v>Identify recurve and compound bow</v>
      </c>
      <c r="AE53" s="393"/>
      <c r="AF53" s="219" t="str">
        <f>IF('Shooting Sports'!P20&lt;&gt;"", 'Shooting Sports'!P20, "")</f>
        <v/>
      </c>
      <c r="AG53" s="221"/>
      <c r="AH53" s="162" t="str">
        <f>NOVA!B40</f>
        <v>3d4</v>
      </c>
      <c r="AI53" s="386" t="str">
        <f>NOVA!C40</f>
        <v>Temperate / Subtropical rain forest</v>
      </c>
      <c r="AJ53" s="387"/>
      <c r="AK53" s="162" t="str">
        <f>IF(NOVA!P40&lt;&gt;"", NOVA!P40, "")</f>
        <v/>
      </c>
      <c r="AL53" s="221"/>
      <c r="AM53" s="162" t="str">
        <f>NOVA!B101</f>
        <v>3c4</v>
      </c>
      <c r="AN53" s="386" t="str">
        <f>NOVA!C101</f>
        <v>Why rovers are needed</v>
      </c>
      <c r="AO53" s="387"/>
      <c r="AP53" s="162" t="str">
        <f>IF(NOVA!P101&lt;&gt;"", NOVA!P101, "")</f>
        <v/>
      </c>
      <c r="AQ53" s="221"/>
      <c r="AR53" s="162" t="str">
        <f>NOVA!B166</f>
        <v>4a1</v>
      </c>
      <c r="AS53" s="386" t="str">
        <f>NOVA!C166</f>
        <v>Look up and discuss cryptography</v>
      </c>
      <c r="AT53" s="387"/>
      <c r="AU53" s="162" t="str">
        <f>IF(NOVA!P166&lt;&gt;"", NOVA!P166, "")</f>
        <v/>
      </c>
    </row>
    <row r="54" spans="1:47" ht="12.75" customHeight="1">
      <c r="A54" s="159" t="str">
        <f>X8</f>
        <v>Into the Wild</v>
      </c>
      <c r="B54" s="151" t="str">
        <f>Electives!P161</f>
        <v/>
      </c>
      <c r="I54" s="402"/>
      <c r="J54" s="42" t="str">
        <f>AdventurePins!B116</f>
        <v>5a</v>
      </c>
      <c r="K54" s="127" t="str">
        <f>AdventurePins!C116</f>
        <v>Tie knots: square, 2-half hitches, taut-line</v>
      </c>
      <c r="L54" s="42" t="str">
        <f>IF(AdventurePins!P116&lt;&gt;"", AdventurePins!P116, " ")</f>
        <v xml:space="preserve"> </v>
      </c>
      <c r="N54" s="410"/>
      <c r="O54" s="107">
        <f>Electives!B66</f>
        <v>2</v>
      </c>
      <c r="P54" s="126" t="str">
        <f>Electives!C66</f>
        <v>Identify how citizens can be local heros.</v>
      </c>
      <c r="Q54" s="107" t="str">
        <f>IF(Electives!P66&lt;&gt;"", Electives!P66, " ")</f>
        <v xml:space="preserve"> </v>
      </c>
      <c r="S54" s="416"/>
      <c r="T54" s="107" t="str">
        <f>Electives!B130</f>
        <v>4o</v>
      </c>
      <c r="U54" s="125" t="str">
        <f>Electives!C130</f>
        <v>Help fix slow or clogged sink</v>
      </c>
      <c r="V54" s="107" t="str">
        <f>IF(Electives!P130&lt;&gt;"", Electives!P130, " ")</f>
        <v xml:space="preserve"> </v>
      </c>
      <c r="X54" s="410"/>
      <c r="Y54" s="107" t="str">
        <f>Electives!B202</f>
        <v>2c</v>
      </c>
      <c r="Z54" s="127" t="str">
        <f>Electives!C202</f>
        <v>Create display of family celebration</v>
      </c>
      <c r="AA54" s="107" t="str">
        <f>IF(Electives!P202&lt;&gt;"", Electives!P202, " ")</f>
        <v xml:space="preserve"> </v>
      </c>
      <c r="AC54" s="219">
        <f>'Shooting Sports'!B21</f>
        <v>3</v>
      </c>
      <c r="AD54" s="392" t="str">
        <f>'Shooting Sports'!C21</f>
        <v>Demonstrate arm/finger guards &amp; quiver</v>
      </c>
      <c r="AE54" s="393"/>
      <c r="AF54" s="219" t="str">
        <f>IF('Shooting Sports'!P21&lt;&gt;"", 'Shooting Sports'!P21, "")</f>
        <v/>
      </c>
      <c r="AG54" s="221"/>
      <c r="AH54" s="162" t="str">
        <f>NOVA!B41</f>
        <v>3d5</v>
      </c>
      <c r="AI54" s="386" t="str">
        <f>NOVA!C41</f>
        <v>Desert</v>
      </c>
      <c r="AJ54" s="387"/>
      <c r="AK54" s="162" t="str">
        <f>IF(NOVA!P41&lt;&gt;"", NOVA!P41, "")</f>
        <v/>
      </c>
      <c r="AL54" s="221"/>
      <c r="AM54" s="162" t="str">
        <f>NOVA!B102</f>
        <v>3d1</v>
      </c>
      <c r="AN54" s="386" t="str">
        <f>NOVA!C102</f>
        <v>Design a space colony</v>
      </c>
      <c r="AO54" s="387"/>
      <c r="AP54" s="162" t="str">
        <f>IF(NOVA!P102&lt;&gt;"", NOVA!P102, "")</f>
        <v/>
      </c>
      <c r="AQ54" s="221"/>
      <c r="AR54" s="162" t="str">
        <f>NOVA!B167</f>
        <v>4a2</v>
      </c>
      <c r="AS54" s="386" t="str">
        <f>NOVA!C167</f>
        <v>Discuss 3 ways codes are made</v>
      </c>
      <c r="AT54" s="387"/>
      <c r="AU54" s="162" t="str">
        <f>IF(NOVA!P167&lt;&gt;"", NOVA!P167, "")</f>
        <v/>
      </c>
    </row>
    <row r="55" spans="1:47">
      <c r="A55" s="159" t="str">
        <f>X23</f>
        <v>Into the Woods</v>
      </c>
      <c r="B55" s="151" t="str">
        <f>Electives!P171</f>
        <v/>
      </c>
      <c r="I55" s="402"/>
      <c r="J55" s="42" t="str">
        <f>AdventurePins!B117</f>
        <v>5b</v>
      </c>
      <c r="K55" s="127" t="str">
        <f>AdventurePins!C117</f>
        <v>Show whip &amp; fuse ends of different ropes</v>
      </c>
      <c r="L55" s="42" t="str">
        <f>IF(AdventurePins!P117&lt;&gt;"", AdventurePins!P117, " ")</f>
        <v xml:space="preserve"> </v>
      </c>
      <c r="N55" s="410"/>
      <c r="O55" s="107">
        <f>Electives!B67</f>
        <v>3</v>
      </c>
      <c r="P55" s="125" t="str">
        <f>Electives!C67</f>
        <v>Recognize community Hero</v>
      </c>
      <c r="Q55" s="107" t="str">
        <f>IF(Electives!P67&lt;&gt;"", Electives!P67, " ")</f>
        <v xml:space="preserve"> </v>
      </c>
      <c r="S55" s="416"/>
      <c r="T55" s="107" t="str">
        <f>Electives!B131</f>
        <v>4p</v>
      </c>
      <c r="U55" s="125" t="str">
        <f>Electives!C131</f>
        <v>Help repair a mailbox</v>
      </c>
      <c r="V55" s="107" t="str">
        <f>IF(Electives!P131&lt;&gt;"", Electives!P131, " ")</f>
        <v xml:space="preserve"> </v>
      </c>
      <c r="X55" s="410"/>
      <c r="Y55" s="107">
        <f>Electives!B203</f>
        <v>3</v>
      </c>
      <c r="Z55" s="127" t="str">
        <f>Electives!C203</f>
        <v>Chart chores for 2 weeks</v>
      </c>
      <c r="AA55" s="107" t="str">
        <f>IF(Electives!P203&lt;&gt;"", Electives!P203, " ")</f>
        <v xml:space="preserve"> </v>
      </c>
      <c r="AC55" s="219">
        <f>'Shooting Sports'!B22</f>
        <v>4</v>
      </c>
      <c r="AD55" s="392" t="str">
        <f>'Shooting Sports'!C22</f>
        <v>Properly shoot a bow</v>
      </c>
      <c r="AE55" s="393"/>
      <c r="AF55" s="219" t="str">
        <f>IF('Shooting Sports'!P22&lt;&gt;"", 'Shooting Sports'!P22, "")</f>
        <v/>
      </c>
      <c r="AG55" s="221"/>
      <c r="AH55" s="162" t="str">
        <f>NOVA!B42</f>
        <v>3d6</v>
      </c>
      <c r="AI55" s="386" t="str">
        <f>NOVA!C42</f>
        <v>Polar ice</v>
      </c>
      <c r="AJ55" s="387"/>
      <c r="AK55" s="162" t="str">
        <f>IF(NOVA!P42&lt;&gt;"", NOVA!P42, "")</f>
        <v/>
      </c>
      <c r="AL55" s="221"/>
      <c r="AM55" s="162" t="str">
        <f>NOVA!B103</f>
        <v>3d2</v>
      </c>
      <c r="AN55" s="386" t="str">
        <f>NOVA!C103</f>
        <v>Discuss survival needs</v>
      </c>
      <c r="AO55" s="387"/>
      <c r="AP55" s="162" t="str">
        <f>IF(NOVA!P103&lt;&gt;"", NOVA!P103, "")</f>
        <v/>
      </c>
      <c r="AQ55" s="221"/>
      <c r="AR55" s="162" t="str">
        <f>NOVA!B168</f>
        <v>4a3</v>
      </c>
      <c r="AS55" s="386" t="str">
        <f>NOVA!C168</f>
        <v>Discuss how codes relate to math</v>
      </c>
      <c r="AT55" s="387"/>
      <c r="AU55" s="162" t="str">
        <f>IF(NOVA!P168&lt;&gt;"", NOVA!P168, "")</f>
        <v/>
      </c>
    </row>
    <row r="56" spans="1:47" ht="12.75" customHeight="1">
      <c r="A56" s="159" t="str">
        <f>X31</f>
        <v>Looking Back, Looking Forward</v>
      </c>
      <c r="B56" s="151" t="str">
        <f>Electives!P177</f>
        <v/>
      </c>
      <c r="I56" s="402"/>
      <c r="J56" s="42">
        <f>AdventurePins!B118</f>
        <v>6</v>
      </c>
      <c r="K56" s="159" t="str">
        <f>AdventurePins!C118</f>
        <v>Demonstrate pocketknife safety</v>
      </c>
      <c r="L56" s="42" t="str">
        <f>IF(AdventurePins!P118&lt;&gt;"", AdventurePins!P118, " ")</f>
        <v xml:space="preserve"> </v>
      </c>
      <c r="N56" s="410"/>
      <c r="O56" s="107">
        <f>Electives!B68</f>
        <v>4</v>
      </c>
      <c r="P56" s="125" t="str">
        <f>Electives!C68</f>
        <v>Learn about a foreign hero</v>
      </c>
      <c r="Q56" s="107" t="str">
        <f>IF(Electives!P68&lt;&gt;"", Electives!P68, " ")</f>
        <v xml:space="preserve"> </v>
      </c>
      <c r="S56" s="416"/>
      <c r="T56" s="107" t="str">
        <f>Electives!B132</f>
        <v>4q</v>
      </c>
      <c r="U56" s="127" t="str">
        <f>Electives!C132</f>
        <v>Change battery in smoke or CO2 detector</v>
      </c>
      <c r="V56" s="107" t="str">
        <f>IF(Electives!P132&lt;&gt;"", Electives!P132, " ")</f>
        <v xml:space="preserve"> </v>
      </c>
      <c r="X56" s="410"/>
      <c r="Y56" s="107">
        <f>Electives!B204</f>
        <v>4</v>
      </c>
      <c r="Z56" s="127" t="str">
        <f>Electives!C204</f>
        <v>Help a family member complete a job</v>
      </c>
      <c r="AA56" s="107" t="str">
        <f>IF(Electives!P204&lt;&gt;"", Electives!P204, " ")</f>
        <v xml:space="preserve"> </v>
      </c>
      <c r="AC56" s="219">
        <f>'Shooting Sports'!B23</f>
        <v>5</v>
      </c>
      <c r="AD56" s="394" t="str">
        <f>'Shooting Sports'!C23</f>
        <v>Safely retrieve arrows</v>
      </c>
      <c r="AE56" s="394"/>
      <c r="AF56" s="219" t="str">
        <f>IF('Shooting Sports'!P23&lt;&gt;"", 'Shooting Sports'!P23, "")</f>
        <v/>
      </c>
      <c r="AG56" s="221"/>
      <c r="AH56" s="162" t="str">
        <f>NOVA!B43</f>
        <v>3d7</v>
      </c>
      <c r="AI56" s="386" t="str">
        <f>NOVA!C43</f>
        <v>Tide pools</v>
      </c>
      <c r="AJ56" s="387"/>
      <c r="AK56" s="162" t="str">
        <f>IF(NOVA!P43&lt;&gt;"", NOVA!P43, "")</f>
        <v/>
      </c>
      <c r="AL56" s="221"/>
      <c r="AM56" s="162" t="str">
        <f>NOVA!B104</f>
        <v>3e</v>
      </c>
      <c r="AN56" s="386" t="str">
        <f>NOVA!C104</f>
        <v>Map an asteroid</v>
      </c>
      <c r="AO56" s="387"/>
      <c r="AP56" s="162" t="str">
        <f>IF(NOVA!P104&lt;&gt;"", NOVA!P104, "")</f>
        <v/>
      </c>
      <c r="AQ56" s="221"/>
      <c r="AR56" s="162" t="str">
        <f>NOVA!B169</f>
        <v>4b1</v>
      </c>
      <c r="AS56" s="386" t="str">
        <f>NOVA!C169</f>
        <v>Design a code and write a message</v>
      </c>
      <c r="AT56" s="387"/>
      <c r="AU56" s="162" t="str">
        <f>IF(NOVA!P169&lt;&gt;"", NOVA!P169, "")</f>
        <v/>
      </c>
    </row>
    <row r="57" spans="1:47" ht="12.75" customHeight="1">
      <c r="A57" s="159" t="str">
        <f>X35</f>
        <v>Maestro!</v>
      </c>
      <c r="B57" s="151" t="str">
        <f>Electives!P190</f>
        <v/>
      </c>
      <c r="N57" s="410"/>
      <c r="O57" s="107">
        <f>Electives!B69</f>
        <v>5</v>
      </c>
      <c r="P57" s="125" t="str">
        <f>Electives!C69</f>
        <v>Learn about a Scout hero</v>
      </c>
      <c r="Q57" s="107" t="str">
        <f>IF(Electives!P69&lt;&gt;"", Electives!P69, " ")</f>
        <v xml:space="preserve"> </v>
      </c>
      <c r="S57" s="416"/>
      <c r="T57" s="107" t="str">
        <f>Electives!B133</f>
        <v>4r</v>
      </c>
      <c r="U57" s="125" t="str">
        <f>Electives!C133</f>
        <v>Help fix leaky faucet</v>
      </c>
      <c r="V57" s="107" t="str">
        <f>IF(Electives!P133&lt;&gt;"", Electives!P133, " ")</f>
        <v xml:space="preserve"> </v>
      </c>
      <c r="X57" s="410"/>
      <c r="Y57" s="107">
        <f>Electives!B205</f>
        <v>5</v>
      </c>
      <c r="Z57" s="127" t="str">
        <f>Electives!C205</f>
        <v>Home Inspection</v>
      </c>
      <c r="AA57" s="107" t="str">
        <f>IF(Electives!P205&lt;&gt;"", Electives!P205, " ")</f>
        <v xml:space="preserve"> </v>
      </c>
      <c r="AC57"/>
      <c r="AD57" s="218" t="str">
        <f>'Shooting Sports'!C25</f>
        <v>Archery: Level 2</v>
      </c>
      <c r="AE57" s="218"/>
      <c r="AF57"/>
      <c r="AG57" s="221"/>
      <c r="AH57" s="162">
        <f>NOVA!B44</f>
        <v>4</v>
      </c>
      <c r="AI57" s="386" t="str">
        <f>NOVA!C44</f>
        <v>Do A or B</v>
      </c>
      <c r="AJ57" s="387"/>
      <c r="AK57" s="162" t="str">
        <f>IF(NOVA!P44&lt;&gt;"", NOVA!P44, "")</f>
        <v/>
      </c>
      <c r="AL57" s="221"/>
      <c r="AM57" s="162" t="str">
        <f>NOVA!B105</f>
        <v>3f1</v>
      </c>
      <c r="AN57" s="386" t="str">
        <f>NOVA!C105</f>
        <v>Model solar and lunar eclipse</v>
      </c>
      <c r="AO57" s="387"/>
      <c r="AP57" s="162" t="str">
        <f>IF(NOVA!P105&lt;&gt;"", NOVA!P105, "")</f>
        <v/>
      </c>
      <c r="AQ57" s="221"/>
      <c r="AR57" s="162" t="str">
        <f>NOVA!B170</f>
        <v>4b2</v>
      </c>
      <c r="AS57" s="386" t="str">
        <f>NOVA!C170</f>
        <v>Share your code with your counselor</v>
      </c>
      <c r="AT57" s="387"/>
      <c r="AU57" s="162" t="str">
        <f>IF(NOVA!P170&lt;&gt;"", NOVA!P170, "")</f>
        <v/>
      </c>
    </row>
    <row r="58" spans="1:47" ht="12.75" customHeight="1">
      <c r="A58" s="159" t="str">
        <f>X46</f>
        <v>Moviemaking</v>
      </c>
      <c r="B58" s="151" t="str">
        <f>Electives!P196</f>
        <v/>
      </c>
      <c r="N58" s="410"/>
      <c r="O58" s="107">
        <f>Electives!B70</f>
        <v>6</v>
      </c>
      <c r="P58" s="125" t="str">
        <f>Electives!C70</f>
        <v>Create your own superhero</v>
      </c>
      <c r="Q58" s="107" t="str">
        <f>IF(Electives!P70&lt;&gt;"", Electives!P70, " ")</f>
        <v xml:space="preserve"> </v>
      </c>
      <c r="S58" s="416"/>
      <c r="T58" s="107" t="str">
        <f>Electives!B134</f>
        <v>4s</v>
      </c>
      <c r="U58" s="125" t="str">
        <f>Electives!C134</f>
        <v>Find wall studs &amp; hang curtain rod</v>
      </c>
      <c r="V58" s="107" t="str">
        <f>IF(Electives!P134&lt;&gt;"", Electives!P134, " ")</f>
        <v xml:space="preserve"> </v>
      </c>
      <c r="X58" s="410"/>
      <c r="Y58" s="107" t="str">
        <f>Electives!B206</f>
        <v>6a</v>
      </c>
      <c r="Z58" s="127" t="str">
        <f>Electives!C206</f>
        <v>Hold a family meeting to plan an activity</v>
      </c>
      <c r="AA58" s="107" t="str">
        <f>IF(Electives!P206&lt;&gt;"", Electives!P206, " ")</f>
        <v xml:space="preserve"> </v>
      </c>
      <c r="AC58" s="219">
        <f>'Shooting Sports'!B26</f>
        <v>1</v>
      </c>
      <c r="AD58" s="391" t="str">
        <f>'Shooting Sports'!C26</f>
        <v>Earn the Level 1 Emblem for Archery</v>
      </c>
      <c r="AE58" s="391"/>
      <c r="AF58" s="219" t="str">
        <f>IF('Shooting Sports'!P26&lt;&gt;"", 'Shooting Sports'!P26, "")</f>
        <v/>
      </c>
      <c r="AG58" s="221"/>
      <c r="AH58" s="162" t="str">
        <f>NOVA!B45</f>
        <v>4a</v>
      </c>
      <c r="AI58" s="386" t="str">
        <f>NOVA!C45</f>
        <v>Visit a place where earth science is done</v>
      </c>
      <c r="AJ58" s="387"/>
      <c r="AK58" s="162" t="str">
        <f>IF(NOVA!P45&lt;&gt;"", NOVA!P45, "")</f>
        <v/>
      </c>
      <c r="AL58" s="221"/>
      <c r="AM58" s="162" t="str">
        <f>NOVA!B106</f>
        <v>3f2</v>
      </c>
      <c r="AN58" s="386" t="str">
        <f>NOVA!C106</f>
        <v>Use your model to discuss</v>
      </c>
      <c r="AO58" s="387"/>
      <c r="AP58" s="162" t="str">
        <f>IF(NOVA!P106&lt;&gt;"", NOVA!P106, "")</f>
        <v/>
      </c>
      <c r="AQ58" s="221"/>
      <c r="AR58" s="162">
        <f>NOVA!B171</f>
        <v>5</v>
      </c>
      <c r="AS58" s="323" t="str">
        <f>NOVA!C171</f>
        <v>Discuss how math affects your life</v>
      </c>
      <c r="AT58" s="323"/>
      <c r="AU58" s="162" t="str">
        <f>IF(NOVA!P171&lt;&gt;"", NOVA!P171, "")</f>
        <v/>
      </c>
    </row>
    <row r="59" spans="1:47">
      <c r="A59" s="159" t="str">
        <f>X50</f>
        <v>Project Family</v>
      </c>
      <c r="B59" s="151" t="str">
        <f>Electives!P208</f>
        <v/>
      </c>
      <c r="S59" s="416"/>
      <c r="T59" s="107" t="str">
        <f>Electives!B135</f>
        <v>4t</v>
      </c>
      <c r="U59" s="125" t="str">
        <f>Electives!C135</f>
        <v>Rebuild/refinish old furniture/toy</v>
      </c>
      <c r="V59" s="107" t="str">
        <f>IF(Electives!P135&lt;&gt;"", Electives!P135, " ")</f>
        <v xml:space="preserve"> </v>
      </c>
      <c r="X59" s="410"/>
      <c r="Y59" s="107" t="str">
        <f>Electives!B207</f>
        <v>6b</v>
      </c>
      <c r="Z59" s="127" t="str">
        <f>Electives!C207</f>
        <v>Community/conservation service project</v>
      </c>
      <c r="AA59" s="107" t="str">
        <f>IF(Electives!P207&lt;&gt;"", Electives!P207, " ")</f>
        <v xml:space="preserve"> </v>
      </c>
      <c r="AC59" s="219" t="str">
        <f>'Shooting Sports'!B27</f>
        <v>S1</v>
      </c>
      <c r="AD59" s="391" t="str">
        <f>'Shooting Sports'!C27</f>
        <v>Identify 5 arrow and 6 bow parts</v>
      </c>
      <c r="AE59" s="391"/>
      <c r="AF59" s="219" t="str">
        <f>IF('Shooting Sports'!P27&lt;&gt;"", 'Shooting Sports'!P27, "")</f>
        <v/>
      </c>
      <c r="AG59" s="222"/>
      <c r="AH59" s="162" t="str">
        <f>NOVA!B46</f>
        <v>4a1</v>
      </c>
      <c r="AI59" s="386" t="str">
        <f>NOVA!C46</f>
        <v>Talk with someone how science is used</v>
      </c>
      <c r="AJ59" s="387"/>
      <c r="AK59" s="162" t="str">
        <f>IF(NOVA!P46&lt;&gt;"", NOVA!P46, "")</f>
        <v/>
      </c>
      <c r="AL59" s="222"/>
      <c r="AM59" s="162">
        <f>NOVA!B107</f>
        <v>4</v>
      </c>
      <c r="AN59" s="386" t="str">
        <f>NOVA!C107</f>
        <v>Do A or B</v>
      </c>
      <c r="AO59" s="387"/>
      <c r="AP59" s="162" t="str">
        <f>IF(NOVA!P107&lt;&gt;"", NOVA!P107, "")</f>
        <v/>
      </c>
      <c r="AQ59" s="222"/>
    </row>
    <row r="60" spans="1:47">
      <c r="A60" s="159" t="str">
        <f>X60</f>
        <v>Sportsman</v>
      </c>
      <c r="B60" s="151" t="str">
        <f>Electives!P216</f>
        <v/>
      </c>
      <c r="S60" s="417"/>
      <c r="T60" s="107" t="str">
        <f>Electives!B136</f>
        <v>4u</v>
      </c>
      <c r="U60" s="125" t="str">
        <f>Electives!C136</f>
        <v>Do project agreed upon with parent</v>
      </c>
      <c r="V60" s="107" t="str">
        <f>IF(Electives!P136&lt;&gt;"", Electives!P136,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Sports'!P28&lt;&gt;"", 'Shooting Sports'!P28, "")</f>
        <v/>
      </c>
      <c r="AG60" s="160"/>
      <c r="AH60" s="162" t="str">
        <f>NOVA!B47</f>
        <v>4a2</v>
      </c>
      <c r="AI60" s="386" t="str">
        <f>NOVA!C47</f>
        <v>Discuss with counselor your visit</v>
      </c>
      <c r="AJ60" s="387"/>
      <c r="AK60" s="162" t="str">
        <f>IF(NOVA!P47&lt;&gt;"", NOVA!P47, "")</f>
        <v/>
      </c>
      <c r="AL60" s="160"/>
      <c r="AM60" s="162" t="str">
        <f>NOVA!B108</f>
        <v>4a</v>
      </c>
      <c r="AN60" s="386" t="str">
        <f>NOVA!C108</f>
        <v>Visit a place with space science</v>
      </c>
      <c r="AO60" s="387"/>
      <c r="AP60" s="162" t="str">
        <f>IF(NOVA!P108&lt;&gt;"", NOVA!P108, "")</f>
        <v/>
      </c>
      <c r="AQ60" s="160"/>
    </row>
    <row r="61" spans="1:47" ht="12.75" customHeight="1">
      <c r="X61" s="415" t="str">
        <f>IF(Electives!$E210&lt;&gt;"", Electives!$E210, " ")</f>
        <v>(Do All)</v>
      </c>
      <c r="Y61" s="107">
        <f>Electives!B211</f>
        <v>1</v>
      </c>
      <c r="Z61" s="125" t="str">
        <f>Electives!C211</f>
        <v>Signals used by officials</v>
      </c>
      <c r="AA61" s="107" t="str">
        <f>IF(Electives!P211&lt;&gt;"", Electives!P211, " ")</f>
        <v xml:space="preserve"> </v>
      </c>
      <c r="AC61" s="219" t="str">
        <f>'Shooting Sports'!B29</f>
        <v>S3</v>
      </c>
      <c r="AD61" s="391" t="str">
        <f>'Shooting Sports'!C29</f>
        <v>Demonstrate/Explain range commands</v>
      </c>
      <c r="AE61" s="391"/>
      <c r="AF61" s="219" t="str">
        <f>IF('Shooting Sports'!P29&lt;&gt;"", 'Shooting Sports'!P29, "")</f>
        <v/>
      </c>
      <c r="AG61" s="221"/>
      <c r="AH61" s="162" t="str">
        <f>NOVA!B48</f>
        <v>4b</v>
      </c>
      <c r="AI61" s="323" t="str">
        <f>NOVA!C48</f>
        <v>Explore a career with earth science</v>
      </c>
      <c r="AJ61" s="323"/>
      <c r="AK61" s="162" t="str">
        <f>IF(NOVA!P48&lt;&gt;"", NOVA!P48, "")</f>
        <v/>
      </c>
      <c r="AL61" s="221"/>
      <c r="AM61" s="162" t="str">
        <f>NOVA!B109</f>
        <v>4a1</v>
      </c>
      <c r="AN61" s="386" t="str">
        <f>NOVA!C109</f>
        <v>Talk to someone in charge about science</v>
      </c>
      <c r="AO61" s="387"/>
      <c r="AP61" s="162" t="str">
        <f>IF(NOVA!P109&lt;&gt;"", NOVA!P109, "")</f>
        <v/>
      </c>
      <c r="AQ61" s="221"/>
    </row>
    <row r="62" spans="1:47">
      <c r="A62" s="118" t="s">
        <v>70</v>
      </c>
      <c r="X62" s="416"/>
      <c r="Y62" s="107">
        <f>Electives!B212</f>
        <v>2</v>
      </c>
      <c r="Z62" s="125" t="str">
        <f>Electives!C212</f>
        <v>Participate 2 sports</v>
      </c>
      <c r="AA62" s="107" t="str">
        <f>IF(Electives!P212&lt;&gt;"", Electives!P212, " ")</f>
        <v xml:space="preserve"> </v>
      </c>
      <c r="AC62" s="219" t="str">
        <f>'Shooting Sports'!B30</f>
        <v>S4</v>
      </c>
      <c r="AD62" s="391" t="str">
        <f>'Shooting Sports'!C30</f>
        <v>5 facts about archery in history/lit</v>
      </c>
      <c r="AE62" s="391"/>
      <c r="AF62" s="219" t="str">
        <f>IF('Shooting Sports'!P30&lt;&gt;"", 'Shooting Sports'!P30, "")</f>
        <v/>
      </c>
      <c r="AG62" s="223"/>
      <c r="AL62" s="223"/>
      <c r="AM62" s="162" t="str">
        <f>NOVA!B110</f>
        <v>4a2</v>
      </c>
      <c r="AN62" s="386" t="str">
        <f>NOVA!C110</f>
        <v>Discuss with counselor</v>
      </c>
      <c r="AO62" s="387"/>
      <c r="AP62" s="162" t="str">
        <f>IF(NOVA!P110&lt;&gt;"", NOVA!P110, "")</f>
        <v/>
      </c>
      <c r="AQ62" s="223"/>
    </row>
    <row r="63" spans="1:47" ht="12.75" customHeight="1">
      <c r="A63" s="408" t="s">
        <v>71</v>
      </c>
      <c r="B63" s="409"/>
      <c r="X63" s="416"/>
      <c r="Y63" s="107" t="str">
        <f>Electives!B213</f>
        <v>3a</v>
      </c>
      <c r="Z63" s="125" t="str">
        <f>Electives!C213</f>
        <v>Explain good sportsmanship</v>
      </c>
      <c r="AA63" s="107" t="str">
        <f>IF(Electives!P213&lt;&gt;"", Electives!P213,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IF(NOVA!P111&lt;&gt;"", NOVA!P111, "")</f>
        <v/>
      </c>
      <c r="AQ63" s="221"/>
    </row>
    <row r="64" spans="1:47" ht="12.75" customHeight="1">
      <c r="A64" s="397" t="s">
        <v>33</v>
      </c>
      <c r="B64" s="398"/>
      <c r="X64" s="416"/>
      <c r="Y64" s="107" t="str">
        <f>Electives!B214</f>
        <v>3b</v>
      </c>
      <c r="Z64" s="125" t="str">
        <f>Electives!C214</f>
        <v>Role-play situation of good sportmanship</v>
      </c>
      <c r="AA64" s="107" t="str">
        <f>IF(Electives!P214&lt;&gt;"", Electives!P214, " ")</f>
        <v xml:space="preserve"> </v>
      </c>
      <c r="AC64" s="219">
        <f>'Shooting Sports'!B33</f>
        <v>1</v>
      </c>
      <c r="AD64" s="391" t="str">
        <f>'Shooting Sports'!C33</f>
        <v>Demonstrate good shooting techniques</v>
      </c>
      <c r="AE64" s="391"/>
      <c r="AF64" s="219" t="str">
        <f>IF('Shooting Sports'!P33&lt;&gt;"", 'Shooting Sports'!P33, "")</f>
        <v/>
      </c>
      <c r="AG64" s="221"/>
      <c r="AL64" s="221"/>
      <c r="AM64" s="162">
        <f>NOVA!B112</f>
        <v>5</v>
      </c>
      <c r="AN64" s="323" t="str">
        <f>NOVA!C112</f>
        <v>Discuss your findings with counselor</v>
      </c>
      <c r="AO64" s="323"/>
      <c r="AP64" s="162" t="str">
        <f>IF(NOVA!P112&lt;&gt;"", NOVA!P112, "")</f>
        <v/>
      </c>
      <c r="AQ64" s="221"/>
    </row>
    <row r="65" spans="1:43">
      <c r="A65" s="400" t="s">
        <v>72</v>
      </c>
      <c r="B65" s="401"/>
      <c r="X65" s="417"/>
      <c r="Y65" s="107" t="str">
        <f>Electives!B215</f>
        <v>3c</v>
      </c>
      <c r="Z65" s="125" t="str">
        <f>Electives!C215</f>
        <v>Give example of good sportsmanship</v>
      </c>
      <c r="AA65" s="107" t="str">
        <f>IF(Electives!P215&lt;&gt;"", Electives!P215, " ")</f>
        <v xml:space="preserve"> </v>
      </c>
      <c r="AC65" s="219">
        <f>'Shooting Sports'!B34</f>
        <v>2</v>
      </c>
      <c r="AD65" s="391" t="str">
        <f>'Shooting Sports'!C34</f>
        <v>Explain parts of slingshot</v>
      </c>
      <c r="AE65" s="391"/>
      <c r="AF65" s="219" t="str">
        <f>IF('Shooting Sports'!P34&lt;&gt;"", 'Shooting Sports'!P34, "")</f>
        <v/>
      </c>
      <c r="AG65" s="221"/>
      <c r="AL65" s="221"/>
      <c r="AQ65" s="221"/>
    </row>
    <row r="66" spans="1:43" ht="12.75" customHeight="1">
      <c r="A66" s="406" t="s">
        <v>462</v>
      </c>
      <c r="B66" s="407"/>
      <c r="AC66" s="219">
        <f>'Shooting Sports'!B35</f>
        <v>3</v>
      </c>
      <c r="AD66" s="391" t="str">
        <f>'Shooting Sports'!C35</f>
        <v>Explain types of ammo</v>
      </c>
      <c r="AE66" s="391"/>
      <c r="AF66" s="219" t="str">
        <f>IF('Shooting Sports'!P35&lt;&gt;"", 'Shooting Sports'!P35, "")</f>
        <v/>
      </c>
      <c r="AG66" s="221"/>
      <c r="AL66" s="221"/>
      <c r="AQ66" s="221"/>
    </row>
    <row r="67" spans="1:43">
      <c r="AC67" s="219">
        <f>'Shooting Sports'!B36</f>
        <v>4</v>
      </c>
      <c r="AD67" s="391" t="str">
        <f>'Shooting Sports'!C36</f>
        <v>Explain types of targets</v>
      </c>
      <c r="AE67" s="391"/>
      <c r="AF67" s="219" t="str">
        <f>IF('Shooting Sports'!P36&lt;&gt;"", 'Shooting Sports'!P36,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Sports'!P39&lt;&gt;"", 'Shooting Sports'!P39, "")</f>
        <v/>
      </c>
      <c r="AG69" s="221"/>
      <c r="AL69" s="221"/>
      <c r="AQ69" s="221"/>
    </row>
    <row r="70" spans="1:43" ht="12.75" customHeight="1">
      <c r="AC70" s="219" t="str">
        <f>'Shooting Sports'!B40</f>
        <v>S1</v>
      </c>
      <c r="AD70" s="391" t="str">
        <f>'Shooting Sports'!C40</f>
        <v>Fire 5 shots in 3 volleys at a target</v>
      </c>
      <c r="AE70" s="391"/>
      <c r="AF70" s="219" t="str">
        <f>IF('Shooting Sports'!P40&lt;&gt;"", 'Shooting Sports'!P40, "")</f>
        <v/>
      </c>
    </row>
    <row r="71" spans="1:43" ht="12.75" customHeight="1">
      <c r="AC71" s="219" t="str">
        <f>'Shooting Sports'!B41</f>
        <v>S2</v>
      </c>
      <c r="AD71" s="391" t="str">
        <f>'Shooting Sports'!C41</f>
        <v>Demonstrate/Explain range commands</v>
      </c>
      <c r="AE71" s="391"/>
      <c r="AF71" s="219" t="str">
        <f>IF('Shooting Sports'!P41&lt;&gt;"", 'Shooting Sports'!P41, "")</f>
        <v/>
      </c>
      <c r="AG71" s="221"/>
      <c r="AL71" s="221"/>
      <c r="AQ71" s="221"/>
    </row>
    <row r="72" spans="1:43" ht="12.75" customHeight="1">
      <c r="AC72" s="219" t="str">
        <f>'Shooting Sports'!B42</f>
        <v>S3</v>
      </c>
      <c r="AD72" s="391" t="str">
        <f>'Shooting Sports'!C42</f>
        <v>Shoot with your off hand</v>
      </c>
      <c r="AE72" s="391"/>
      <c r="AF72" s="219" t="str">
        <f>IF('Shooting Sports'!P42&lt;&gt;"", 'Shooting Sports'!P42,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K5MK2VYsv7ICenrMI/z4Vgq6TmYHq6ZOmZ6bRaHxCIpk+Q7+EB28HiDrP4qheNtCA0aavWLFb0oQcn9aEkGVCg==" saltValue="z7ZQuo26w8mfWivKUlFUhQ=="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13</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IF(AdventurePins!Q6&lt;&gt;"", AdventurePins!Q6, " ")</f>
        <v xml:space="preserve"> </v>
      </c>
      <c r="I4" s="403" t="str">
        <f>IF(AdventurePins!$E62&lt;&gt;"", AdventurePins!$E62, " ")</f>
        <v>(Do 1-5 and one of 6)</v>
      </c>
      <c r="J4" s="42">
        <f>AdventurePins!B63</f>
        <v>1</v>
      </c>
      <c r="K4" s="159" t="str">
        <f>AdventurePins!C63</f>
        <v>Flag History/Display/Ceremony</v>
      </c>
      <c r="L4" s="42" t="str">
        <f>IF(AdventurePins!Q63&lt;&gt;"", AdventurePins!Q63, " ")</f>
        <v xml:space="preserve"> </v>
      </c>
      <c r="N4" s="410" t="str">
        <f>Electives!$E5</f>
        <v>(Do All and only four of 3)</v>
      </c>
      <c r="O4" s="107">
        <f>Electives!B6</f>
        <v>1</v>
      </c>
      <c r="P4" s="125" t="str">
        <f>Electives!C6</f>
        <v>Draw picture of "Fair Test" of fertilizer</v>
      </c>
      <c r="Q4" s="107" t="str">
        <f>IF(Electives!Q6&lt;&gt;"", Electives!Q6, " ")</f>
        <v xml:space="preserve"> </v>
      </c>
      <c r="S4" s="415" t="str">
        <f>IF(Electives!$E73&lt;&gt;"", Electives!$E73, " ")</f>
        <v>(Do 1a and one other and all of 2)</v>
      </c>
      <c r="T4" s="107" t="str">
        <f>Electives!B74</f>
        <v>1a</v>
      </c>
      <c r="U4" s="126" t="str">
        <f>Electives!C74</f>
        <v>Cook 2 different recipes w/o pots &amp; pans</v>
      </c>
      <c r="V4" s="107" t="str">
        <f>IF(Electives!Q74&lt;&gt;"", Electives!Q74, " ")</f>
        <v xml:space="preserve"> </v>
      </c>
      <c r="X4" s="410" t="str">
        <f>IF(Electives!$E139&lt;&gt;"", Electives!$E139, " ")</f>
        <v>(Do All)</v>
      </c>
      <c r="Y4" s="107">
        <f>Electives!B140</f>
        <v>1</v>
      </c>
      <c r="Z4" s="125" t="str">
        <f>Electives!C140</f>
        <v>Decide on elements of game</v>
      </c>
      <c r="AA4" s="107" t="str">
        <f>IF(Electives!Q140&lt;&gt;"", Electives!Q140, " ")</f>
        <v xml:space="preserve"> </v>
      </c>
      <c r="AC4" s="164">
        <f>'Cub Awards'!B6</f>
        <v>1</v>
      </c>
      <c r="AD4" s="314" t="str">
        <f>'Cub Awards'!C6</f>
        <v>Learn rescue techniques</v>
      </c>
      <c r="AE4" s="314"/>
      <c r="AF4" s="164" t="str">
        <f>IF('Cub Awards'!Q6&lt;&gt;"", 'Cub Awards'!Q6, "")</f>
        <v/>
      </c>
      <c r="AG4" s="213"/>
      <c r="AH4" s="162" t="str">
        <f>NOVA!B174</f>
        <v>1a</v>
      </c>
      <c r="AI4" s="323" t="str">
        <f>NOVA!C174</f>
        <v>Complete Adventures in Science</v>
      </c>
      <c r="AJ4" s="323"/>
      <c r="AK4" s="162" t="str">
        <f>IF(NOVA!Q174&lt;&gt;"", NOVA!Q174, "")</f>
        <v/>
      </c>
      <c r="AL4" s="213"/>
      <c r="AM4" s="162" t="str">
        <f>NOVA!B51</f>
        <v>1a</v>
      </c>
      <c r="AN4" s="323" t="str">
        <f>NOVA!C51</f>
        <v>Read or watch 1 hour of wildlife content</v>
      </c>
      <c r="AO4" s="323"/>
      <c r="AP4" s="162" t="str">
        <f>IF(NOVA!Q51&lt;&gt;"", NOVA!Q51, "")</f>
        <v/>
      </c>
      <c r="AQ4" s="213"/>
      <c r="AR4" s="162" t="str">
        <f>NOVA!B115</f>
        <v>1a</v>
      </c>
      <c r="AS4" s="323" t="str">
        <f>NOVA!C115</f>
        <v>Read or watch 1 hour of tech content</v>
      </c>
      <c r="AT4" s="323"/>
      <c r="AU4" s="162" t="str">
        <f>IF(NOVA!Q115&lt;&gt;"", NOVA!Q115, "")</f>
        <v/>
      </c>
    </row>
    <row r="5" spans="1:47" ht="12.75" customHeight="1">
      <c r="A5" s="206" t="s">
        <v>854</v>
      </c>
      <c r="B5" s="42" t="str">
        <f>Bobcat!Q13</f>
        <v xml:space="preserve"> </v>
      </c>
      <c r="D5" s="419"/>
      <c r="E5" s="42">
        <f>AdventurePins!B7</f>
        <v>2</v>
      </c>
      <c r="F5" s="108" t="str">
        <f>AdventurePins!C7</f>
        <v>Prepare a balanced meal for family</v>
      </c>
      <c r="G5" s="42" t="str">
        <f>IF(AdventurePins!Q7&lt;&gt;"", AdventurePins!Q7, " ")</f>
        <v xml:space="preserve"> </v>
      </c>
      <c r="I5" s="404"/>
      <c r="J5" s="42">
        <f>AdventurePins!B64</f>
        <v>2</v>
      </c>
      <c r="K5" s="159" t="str">
        <f>AdventurePins!C64</f>
        <v>Citizen rights and duties</v>
      </c>
      <c r="L5" s="42" t="str">
        <f>IF(AdventurePins!Q64&lt;&gt;"", AdventurePins!Q64, " ")</f>
        <v xml:space="preserve"> </v>
      </c>
      <c r="N5" s="410"/>
      <c r="O5" s="107">
        <f>Electives!B7</f>
        <v>2</v>
      </c>
      <c r="P5" s="127" t="str">
        <f>Electives!C7</f>
        <v>Visit museum, discuss 3 questions w/scientist</v>
      </c>
      <c r="Q5" s="107" t="str">
        <f>IF(Electives!Q7&lt;&gt;"", Electives!Q7, " ")</f>
        <v xml:space="preserve"> </v>
      </c>
      <c r="S5" s="416"/>
      <c r="T5" s="107" t="str">
        <f>Electives!B75</f>
        <v>1b</v>
      </c>
      <c r="U5" s="126" t="str">
        <f>Electives!C75</f>
        <v>Show one way to light fire w/o matches</v>
      </c>
      <c r="V5" s="107" t="str">
        <f>IF(Electives!Q75&lt;&gt;"", Electives!Q75, " ")</f>
        <v xml:space="preserve"> </v>
      </c>
      <c r="X5" s="410"/>
      <c r="Y5" s="107">
        <f>Electives!B141</f>
        <v>2</v>
      </c>
      <c r="Z5" s="125" t="str">
        <f>Electives!C141</f>
        <v>List 5 of onlnie safety rules</v>
      </c>
      <c r="AA5" s="107" t="str">
        <f>IF(Electives!Q141&lt;&gt;"", Electives!Q141, " ")</f>
        <v xml:space="preserve"> </v>
      </c>
      <c r="AC5" s="164">
        <f>'Cub Awards'!B7</f>
        <v>2</v>
      </c>
      <c r="AD5" s="314" t="str">
        <f>'Cub Awards'!C7</f>
        <v>Build a family emergency kit</v>
      </c>
      <c r="AE5" s="314"/>
      <c r="AF5" s="164" t="str">
        <f>IF('Cub Awards'!Q7&lt;&gt;"", 'Cub Awards'!Q7, "")</f>
        <v/>
      </c>
      <c r="AG5" s="142"/>
      <c r="AH5" s="162" t="str">
        <f>NOVA!B175</f>
        <v>1b</v>
      </c>
      <c r="AI5" s="386" t="str">
        <f>NOVA!C175</f>
        <v>Complete Engineer</v>
      </c>
      <c r="AJ5" s="387"/>
      <c r="AK5" s="162" t="str">
        <f>IF(NOVA!Q175&lt;&gt;"", NOVA!Q175, "")</f>
        <v/>
      </c>
      <c r="AL5" s="142"/>
      <c r="AM5" s="162" t="str">
        <f>NOVA!B52</f>
        <v>1b</v>
      </c>
      <c r="AN5" s="386" t="str">
        <f>NOVA!C52</f>
        <v>List at least two questions or ideas</v>
      </c>
      <c r="AO5" s="387"/>
      <c r="AP5" s="162" t="str">
        <f>IF(NOVA!Q52&lt;&gt;"", NOVA!Q52, "")</f>
        <v/>
      </c>
      <c r="AQ5" s="142"/>
      <c r="AR5" s="162" t="str">
        <f>NOVA!B116</f>
        <v>1b</v>
      </c>
      <c r="AS5" s="386" t="str">
        <f>NOVA!C116</f>
        <v>List at least two questions or ideas</v>
      </c>
      <c r="AT5" s="387"/>
      <c r="AU5" s="162" t="str">
        <f>IF(NOVA!Q116&lt;&gt;"", NOVA!Q116, "")</f>
        <v/>
      </c>
    </row>
    <row r="6" spans="1:47">
      <c r="A6" s="108" t="s">
        <v>37</v>
      </c>
      <c r="B6" s="42" t="str">
        <f>WebelosBadge!Q14</f>
        <v/>
      </c>
      <c r="D6" s="420"/>
      <c r="E6" s="42">
        <f>AdventurePins!B8</f>
        <v>3</v>
      </c>
      <c r="F6" s="108" t="str">
        <f>AdventurePins!C8</f>
        <v>Build / Light / Extinguish fire</v>
      </c>
      <c r="G6" s="42" t="str">
        <f>IF(AdventurePins!Q8&lt;&gt;"", AdventurePins!Q8, " ")</f>
        <v xml:space="preserve"> </v>
      </c>
      <c r="I6" s="404"/>
      <c r="J6" s="42">
        <f>AdventurePins!B65</f>
        <v>3</v>
      </c>
      <c r="K6" s="159" t="str">
        <f>AdventurePins!C65</f>
        <v>Discuss "rule of law"</v>
      </c>
      <c r="L6" s="42" t="str">
        <f>IF(AdventurePins!Q65&lt;&gt;"", AdventurePins!Q65, " ")</f>
        <v xml:space="preserve"> </v>
      </c>
      <c r="N6" s="410"/>
      <c r="O6" s="107" t="str">
        <f>Electives!B8</f>
        <v>3a</v>
      </c>
      <c r="P6" s="125" t="str">
        <f>Electives!C8</f>
        <v>Do experiment of #1 &amp; report</v>
      </c>
      <c r="Q6" s="107" t="str">
        <f>IF(Electives!Q8&lt;&gt;"", Electives!Q8, " ")</f>
        <v xml:space="preserve"> </v>
      </c>
      <c r="S6" s="416"/>
      <c r="T6" s="107" t="str">
        <f>Electives!B76</f>
        <v>1c</v>
      </c>
      <c r="U6" s="126" t="str">
        <f>Electives!C76</f>
        <v>Use tree limbs &amp; build overnight shelter</v>
      </c>
      <c r="V6" s="107" t="str">
        <f>IF(Electives!Q76&lt;&gt;"", Electives!Q76, " ")</f>
        <v xml:space="preserve"> </v>
      </c>
      <c r="X6" s="410"/>
      <c r="Y6" s="107">
        <f>Electives!B142</f>
        <v>3</v>
      </c>
      <c r="Z6" s="125" t="str">
        <f>Electives!C142</f>
        <v>Create game</v>
      </c>
      <c r="AA6" s="107" t="str">
        <f>IF(Electives!Q142&lt;&gt;"", Electives!Q142, " ")</f>
        <v xml:space="preserve"> </v>
      </c>
      <c r="AC6" s="164">
        <f>'Cub Awards'!B8</f>
        <v>3</v>
      </c>
      <c r="AD6" s="314" t="str">
        <f>'Cub Awards'!C8</f>
        <v>Take a first-aid course</v>
      </c>
      <c r="AE6" s="314"/>
      <c r="AF6" s="164" t="str">
        <f>IF('Cub Awards'!Q8&lt;&gt;"", 'Cub Awards'!Q8, "")</f>
        <v/>
      </c>
      <c r="AG6" s="215"/>
      <c r="AH6" s="162" t="str">
        <f>NOVA!B176</f>
        <v>1c</v>
      </c>
      <c r="AI6" s="386" t="str">
        <f>NOVA!C176</f>
        <v>Complete Scouting Adventure</v>
      </c>
      <c r="AJ6" s="387"/>
      <c r="AK6" s="162" t="str">
        <f>IF(NOVA!Q176&lt;&gt;"", NOVA!Q176, "")</f>
        <v/>
      </c>
      <c r="AL6" s="215"/>
      <c r="AM6" s="162" t="str">
        <f>NOVA!B53</f>
        <v>1c</v>
      </c>
      <c r="AN6" s="386" t="str">
        <f>NOVA!C53</f>
        <v>Discuss two with your counselor</v>
      </c>
      <c r="AO6" s="387"/>
      <c r="AP6" s="162" t="str">
        <f>IF(NOVA!Q53&lt;&gt;"", NOVA!Q53, "")</f>
        <v/>
      </c>
      <c r="AQ6" s="215"/>
      <c r="AR6" s="162" t="str">
        <f>NOVA!B117</f>
        <v>1c</v>
      </c>
      <c r="AS6" s="386" t="str">
        <f>NOVA!C117</f>
        <v>Discuss two with your counselor</v>
      </c>
      <c r="AT6" s="387"/>
      <c r="AU6" s="162" t="str">
        <f>IF(NOVA!Q117&lt;&gt;"", NOVA!Q117, "")</f>
        <v/>
      </c>
    </row>
    <row r="7" spans="1:47">
      <c r="A7" s="108" t="s">
        <v>29</v>
      </c>
      <c r="B7" s="42" t="str">
        <f>ArrowOfLight!Q13</f>
        <v xml:space="preserve"> </v>
      </c>
      <c r="D7" s="399" t="str">
        <f>AdventurePins!C10</f>
        <v>Duty to God and You</v>
      </c>
      <c r="E7" s="399"/>
      <c r="F7" s="399"/>
      <c r="G7" s="399"/>
      <c r="I7" s="404"/>
      <c r="J7" s="42">
        <f>AdventurePins!B66</f>
        <v>4</v>
      </c>
      <c r="K7" s="159" t="str">
        <f>AdventurePins!C66</f>
        <v>Meet government leader</v>
      </c>
      <c r="L7" s="42" t="str">
        <f>IF(AdventurePins!Q66&lt;&gt;"", AdventurePins!Q66, " ")</f>
        <v xml:space="preserve"> </v>
      </c>
      <c r="N7" s="410"/>
      <c r="O7" s="107" t="str">
        <f>Electives!B9</f>
        <v>3b</v>
      </c>
      <c r="P7" s="125" t="str">
        <f>Electives!C9</f>
        <v>Do experiment #1 &amp; change ind. var</v>
      </c>
      <c r="Q7" s="107" t="str">
        <f>IF(Electives!Q9&lt;&gt;"", Electives!Q9, " ")</f>
        <v xml:space="preserve"> </v>
      </c>
      <c r="S7" s="416"/>
      <c r="T7" s="107" t="str">
        <f>Electives!B77</f>
        <v>2a</v>
      </c>
      <c r="U7" s="126" t="str">
        <f>Electives!C77</f>
        <v>Assemble survival kit</v>
      </c>
      <c r="V7" s="107" t="str">
        <f>IF(Electives!Q77&lt;&gt;"", Electives!Q77, " ")</f>
        <v xml:space="preserve"> </v>
      </c>
      <c r="X7" s="410"/>
      <c r="Y7" s="107">
        <f>Electives!B143</f>
        <v>4</v>
      </c>
      <c r="Z7" s="125" t="str">
        <f>Electives!C143</f>
        <v>Teach someone else how to play</v>
      </c>
      <c r="AA7" s="107" t="str">
        <f>IF(Electives!Q143&lt;&gt;"", Electives!Q143, " ")</f>
        <v xml:space="preserve"> </v>
      </c>
      <c r="AC7" s="164">
        <f>'Cub Awards'!B9</f>
        <v>4</v>
      </c>
      <c r="AD7" s="314" t="str">
        <f>'Cub Awards'!C9</f>
        <v>Learn to survive extreme weather</v>
      </c>
      <c r="AE7" s="314"/>
      <c r="AF7" s="164" t="str">
        <f>IF('Cub Awards'!Q9&lt;&gt;"", 'Cub Awards'!Q9, "")</f>
        <v/>
      </c>
      <c r="AG7" s="215"/>
      <c r="AH7" s="162">
        <f>NOVA!B177</f>
        <v>2</v>
      </c>
      <c r="AI7" s="386" t="str">
        <f>NOVA!C177</f>
        <v>Complete 3 adventures listed in comment</v>
      </c>
      <c r="AJ7" s="387"/>
      <c r="AK7" s="162" t="str">
        <f>IF(NOVA!Q177&lt;&gt;"", NOVA!Q177, "")</f>
        <v/>
      </c>
      <c r="AL7" s="215"/>
      <c r="AM7" s="162">
        <f>NOVA!B54</f>
        <v>2</v>
      </c>
      <c r="AN7" s="386" t="str">
        <f>NOVA!C54</f>
        <v>Complete an elective listed in comment</v>
      </c>
      <c r="AO7" s="387"/>
      <c r="AP7" s="162" t="str">
        <f>IF(NOVA!Q54&lt;&gt;"", NOVA!Q54, "")</f>
        <v/>
      </c>
      <c r="AQ7" s="215"/>
      <c r="AR7" s="162">
        <f>NOVA!B118</f>
        <v>2</v>
      </c>
      <c r="AS7" s="386" t="str">
        <f>NOVA!C118</f>
        <v>Complete an elective listed in comment</v>
      </c>
      <c r="AT7" s="387"/>
      <c r="AU7" s="162" t="str">
        <f>IF(NOVA!Q118&lt;&gt;"", NOVA!Q118, "")</f>
        <v/>
      </c>
    </row>
    <row r="8" spans="1:47" ht="12.75" customHeight="1">
      <c r="D8" s="421" t="str">
        <f>IF(AdventurePins!$E10&lt;&gt;"", AdventurePins!$E10, " ")</f>
        <v>(Do 1 and two others)</v>
      </c>
      <c r="E8" s="42">
        <f>AdventurePins!B11</f>
        <v>1</v>
      </c>
      <c r="F8" s="108" t="str">
        <f>AdventurePins!C11</f>
        <v>Discuss duty to God</v>
      </c>
      <c r="G8" s="42" t="str">
        <f>IF(AdventurePins!Q11&lt;&gt;"", AdventurePins!Q11, " ")</f>
        <v xml:space="preserve"> </v>
      </c>
      <c r="I8" s="404"/>
      <c r="J8" s="42">
        <f>AdventurePins!B67</f>
        <v>5</v>
      </c>
      <c r="K8" s="159" t="str">
        <f>AdventurePins!C67</f>
        <v>Plan activity</v>
      </c>
      <c r="L8" s="42" t="str">
        <f>IF(AdventurePins!Q67&lt;&gt;"", AdventurePins!Q67, " ")</f>
        <v xml:space="preserve"> </v>
      </c>
      <c r="N8" s="410"/>
      <c r="O8" s="107" t="str">
        <f>Electives!B10</f>
        <v>3c</v>
      </c>
      <c r="P8" s="125" t="str">
        <f>Electives!C10</f>
        <v>Build scale model of solar system</v>
      </c>
      <c r="Q8" s="107" t="str">
        <f>IF(Electives!Q10&lt;&gt;"", Electives!Q10, " ")</f>
        <v xml:space="preserve"> </v>
      </c>
      <c r="S8" s="416"/>
      <c r="T8" s="107" t="str">
        <f>Electives!B78</f>
        <v>2b</v>
      </c>
      <c r="U8" s="126" t="str">
        <f>Electives!C78</f>
        <v>Demonstrate 2 ways to purify water</v>
      </c>
      <c r="V8" s="107" t="str">
        <f>IF(Electives!Q78&lt;&gt;"", Electives!Q78, " ")</f>
        <v xml:space="preserve"> </v>
      </c>
      <c r="X8" s="399" t="str">
        <f>Electives!C146</f>
        <v>Into the Wild</v>
      </c>
      <c r="Y8" s="399"/>
      <c r="Z8" s="399"/>
      <c r="AA8" s="399"/>
      <c r="AC8" s="164">
        <f>'Cub Awards'!B10</f>
        <v>5</v>
      </c>
      <c r="AD8" s="314" t="str">
        <f>'Cub Awards'!C10</f>
        <v>Learn about personal safety</v>
      </c>
      <c r="AE8" s="314"/>
      <c r="AF8" s="164" t="str">
        <f>IF('Cub Awards'!Q10&lt;&gt;"", 'Cub Awards'!Q10, "")</f>
        <v/>
      </c>
      <c r="AG8" s="215"/>
      <c r="AH8" s="162">
        <f>NOVA!B178</f>
        <v>3</v>
      </c>
      <c r="AI8" s="386" t="str">
        <f>NOVA!C178</f>
        <v>Discuss facts about Dr. Townes</v>
      </c>
      <c r="AJ8" s="387"/>
      <c r="AK8" s="162" t="str">
        <f>IF(NOVA!Q178&lt;&gt;"", NOVA!Q178, "")</f>
        <v/>
      </c>
      <c r="AL8" s="215"/>
      <c r="AM8" s="162" t="str">
        <f>NOVA!B55</f>
        <v>3a</v>
      </c>
      <c r="AN8" s="386" t="str">
        <f>NOVA!C55</f>
        <v>Explore what is wildlife</v>
      </c>
      <c r="AO8" s="387"/>
      <c r="AP8" s="162" t="str">
        <f>IF(NOVA!Q55&lt;&gt;"", NOVA!Q55, "")</f>
        <v/>
      </c>
      <c r="AQ8" s="215"/>
      <c r="AR8" s="162" t="str">
        <f>NOVA!B119</f>
        <v>3a</v>
      </c>
      <c r="AS8" s="386" t="str">
        <f>NOVA!C119</f>
        <v>Look up definition of Technology</v>
      </c>
      <c r="AT8" s="387"/>
      <c r="AU8" s="162" t="str">
        <f>IF(NOVA!Q119&lt;&gt;"", NOVA!Q119, "")</f>
        <v/>
      </c>
    </row>
    <row r="9" spans="1:47" ht="12.75" customHeight="1">
      <c r="A9" s="413" t="s">
        <v>28</v>
      </c>
      <c r="B9" s="413"/>
      <c r="D9" s="422"/>
      <c r="E9" s="42">
        <f>AdventurePins!B12</f>
        <v>2</v>
      </c>
      <c r="F9" s="108" t="str">
        <f>AdventurePins!C12</f>
        <v>Earn religious emblem of faith</v>
      </c>
      <c r="G9" s="42" t="str">
        <f>IF(AdventurePins!Q12&lt;&gt;"", AdventurePins!Q12, " ")</f>
        <v xml:space="preserve"> </v>
      </c>
      <c r="I9" s="404"/>
      <c r="J9" s="42" t="str">
        <f>AdventurePins!B68</f>
        <v>6a</v>
      </c>
      <c r="K9" s="159" t="str">
        <f>AdventurePins!C68</f>
        <v>Scouting in another country</v>
      </c>
      <c r="L9" s="42" t="str">
        <f>IF(AdventurePins!Q68&lt;&gt;"", AdventurePins!Q68, " ")</f>
        <v xml:space="preserve"> </v>
      </c>
      <c r="N9" s="410"/>
      <c r="O9" s="107" t="str">
        <f>Electives!B11</f>
        <v>3d</v>
      </c>
      <c r="P9" s="125" t="str">
        <f>Electives!C11</f>
        <v>Build, launch rocket; design "fair test"</v>
      </c>
      <c r="Q9" s="107" t="str">
        <f>IF(Electives!Q11&lt;&gt;"", Electives!Q11, " ")</f>
        <v xml:space="preserve"> </v>
      </c>
      <c r="S9" s="416"/>
      <c r="T9" s="107" t="str">
        <f>Electives!B79</f>
        <v>2c</v>
      </c>
      <c r="U9" s="126" t="str">
        <f>Electives!C79</f>
        <v>Explain S-T-O-P, universal emerg signs</v>
      </c>
      <c r="V9" s="107" t="str">
        <f>IF(Electives!Q79&lt;&gt;"", Electives!Q79, " ")</f>
        <v xml:space="preserve"> </v>
      </c>
      <c r="X9" s="410" t="str">
        <f>IF(Electives!$E146&lt;&gt;"", Electives!$E146, " ")</f>
        <v>(Do Six)</v>
      </c>
      <c r="Y9" s="107">
        <f>Electives!B147</f>
        <v>1</v>
      </c>
      <c r="Z9" s="125" t="str">
        <f>Electives!C147</f>
        <v>Care for insect/etc and tell</v>
      </c>
      <c r="AA9" s="107" t="str">
        <f>IF(Electives!Q147&lt;&gt;"", Electives!Q147, " ")</f>
        <v xml:space="preserve"> </v>
      </c>
      <c r="AC9" s="164">
        <f>'Cub Awards'!B11</f>
        <v>6</v>
      </c>
      <c r="AD9" s="314" t="str">
        <f>'Cub Awards'!C11</f>
        <v>Give presentation on emergency prep</v>
      </c>
      <c r="AE9" s="314"/>
      <c r="AF9" s="164" t="str">
        <f>IF('Cub Awards'!Q11&lt;&gt;"", 'Cub Awards'!Q11, "")</f>
        <v/>
      </c>
      <c r="AG9" s="215"/>
      <c r="AH9" s="162">
        <f>NOVA!B179</f>
        <v>4</v>
      </c>
      <c r="AI9" s="386" t="str">
        <f>NOVA!C179</f>
        <v>Research 5 famous STEM professionals</v>
      </c>
      <c r="AJ9" s="387"/>
      <c r="AK9" s="162" t="str">
        <f>IF(NOVA!Q179&lt;&gt;"", NOVA!Q179, "")</f>
        <v/>
      </c>
      <c r="AL9" s="215"/>
      <c r="AM9" s="162" t="str">
        <f>NOVA!B56</f>
        <v>3b</v>
      </c>
      <c r="AN9" s="386" t="str">
        <f>NOVA!C56</f>
        <v>Explain relationships within food chain</v>
      </c>
      <c r="AO9" s="387"/>
      <c r="AP9" s="162" t="str">
        <f>IF(NOVA!Q56&lt;&gt;"", NOVA!Q56, "")</f>
        <v/>
      </c>
      <c r="AQ9" s="215"/>
      <c r="AR9" s="162" t="str">
        <f>NOVA!B120</f>
        <v>3b1</v>
      </c>
      <c r="AS9" s="386" t="str">
        <f>NOVA!C120</f>
        <v>How is tech used in communication</v>
      </c>
      <c r="AT9" s="387"/>
      <c r="AU9" s="162" t="str">
        <f>IF(NOVA!Q120&lt;&gt;"", NOVA!Q120, "")</f>
        <v/>
      </c>
    </row>
    <row r="10" spans="1:47">
      <c r="A10" s="412"/>
      <c r="B10" s="412"/>
      <c r="D10" s="422"/>
      <c r="E10" s="42">
        <f>AdventurePins!B13</f>
        <v>3</v>
      </c>
      <c r="F10" s="207" t="str">
        <f>AdventurePins!C13</f>
        <v>Discuss how worship helps duty to God</v>
      </c>
      <c r="G10" s="42" t="str">
        <f>IF(AdventurePins!Q13&lt;&gt;"", AdventurePins!Q13, " ")</f>
        <v xml:space="preserve"> </v>
      </c>
      <c r="I10" s="404"/>
      <c r="J10" s="42" t="str">
        <f>AdventurePins!B69</f>
        <v>6b</v>
      </c>
      <c r="K10" s="159" t="str">
        <f>AdventurePins!C69</f>
        <v>World Friendship Fund</v>
      </c>
      <c r="L10" s="42" t="str">
        <f>IF(AdventurePins!Q69&lt;&gt;"", AdventurePins!Q69, " ")</f>
        <v xml:space="preserve"> </v>
      </c>
      <c r="N10" s="410"/>
      <c r="O10" s="107" t="str">
        <f>Electives!B12</f>
        <v>3e</v>
      </c>
      <c r="P10" s="125" t="str">
        <f>Electives!C12</f>
        <v>Two circuits; 3 lights &amp; battery</v>
      </c>
      <c r="Q10" s="107" t="str">
        <f>IF(Electives!Q12&lt;&gt;"", Electives!Q12, " ")</f>
        <v xml:space="preserve"> </v>
      </c>
      <c r="S10" s="417"/>
      <c r="T10" s="107" t="str">
        <f>Electives!B80</f>
        <v>2d</v>
      </c>
      <c r="U10" s="126" t="str">
        <f>Electives!C80</f>
        <v>4 Leader qualities &amp; act out 2.</v>
      </c>
      <c r="V10" s="107" t="str">
        <f>IF(Electives!Q80&lt;&gt;"", Electives!Q80, " ")</f>
        <v xml:space="preserve"> </v>
      </c>
      <c r="X10" s="410"/>
      <c r="Y10" s="107">
        <f>Electives!B148</f>
        <v>2</v>
      </c>
      <c r="Z10" s="127" t="str">
        <f>Electives!C148</f>
        <v>Setup aquarium (30 days); share experience</v>
      </c>
      <c r="AA10" s="107" t="str">
        <f>IF(Electives!Q148&lt;&gt;"", Electives!Q148, " ")</f>
        <v xml:space="preserve"> </v>
      </c>
      <c r="AC10"/>
      <c r="AD10" s="395" t="str">
        <f>'Cub Awards'!C13</f>
        <v>Outdoor Activity Award</v>
      </c>
      <c r="AE10" s="395"/>
      <c r="AF10"/>
      <c r="AG10" s="142"/>
      <c r="AH10" s="162">
        <f>NOVA!B180</f>
        <v>5</v>
      </c>
      <c r="AI10" s="386" t="str">
        <f>NOVA!C180</f>
        <v>Discuss importance of STEM education</v>
      </c>
      <c r="AJ10" s="387"/>
      <c r="AK10" s="162" t="str">
        <f>IF(NOVA!Q180&lt;&gt;"", NOVA!Q180, "")</f>
        <v/>
      </c>
      <c r="AL10" s="142"/>
      <c r="AM10" s="162" t="str">
        <f>NOVA!B57</f>
        <v>3c</v>
      </c>
      <c r="AN10" s="386" t="str">
        <f>NOVA!C57</f>
        <v>Explain your favorite plant / wildlife</v>
      </c>
      <c r="AO10" s="387"/>
      <c r="AP10" s="162" t="str">
        <f>IF(NOVA!Q57&lt;&gt;"", NOVA!Q57, "")</f>
        <v/>
      </c>
      <c r="AQ10" s="142"/>
      <c r="AR10" s="162" t="str">
        <f>NOVA!B121</f>
        <v>3b2</v>
      </c>
      <c r="AS10" s="386" t="str">
        <f>NOVA!C121</f>
        <v>How is tech used in business</v>
      </c>
      <c r="AT10" s="387"/>
      <c r="AU10" s="162" t="str">
        <f>IF(NOVA!Q121&lt;&gt;"", NOVA!Q121, "")</f>
        <v/>
      </c>
    </row>
    <row r="11" spans="1:47">
      <c r="A11" s="109" t="s">
        <v>433</v>
      </c>
      <c r="B11" s="110" t="str">
        <f>IF(ISTEXT(WebelosBadge!Q5),"C"," ")</f>
        <v xml:space="preserve"> </v>
      </c>
      <c r="D11" s="423"/>
      <c r="E11" s="42">
        <f>AdventurePins!B14</f>
        <v>4</v>
      </c>
      <c r="F11" s="208" t="str">
        <f>AdventurePins!C14</f>
        <v>Do one thing to be closer to God for 1 month</v>
      </c>
      <c r="G11" s="42" t="str">
        <f>IF(AdventurePins!Q14&lt;&gt;"", AdventurePins!Q14, " ")</f>
        <v xml:space="preserve"> </v>
      </c>
      <c r="I11" s="404"/>
      <c r="J11" s="42" t="str">
        <f>AdventurePins!B70</f>
        <v>6c</v>
      </c>
      <c r="K11" s="159" t="str">
        <f>AdventurePins!C70</f>
        <v>Brother den in another country</v>
      </c>
      <c r="L11" s="42" t="str">
        <f>IF(AdventurePins!Q70&lt;&gt;"", AdventurePins!Q70, " ")</f>
        <v xml:space="preserve"> </v>
      </c>
      <c r="N11" s="410"/>
      <c r="O11" s="107" t="str">
        <f>Electives!B13</f>
        <v>3f</v>
      </c>
      <c r="P11" s="125" t="str">
        <f>Electives!C13</f>
        <v>Study night sky. Observe over 6 hrs</v>
      </c>
      <c r="Q11" s="107" t="str">
        <f>IF(Electives!Q13&lt;&gt;"", Electives!Q13, " ")</f>
        <v xml:space="preserve"> </v>
      </c>
      <c r="S11" s="399" t="str">
        <f>Electives!C83</f>
        <v>Earth Rocks!</v>
      </c>
      <c r="T11" s="399"/>
      <c r="U11" s="399"/>
      <c r="V11" s="399"/>
      <c r="X11" s="410"/>
      <c r="Y11" s="107">
        <f>Electives!B149</f>
        <v>3</v>
      </c>
      <c r="Z11" s="125" t="str">
        <f>Electives!C149</f>
        <v>Watch birds (1 wk) and record</v>
      </c>
      <c r="AA11" s="107" t="str">
        <f>IF(Electives!Q149&lt;&gt;"", Electives!Q149, " ")</f>
        <v xml:space="preserve"> </v>
      </c>
      <c r="AC11" s="164">
        <f>'Cub Awards'!B14</f>
        <v>1</v>
      </c>
      <c r="AD11" s="329" t="str">
        <f>'Cub Awards'!C14</f>
        <v>Attend either summer Day or Resident camp</v>
      </c>
      <c r="AE11" s="329"/>
      <c r="AF11" s="164" t="str">
        <f>IF('Cub Awards'!Q14&lt;&gt;"", 'Cub Awards'!Q14, "")</f>
        <v/>
      </c>
      <c r="AG11" s="142"/>
      <c r="AH11" s="162">
        <f>NOVA!B181</f>
        <v>6</v>
      </c>
      <c r="AI11" s="386" t="str">
        <f>NOVA!C181</f>
        <v>Participate in a science project</v>
      </c>
      <c r="AJ11" s="387"/>
      <c r="AK11" s="162" t="str">
        <f>IF(NOVA!Q181&lt;&gt;"", NOVA!Q181, "")</f>
        <v/>
      </c>
      <c r="AL11" s="142"/>
      <c r="AM11" s="162" t="str">
        <f>NOVA!B58</f>
        <v>3d</v>
      </c>
      <c r="AN11" s="386" t="str">
        <f>NOVA!C58</f>
        <v>Discuss what you've learned</v>
      </c>
      <c r="AO11" s="387"/>
      <c r="AP11" s="162" t="str">
        <f>IF(NOVA!Q58&lt;&gt;"", NOVA!Q58, "")</f>
        <v/>
      </c>
      <c r="AQ11" s="142"/>
      <c r="AR11" s="162" t="str">
        <f>NOVA!B122</f>
        <v>3b3</v>
      </c>
      <c r="AS11" s="386" t="str">
        <f>NOVA!C122</f>
        <v>How is tech used in construction</v>
      </c>
      <c r="AT11" s="387"/>
      <c r="AU11" s="162" t="str">
        <f>IF(NOVA!Q122&lt;&gt;"", NOVA!Q122, "")</f>
        <v/>
      </c>
    </row>
    <row r="12" spans="1:47" ht="12.75" customHeight="1">
      <c r="A12" s="109" t="s">
        <v>434</v>
      </c>
      <c r="B12" s="110" t="str">
        <f>WebelosBadge!Q6</f>
        <v/>
      </c>
      <c r="D12" s="399" t="str">
        <f>AdventurePins!C16</f>
        <v>First Responder</v>
      </c>
      <c r="E12" s="399"/>
      <c r="F12" s="399"/>
      <c r="G12" s="399"/>
      <c r="I12" s="404"/>
      <c r="J12" s="42" t="str">
        <f>AdventurePins!B71</f>
        <v>6d</v>
      </c>
      <c r="K12" s="159" t="str">
        <f>AdventurePins!C71</f>
        <v>Energy use in community</v>
      </c>
      <c r="L12" s="42" t="str">
        <f>IF(AdventurePins!Q71&lt;&gt;"", AdventurePins!Q71, " ")</f>
        <v xml:space="preserve"> </v>
      </c>
      <c r="N12" s="410"/>
      <c r="O12" s="107" t="str">
        <f>Electives!B14</f>
        <v>3g</v>
      </c>
      <c r="P12" s="125" t="str">
        <f>Electives!C14</f>
        <v>Explore chemical reactions</v>
      </c>
      <c r="Q12" s="107" t="str">
        <f>IF(Electives!Q14&lt;&gt;"", Electives!Q14, " ")</f>
        <v xml:space="preserve"> </v>
      </c>
      <c r="S12" s="415" t="str">
        <f>IF(Electives!$E83&lt;&gt;"", Electives!$E83, " ")</f>
        <v>(Do All)</v>
      </c>
      <c r="T12" s="107" t="str">
        <f>Electives!B84</f>
        <v>1a</v>
      </c>
      <c r="U12" s="125" t="str">
        <f>Electives!C84</f>
        <v>Explain "geology"</v>
      </c>
      <c r="V12" s="107" t="str">
        <f>IF(Electives!Q84&lt;&gt;"", Electives!Q84, " ")</f>
        <v xml:space="preserve"> </v>
      </c>
      <c r="X12" s="410"/>
      <c r="Y12" s="107">
        <f>Electives!B150</f>
        <v>4</v>
      </c>
      <c r="Z12" s="125" t="str">
        <f>Electives!C150</f>
        <v>Learn about bird flyways</v>
      </c>
      <c r="AA12" s="107" t="str">
        <f>IF(Electives!Q150&lt;&gt;"", Electives!Q150, " ")</f>
        <v xml:space="preserve"> </v>
      </c>
      <c r="AC12" s="164">
        <f>'Cub Awards'!B15</f>
        <v>2</v>
      </c>
      <c r="AD12" s="314" t="str">
        <f>'Cub Awards'!C15</f>
        <v>Complete Webelos Walkabout</v>
      </c>
      <c r="AE12" s="314"/>
      <c r="AF12" s="164" t="str">
        <f>IF('Cub Awards'!Q15&lt;&gt;"", 'Cub Awards'!Q15, "")</f>
        <v/>
      </c>
      <c r="AG12" s="213"/>
      <c r="AH12" s="162">
        <f>NOVA!B182</f>
        <v>7</v>
      </c>
      <c r="AI12" s="386" t="str">
        <f>NOVA!C182</f>
        <v>Do ONE</v>
      </c>
      <c r="AJ12" s="387"/>
      <c r="AK12" s="162" t="str">
        <f>IF(NOVA!Q182&lt;&gt;"", NOVA!Q182, "")</f>
        <v/>
      </c>
      <c r="AL12" s="213"/>
      <c r="AM12" s="162">
        <f>NOVA!B59</f>
        <v>4</v>
      </c>
      <c r="AN12" s="386" t="str">
        <f>NOVA!C59</f>
        <v>Do TWO from A-F</v>
      </c>
      <c r="AO12" s="387"/>
      <c r="AP12" s="162" t="str">
        <f>IF(NOVA!Q59&lt;&gt;"", NOVA!Q59, "")</f>
        <v/>
      </c>
      <c r="AQ12" s="213"/>
      <c r="AR12" s="162" t="str">
        <f>NOVA!B123</f>
        <v>3b4</v>
      </c>
      <c r="AS12" s="386" t="str">
        <f>NOVA!C123</f>
        <v>How is tech used in sports</v>
      </c>
      <c r="AT12" s="387"/>
      <c r="AU12" s="162" t="str">
        <f>IF(NOVA!Q123&lt;&gt;"", NOVA!Q123, "")</f>
        <v/>
      </c>
    </row>
    <row r="13" spans="1:47">
      <c r="A13" s="109" t="s">
        <v>435</v>
      </c>
      <c r="B13" s="110" t="str">
        <f>WebelosBadge!Q7</f>
        <v/>
      </c>
      <c r="C13" s="111"/>
      <c r="D13" s="402" t="str">
        <f>IF(AdventurePins!$E16&lt;&gt;"", AdventurePins!$E16, " ")</f>
        <v>(Do 1 and five others)</v>
      </c>
      <c r="E13" s="42">
        <f>AdventurePins!B17</f>
        <v>1</v>
      </c>
      <c r="F13" s="159" t="str">
        <f>AdventurePins!C17</f>
        <v>What is first aid</v>
      </c>
      <c r="G13" s="42" t="str">
        <f>IF(AdventurePins!Q17&lt;&gt;"", AdventurePins!Q17, " ")</f>
        <v xml:space="preserve"> </v>
      </c>
      <c r="I13" s="405"/>
      <c r="J13" s="42" t="str">
        <f>AdventurePins!B72</f>
        <v>6e</v>
      </c>
      <c r="K13" s="126" t="str">
        <f>AdventurePins!C72</f>
        <v>Connect with Scout in another country</v>
      </c>
      <c r="L13" s="42" t="str">
        <f>IF(AdventurePins!Q72&lt;&gt;"", AdventurePins!Q72, " ")</f>
        <v xml:space="preserve"> </v>
      </c>
      <c r="N13" s="410"/>
      <c r="O13" s="107" t="str">
        <f>Electives!B15</f>
        <v>3h</v>
      </c>
      <c r="P13" s="126" t="str">
        <f>Electives!C15</f>
        <v>Playground motion. "Fair Test" weight</v>
      </c>
      <c r="Q13" s="107" t="str">
        <f>IF(Electives!Q15&lt;&gt;"", Electives!Q15, " ")</f>
        <v xml:space="preserve"> </v>
      </c>
      <c r="S13" s="416"/>
      <c r="T13" s="107" t="str">
        <f>Electives!B85</f>
        <v>1b</v>
      </c>
      <c r="U13" s="125" t="str">
        <f>Electives!C85</f>
        <v>Explain why important</v>
      </c>
      <c r="V13" s="107" t="str">
        <f>IF(Electives!Q85&lt;&gt;"", Electives!Q85, " ")</f>
        <v xml:space="preserve"> </v>
      </c>
      <c r="X13" s="410"/>
      <c r="Y13" s="107">
        <f>Electives!B151</f>
        <v>5</v>
      </c>
      <c r="Z13" s="127" t="str">
        <f>Electives!C151</f>
        <v>Watch ≥4 wild creatures; describe habitat</v>
      </c>
      <c r="AA13" s="107" t="str">
        <f>IF(Electives!Q151&lt;&gt;"", Electives!Q151, " ")</f>
        <v xml:space="preserve"> </v>
      </c>
      <c r="AC13" s="164">
        <f>'Cub Awards'!B16</f>
        <v>3</v>
      </c>
      <c r="AD13" s="314" t="str">
        <f>'Cub Awards'!C16</f>
        <v>do seven</v>
      </c>
      <c r="AE13" s="314"/>
      <c r="AF13" s="164" t="str">
        <f>IF('Cub Awards'!Q16&lt;&gt;"", 'Cub Awards'!Q16, "")</f>
        <v/>
      </c>
      <c r="AG13" s="213"/>
      <c r="AH13" s="162" t="str">
        <f>NOVA!B183</f>
        <v>7a</v>
      </c>
      <c r="AI13" s="386" t="str">
        <f>NOVA!C183</f>
        <v>Visit with someone in a STEM career</v>
      </c>
      <c r="AJ13" s="387"/>
      <c r="AK13" s="162" t="str">
        <f>IF(NOVA!Q183&lt;&gt;"", NOVA!Q183, "")</f>
        <v/>
      </c>
      <c r="AL13" s="213"/>
      <c r="AM13" s="162" t="str">
        <f>NOVA!B60</f>
        <v>4a1</v>
      </c>
      <c r="AN13" s="386" t="str">
        <f>NOVA!C60</f>
        <v xml:space="preserve">Catalog 3-5 endangered plants/animals </v>
      </c>
      <c r="AO13" s="387"/>
      <c r="AP13" s="162" t="str">
        <f>IF(NOVA!Q60&lt;&gt;"", NOVA!Q60, "")</f>
        <v/>
      </c>
      <c r="AQ13" s="213"/>
      <c r="AR13" s="162" t="str">
        <f>NOVA!B124</f>
        <v>3b5</v>
      </c>
      <c r="AS13" s="386" t="str">
        <f>NOVA!C124</f>
        <v>How is tech used in entertainment</v>
      </c>
      <c r="AT13" s="387"/>
      <c r="AU13" s="162" t="str">
        <f>IF(NOVA!Q124&lt;&gt;"", NOVA!Q124, "")</f>
        <v/>
      </c>
    </row>
    <row r="14" spans="1:47">
      <c r="A14" s="109" t="s">
        <v>436</v>
      </c>
      <c r="B14" s="110" t="str">
        <f>WebelosBadge!Q8</f>
        <v/>
      </c>
      <c r="C14" s="113"/>
      <c r="D14" s="402"/>
      <c r="E14" s="42">
        <f>AdventurePins!B18</f>
        <v>2</v>
      </c>
      <c r="F14" s="159" t="str">
        <f>AdventurePins!C18</f>
        <v>Show first aid for hurry cases:</v>
      </c>
      <c r="G14" s="42" t="str">
        <f>IF(AdventurePins!Q18&lt;&gt;"", AdventurePins!Q18, " ")</f>
        <v xml:space="preserve"> </v>
      </c>
      <c r="I14" s="399" t="str">
        <f>AdventurePins!C74</f>
        <v>Duty to God in Action</v>
      </c>
      <c r="J14" s="399"/>
      <c r="K14" s="399"/>
      <c r="L14" s="399"/>
      <c r="N14" s="410"/>
      <c r="O14" s="107" t="str">
        <f>Electives!B16</f>
        <v>3i</v>
      </c>
      <c r="P14" s="125" t="str">
        <f>Electives!C16</f>
        <v>Read bio of scientist. Tell den</v>
      </c>
      <c r="Q14" s="107" t="str">
        <f>IF(Electives!Q16&lt;&gt;"", Electives!Q16, " ")</f>
        <v xml:space="preserve"> </v>
      </c>
      <c r="S14" s="416"/>
      <c r="T14" s="107">
        <f>Electives!B86</f>
        <v>2</v>
      </c>
      <c r="U14" s="125" t="str">
        <f>Electives!C86</f>
        <v>Look rocks/minerals on rock hunt</v>
      </c>
      <c r="V14" s="107" t="str">
        <f>IF(Electives!Q86&lt;&gt;"", Electives!Q86, " ")</f>
        <v xml:space="preserve"> </v>
      </c>
      <c r="X14" s="410"/>
      <c r="Y14" s="107">
        <f>Electives!B152</f>
        <v>6</v>
      </c>
      <c r="Z14" s="125" t="str">
        <f>Electives!C152</f>
        <v>Identify animal only locally; tell why</v>
      </c>
      <c r="AA14" s="107" t="str">
        <f>IF(Electives!Q152&lt;&gt;"", Electives!Q152, " ")</f>
        <v xml:space="preserve"> </v>
      </c>
      <c r="AC14" s="164" t="str">
        <f>'Cub Awards'!B17</f>
        <v>a</v>
      </c>
      <c r="AD14" s="314" t="str">
        <f>'Cub Awards'!C17</f>
        <v>Participate in nature hike</v>
      </c>
      <c r="AE14" s="314"/>
      <c r="AF14" s="164" t="str">
        <f>IF('Cub Awards'!Q17&lt;&gt;"", 'Cub Awards'!Q17, "")</f>
        <v/>
      </c>
      <c r="AG14" s="215"/>
      <c r="AH14" s="162" t="str">
        <f>NOVA!B184</f>
        <v>7b</v>
      </c>
      <c r="AI14" s="386" t="str">
        <f>NOVA!C184</f>
        <v>Learn about a career dependent on STEM</v>
      </c>
      <c r="AJ14" s="387"/>
      <c r="AK14" s="162" t="str">
        <f>IF(NOVA!Q184&lt;&gt;"", NOVA!Q184, "")</f>
        <v/>
      </c>
      <c r="AL14" s="215"/>
      <c r="AM14" s="162" t="str">
        <f>NOVA!B61</f>
        <v>4a2</v>
      </c>
      <c r="AN14" s="386" t="str">
        <f>NOVA!C61</f>
        <v>Display 10 locally threatened species</v>
      </c>
      <c r="AO14" s="387"/>
      <c r="AP14" s="162" t="str">
        <f>IF(NOVA!Q61&lt;&gt;"", NOVA!Q61, "")</f>
        <v/>
      </c>
      <c r="AQ14" s="215"/>
      <c r="AR14" s="162" t="str">
        <f>NOVA!B125</f>
        <v>3c</v>
      </c>
      <c r="AS14" s="386" t="str">
        <f>NOVA!C125</f>
        <v>Discuss your findings with counselor</v>
      </c>
      <c r="AT14" s="387"/>
      <c r="AU14" s="162" t="str">
        <f>IF(NOVA!Q125&lt;&gt;"", NOVA!Q125, "")</f>
        <v/>
      </c>
    </row>
    <row r="15" spans="1:47" ht="12.75" customHeight="1">
      <c r="A15" s="114" t="s">
        <v>437</v>
      </c>
      <c r="B15" s="110" t="str">
        <f>WebelosBadge!Q9</f>
        <v/>
      </c>
      <c r="C15" s="113"/>
      <c r="D15" s="402"/>
      <c r="E15" s="42" t="str">
        <f>AdventurePins!B19</f>
        <v>2a</v>
      </c>
      <c r="F15" s="159" t="str">
        <f>AdventurePins!C19</f>
        <v>Serious bleeding</v>
      </c>
      <c r="G15" s="42" t="str">
        <f>IF(AdventurePins!Q19&lt;&gt;"", AdventurePins!Q19, " ")</f>
        <v xml:space="preserve"> </v>
      </c>
      <c r="I15" s="426" t="str">
        <f>IF(AdventurePins!$E74&lt;&gt;"", AdventurePins!$E74, " ")</f>
        <v>(Do 1 -2 and two others)</v>
      </c>
      <c r="J15" s="42">
        <f>AdventurePins!B75</f>
        <v>1</v>
      </c>
      <c r="K15" s="159" t="str">
        <f>AdventurePins!C75</f>
        <v>Discuss duty to God</v>
      </c>
      <c r="L15" s="42" t="str">
        <f>IF(AdventurePins!Q75&lt;&gt;"", AdventurePins!Q75, " ")</f>
        <v xml:space="preserve"> </v>
      </c>
      <c r="N15" s="399" t="str">
        <f>Electives!C19</f>
        <v>Aquanaut</v>
      </c>
      <c r="O15" s="399"/>
      <c r="P15" s="399"/>
      <c r="Q15" s="399"/>
      <c r="S15" s="416"/>
      <c r="T15" s="107" t="str">
        <f>Electives!B87</f>
        <v>3a</v>
      </c>
      <c r="U15" s="125" t="str">
        <f>Electives!C87</f>
        <v>Identify rocks on hunt</v>
      </c>
      <c r="V15" s="107" t="str">
        <f>IF(Electives!Q87&lt;&gt;"", Electives!Q87, " ")</f>
        <v xml:space="preserve"> </v>
      </c>
      <c r="X15" s="410"/>
      <c r="Y15" s="107">
        <f>Electives!B153</f>
        <v>7</v>
      </c>
      <c r="Z15" s="125" t="str">
        <f>Electives!C153</f>
        <v>Give examples of TWO of following:</v>
      </c>
      <c r="AA15" s="107" t="str">
        <f>IF(Electives!Q153&lt;&gt;"", Electives!Q153, " ")</f>
        <v xml:space="preserve"> </v>
      </c>
      <c r="AC15" s="164" t="str">
        <f>'Cub Awards'!B18</f>
        <v>b</v>
      </c>
      <c r="AD15" s="314" t="str">
        <f>'Cub Awards'!C18</f>
        <v>Participate in outdoor activity</v>
      </c>
      <c r="AE15" s="314"/>
      <c r="AF15" s="164" t="str">
        <f>IF('Cub Awards'!Q18&lt;&gt;"", 'Cub Awards'!Q18, "")</f>
        <v/>
      </c>
      <c r="AG15" s="142"/>
      <c r="AH15" s="162">
        <f>NOVA!B185</f>
        <v>8</v>
      </c>
      <c r="AI15" s="386" t="str">
        <f>NOVA!C185</f>
        <v>Discuss scientific method</v>
      </c>
      <c r="AJ15" s="387"/>
      <c r="AK15" s="162" t="str">
        <f>IF(NOVA!Q185&lt;&gt;"", NOVA!Q185, "")</f>
        <v/>
      </c>
      <c r="AL15" s="142"/>
      <c r="AM15" s="162" t="str">
        <f>NOVA!B62</f>
        <v>4a3</v>
      </c>
      <c r="AN15" s="386" t="str">
        <f>NOVA!C62</f>
        <v>Discuss threatened v. endangered v. extinct</v>
      </c>
      <c r="AO15" s="387"/>
      <c r="AP15" s="162" t="str">
        <f>IF(NOVA!Q62&lt;&gt;"", NOVA!Q62, "")</f>
        <v/>
      </c>
      <c r="AQ15" s="142"/>
      <c r="AR15" s="162">
        <f>NOVA!B126</f>
        <v>4</v>
      </c>
      <c r="AS15" s="386" t="str">
        <f>NOVA!C126</f>
        <v>Visit a place where tech is used</v>
      </c>
      <c r="AT15" s="387"/>
      <c r="AU15" s="162" t="str">
        <f>IF(NOVA!Q126&lt;&gt;"", NOVA!Q126, "")</f>
        <v/>
      </c>
    </row>
    <row r="16" spans="1:47" ht="12.75" customHeight="1">
      <c r="A16" s="114" t="s">
        <v>438</v>
      </c>
      <c r="B16" s="110" t="str">
        <f>WebelosBadge!Q10</f>
        <v/>
      </c>
      <c r="C16" s="113"/>
      <c r="D16" s="402"/>
      <c r="E16" s="42" t="str">
        <f>AdventurePins!B20</f>
        <v>2b</v>
      </c>
      <c r="F16" s="159" t="str">
        <f>AdventurePins!C20</f>
        <v>Heart attack / cardiac arrest</v>
      </c>
      <c r="G16" s="42" t="str">
        <f>IF(AdventurePins!Q20&lt;&gt;"", AdventurePins!Q20, " ")</f>
        <v xml:space="preserve"> </v>
      </c>
      <c r="I16" s="426"/>
      <c r="J16" s="42">
        <f>AdventurePins!B76</f>
        <v>2</v>
      </c>
      <c r="K16" s="159" t="str">
        <f>AdventurePins!C76</f>
        <v xml:space="preserve">Do an act of service </v>
      </c>
      <c r="L16" s="42" t="str">
        <f>IF(AdventurePins!Q76&lt;&gt;"", AdventurePins!Q76, " ")</f>
        <v xml:space="preserve"> </v>
      </c>
      <c r="N16" s="415" t="str">
        <f>IF(Electives!$E19&lt;&gt;"", Electives!$E19, " ")</f>
        <v>(Do 1-4 and two others)</v>
      </c>
      <c r="O16" s="107">
        <f>Electives!B20</f>
        <v>1</v>
      </c>
      <c r="P16" s="126" t="str">
        <f>Electives!C20</f>
        <v>State water activity safety precautions</v>
      </c>
      <c r="Q16" s="107" t="str">
        <f>IF(Electives!Q20&lt;&gt;"", Electives!Q20, " ")</f>
        <v xml:space="preserve"> </v>
      </c>
      <c r="S16" s="416"/>
      <c r="T16" s="107" t="str">
        <f>Electives!B88</f>
        <v>3b</v>
      </c>
      <c r="U16" s="125" t="str">
        <f>Electives!C88</f>
        <v>Use magnifying glass</v>
      </c>
      <c r="V16" s="107" t="str">
        <f>IF(Electives!Q88&lt;&gt;"", Electives!Q88, " ")</f>
        <v xml:space="preserve"> </v>
      </c>
      <c r="X16" s="410"/>
      <c r="Y16" s="107" t="str">
        <f>Electives!B154</f>
        <v>7a</v>
      </c>
      <c r="Z16" s="127" t="str">
        <f>Electives!C154</f>
        <v>Producer/consumer/decomposer in food chain</v>
      </c>
      <c r="AA16" s="107" t="str">
        <f>IF(Electives!Q154&lt;&gt;"", Electives!Q154, " ")</f>
        <v xml:space="preserve"> </v>
      </c>
      <c r="AC16" s="164" t="str">
        <f>'Cub Awards'!B19</f>
        <v>c</v>
      </c>
      <c r="AD16" s="314" t="str">
        <f>'Cub Awards'!C19</f>
        <v>Explain the buddy system</v>
      </c>
      <c r="AE16" s="314"/>
      <c r="AF16" s="164" t="str">
        <f>IF('Cub Awards'!Q19&lt;&gt;"", 'Cub Awards'!Q19, "")</f>
        <v/>
      </c>
      <c r="AG16" s="142"/>
      <c r="AH16" s="162">
        <f>NOVA!B186</f>
        <v>9</v>
      </c>
      <c r="AI16" s="386" t="str">
        <f>NOVA!C186</f>
        <v>Participate in a STEM activity with den</v>
      </c>
      <c r="AJ16" s="387"/>
      <c r="AK16" s="162" t="str">
        <f>IF(NOVA!Q186&lt;&gt;"", NOVA!Q186, "")</f>
        <v/>
      </c>
      <c r="AL16" s="142"/>
      <c r="AM16" s="162" t="str">
        <f>NOVA!B63</f>
        <v>4b1</v>
      </c>
      <c r="AN16" s="386" t="str">
        <f>NOVA!C63</f>
        <v>Catalog 5 locally invasive animals</v>
      </c>
      <c r="AO16" s="387"/>
      <c r="AP16" s="162" t="str">
        <f>IF(NOVA!Q63&lt;&gt;"", NOVA!Q63, "")</f>
        <v/>
      </c>
      <c r="AQ16" s="142"/>
      <c r="AR16" s="162" t="str">
        <f>NOVA!B127</f>
        <v>4a1</v>
      </c>
      <c r="AS16" s="386" t="str">
        <f>NOVA!C127</f>
        <v>Talk with someone about tech used</v>
      </c>
      <c r="AT16" s="387"/>
      <c r="AU16" s="162" t="str">
        <f>IF(NOVA!Q127&lt;&gt;"", NOVA!Q127, "")</f>
        <v/>
      </c>
    </row>
    <row r="17" spans="1:47" ht="12.75" customHeight="1">
      <c r="A17" s="109" t="s">
        <v>439</v>
      </c>
      <c r="B17" s="110" t="str">
        <f>WebelosBadge!Q11</f>
        <v/>
      </c>
      <c r="C17" s="113"/>
      <c r="D17" s="402"/>
      <c r="E17" s="42" t="str">
        <f>AdventurePins!B21</f>
        <v>2c</v>
      </c>
      <c r="F17" s="159" t="str">
        <f>AdventurePins!C21</f>
        <v>Stopped breathing</v>
      </c>
      <c r="G17" s="42" t="str">
        <f>IF(AdventurePins!Q21&lt;&gt;"", AdventurePins!Q21, " ")</f>
        <v xml:space="preserve"> </v>
      </c>
      <c r="I17" s="426"/>
      <c r="J17" s="42">
        <f>AdventurePins!B77</f>
        <v>3</v>
      </c>
      <c r="K17" s="159" t="str">
        <f>AdventurePins!C77</f>
        <v>Earn religious emblem of faith</v>
      </c>
      <c r="L17" s="42" t="str">
        <f>IF(AdventurePins!Q77&lt;&gt;"", AdventurePins!Q77, " ")</f>
        <v xml:space="preserve"> </v>
      </c>
      <c r="N17" s="416"/>
      <c r="O17" s="107">
        <f>Electives!B21</f>
        <v>2</v>
      </c>
      <c r="P17" s="125" t="str">
        <f>Electives!C21</f>
        <v>Importance of Boating skills</v>
      </c>
      <c r="Q17" s="107" t="str">
        <f>IF(Electives!Q21&lt;&gt;"", Electives!Q21, " ")</f>
        <v xml:space="preserve"> </v>
      </c>
      <c r="S17" s="416"/>
      <c r="T17" s="107" t="str">
        <f>Electives!B89</f>
        <v>3c</v>
      </c>
      <c r="U17" s="125" t="str">
        <f>Electives!C89</f>
        <v>Share results w/den</v>
      </c>
      <c r="V17" s="107" t="str">
        <f>IF(Electives!Q89&lt;&gt;"", Electives!Q89, " ")</f>
        <v xml:space="preserve"> </v>
      </c>
      <c r="X17" s="410"/>
      <c r="Y17" s="107" t="str">
        <f>Electives!B155</f>
        <v>7b</v>
      </c>
      <c r="Z17" s="127" t="str">
        <f>Electives!C155</f>
        <v xml:space="preserve">One way humans changed nature balance </v>
      </c>
      <c r="AA17" s="107" t="str">
        <f>IF(Electives!Q155&lt;&gt;"", Electives!Q155, " ")</f>
        <v xml:space="preserve"> </v>
      </c>
      <c r="AC17" s="164" t="str">
        <f>'Cub Awards'!B20</f>
        <v>d</v>
      </c>
      <c r="AD17" s="314" t="str">
        <f>'Cub Awards'!C20</f>
        <v>Attend a pack overnighter</v>
      </c>
      <c r="AE17" s="314"/>
      <c r="AF17" s="164" t="str">
        <f>IF('Cub Awards'!Q20&lt;&gt;"", 'Cub Awards'!Q20, "")</f>
        <v/>
      </c>
      <c r="AG17" s="216"/>
      <c r="AH17" s="162">
        <f>NOVA!B187</f>
        <v>10</v>
      </c>
      <c r="AI17" s="386" t="str">
        <f>NOVA!C187</f>
        <v>Submit Supernova application</v>
      </c>
      <c r="AJ17" s="387"/>
      <c r="AK17" s="162" t="str">
        <f>IF(NOVA!Q187&lt;&gt;"", NOVA!Q187, "")</f>
        <v/>
      </c>
      <c r="AL17" s="216"/>
      <c r="AM17" s="162" t="str">
        <f>NOVA!B64</f>
        <v>4b2</v>
      </c>
      <c r="AN17" s="386" t="str">
        <f>NOVA!C64</f>
        <v>Design display about invasive species</v>
      </c>
      <c r="AO17" s="387"/>
      <c r="AP17" s="162" t="str">
        <f>IF(NOVA!Q64&lt;&gt;"", NOVA!Q64, "")</f>
        <v/>
      </c>
      <c r="AQ17" s="216"/>
      <c r="AR17" s="162" t="str">
        <f>NOVA!B128</f>
        <v>4a2</v>
      </c>
      <c r="AS17" s="386" t="str">
        <f>NOVA!C128</f>
        <v>Ask expert why the tech is used</v>
      </c>
      <c r="AT17" s="387"/>
      <c r="AU17" s="162" t="str">
        <f>IF(NOVA!Q128&lt;&gt;"", NOVA!Q128, "")</f>
        <v/>
      </c>
    </row>
    <row r="18" spans="1:47" ht="12.75" customHeight="1">
      <c r="A18" s="109" t="s">
        <v>857</v>
      </c>
      <c r="B18" s="110" t="str">
        <f>IF(ISTEXT(WebelosBadge!Q12),"C"," ")</f>
        <v xml:space="preserve"> </v>
      </c>
      <c r="C18" s="115"/>
      <c r="D18" s="402"/>
      <c r="E18" s="42" t="str">
        <f>AdventurePins!B22</f>
        <v>2d</v>
      </c>
      <c r="F18" s="159" t="str">
        <f>AdventurePins!C22</f>
        <v>Stroke</v>
      </c>
      <c r="G18" s="42" t="str">
        <f>IF(AdventurePins!Q22&lt;&gt;"", AdventurePins!Q22, " ")</f>
        <v xml:space="preserve"> </v>
      </c>
      <c r="I18" s="426"/>
      <c r="J18" s="42">
        <f>AdventurePins!B78</f>
        <v>4</v>
      </c>
      <c r="K18" s="159" t="str">
        <f>AdventurePins!C78</f>
        <v>Make plan of TWO things help w/ duty to God</v>
      </c>
      <c r="L18" s="42" t="str">
        <f>IF(AdventurePins!Q78&lt;&gt;"", AdventurePins!Q78, " ")</f>
        <v xml:space="preserve"> </v>
      </c>
      <c r="N18" s="416"/>
      <c r="O18" s="107">
        <f>Electives!B22</f>
        <v>3</v>
      </c>
      <c r="P18" s="125" t="str">
        <f>Electives!C22</f>
        <v>Order of rescue</v>
      </c>
      <c r="Q18" s="107" t="str">
        <f>IF(Electives!Q22&lt;&gt;"", Electives!Q22, " ")</f>
        <v xml:space="preserve"> </v>
      </c>
      <c r="S18" s="416"/>
      <c r="T18" s="107" t="str">
        <f>Electives!B90</f>
        <v>4a</v>
      </c>
      <c r="U18" s="125" t="str">
        <f>Electives!C90</f>
        <v>Minerial test kit to Mohs scale of hardness</v>
      </c>
      <c r="V18" s="107" t="str">
        <f>IF(Electives!Q90&lt;&gt;"", Electives!Q90, " ")</f>
        <v xml:space="preserve"> </v>
      </c>
      <c r="X18" s="410"/>
      <c r="Y18" s="107" t="str">
        <f>Electives!B156</f>
        <v>7c</v>
      </c>
      <c r="Z18" s="125" t="str">
        <f>Electives!C156</f>
        <v>How to protect balance of nature</v>
      </c>
      <c r="AA18" s="107" t="str">
        <f>IF(Electives!Q156&lt;&gt;"", Electives!Q156, " ")</f>
        <v xml:space="preserve"> </v>
      </c>
      <c r="AC18" s="164" t="str">
        <f>'Cub Awards'!B21</f>
        <v>e</v>
      </c>
      <c r="AD18" s="314" t="str">
        <f>'Cub Awards'!C21</f>
        <v>Complete an oudoor service project</v>
      </c>
      <c r="AE18" s="314"/>
      <c r="AF18" s="164" t="str">
        <f>IF('Cub Awards'!Q21&lt;&gt;"", 'Cub Awards'!Q21, "")</f>
        <v/>
      </c>
      <c r="AG18" s="216"/>
      <c r="AL18" s="216"/>
      <c r="AM18" s="162" t="str">
        <f>NOVA!B65</f>
        <v>4b3</v>
      </c>
      <c r="AN18" s="386" t="str">
        <f>NOVA!C65</f>
        <v>Discuss invasive species</v>
      </c>
      <c r="AO18" s="387"/>
      <c r="AP18" s="162" t="str">
        <f>IF(NOVA!Q65&lt;&gt;"", NOVA!Q65, "")</f>
        <v/>
      </c>
      <c r="AQ18" s="216"/>
      <c r="AR18" s="162" t="str">
        <f>NOVA!B129</f>
        <v>4b</v>
      </c>
      <c r="AS18" s="386" t="str">
        <f>NOVA!C129</f>
        <v>Discuss with counselor your visit</v>
      </c>
      <c r="AT18" s="387"/>
      <c r="AU18" s="162" t="str">
        <f>IF(NOVA!Q129&lt;&gt;"", NOVA!Q129, "")</f>
        <v/>
      </c>
    </row>
    <row r="19" spans="1:47" ht="12.75" customHeight="1">
      <c r="A19" s="210" t="s">
        <v>856</v>
      </c>
      <c r="B19" s="110" t="str">
        <f>IF(ISTEXT(WebelosBadge!Q13),"C"," ")</f>
        <v xml:space="preserve"> </v>
      </c>
      <c r="C19" s="116"/>
      <c r="D19" s="402"/>
      <c r="E19" s="42" t="str">
        <f>AdventurePins!B23</f>
        <v>2e</v>
      </c>
      <c r="F19" s="159" t="str">
        <f>AdventurePins!C23</f>
        <v>Poisoning</v>
      </c>
      <c r="G19" s="42" t="str">
        <f>IF(AdventurePins!Q23&lt;&gt;"", AdventurePins!Q23, " ")</f>
        <v xml:space="preserve"> </v>
      </c>
      <c r="I19" s="426"/>
      <c r="J19" s="42">
        <f>AdventurePins!B79</f>
        <v>5</v>
      </c>
      <c r="K19" s="159" t="str">
        <f>AdventurePins!C79</f>
        <v>Discuss Scout Oath &amp; Law to beliefs abt God</v>
      </c>
      <c r="L19" s="42" t="str">
        <f>IF(AdventurePins!Q79&lt;&gt;"", AdventurePins!Q79, " ")</f>
        <v xml:space="preserve"> </v>
      </c>
      <c r="N19" s="416"/>
      <c r="O19" s="107">
        <f>Electives!B23</f>
        <v>4</v>
      </c>
      <c r="P19" s="125" t="str">
        <f>Electives!C23</f>
        <v>Attempt Swimmer test</v>
      </c>
      <c r="Q19" s="107" t="str">
        <f>IF(Electives!Q23&lt;&gt;"", Electives!Q23, " ")</f>
        <v xml:space="preserve"> </v>
      </c>
      <c r="S19" s="416"/>
      <c r="T19" s="107" t="str">
        <f>Electives!B91</f>
        <v>4b</v>
      </c>
      <c r="U19" s="125" t="str">
        <f>Electives!C91</f>
        <v>Record results in handbook</v>
      </c>
      <c r="V19" s="107" t="str">
        <f>IF(Electives!Q91&lt;&gt;"", Electives!Q91, " ")</f>
        <v xml:space="preserve"> </v>
      </c>
      <c r="X19" s="410"/>
      <c r="Y19" s="107">
        <f>Electives!B157</f>
        <v>8</v>
      </c>
      <c r="Z19" s="125" t="str">
        <f>Electives!C157</f>
        <v>Learn aquatic ecosystems &amp; discuss</v>
      </c>
      <c r="AA19" s="107" t="str">
        <f>IF(Electives!Q157&lt;&gt;"", Electives!Q157, " ")</f>
        <v xml:space="preserve"> </v>
      </c>
      <c r="AC19" s="164" t="str">
        <f>'Cub Awards'!B22</f>
        <v>f</v>
      </c>
      <c r="AD19" s="314" t="str">
        <f>'Cub Awards'!C22</f>
        <v>Complete conservation project</v>
      </c>
      <c r="AE19" s="314"/>
      <c r="AF19" s="164" t="str">
        <f>IF('Cub Awards'!Q22&lt;&gt;"", 'Cub Awards'!Q22, "")</f>
        <v/>
      </c>
      <c r="AG19" s="216"/>
      <c r="AH19" s="163"/>
      <c r="AI19" s="142" t="str">
        <f>NOVA!C5</f>
        <v>NOVA Science: Science Everywhere</v>
      </c>
      <c r="AJ19" s="214"/>
      <c r="AL19" s="216"/>
      <c r="AM19" s="162" t="str">
        <f>NOVA!B66</f>
        <v>4c1</v>
      </c>
      <c r="AN19" s="386" t="str">
        <f>NOVA!C66</f>
        <v>Visit a local ecosystem and investigate</v>
      </c>
      <c r="AO19" s="387"/>
      <c r="AP19" s="162" t="str">
        <f>IF(NOVA!Q66&lt;&gt;"", NOVA!Q66, "")</f>
        <v/>
      </c>
      <c r="AQ19" s="216"/>
      <c r="AR19" s="162">
        <f>NOVA!B130</f>
        <v>5</v>
      </c>
      <c r="AS19" s="323" t="str">
        <f>NOVA!C130</f>
        <v>Discuss how tech affects your life</v>
      </c>
      <c r="AT19" s="323"/>
      <c r="AU19" s="162" t="str">
        <f>IF(NOVA!Q130&lt;&gt;"", NOVA!Q130, "")</f>
        <v/>
      </c>
    </row>
    <row r="20" spans="1:47" ht="12.75" customHeight="1">
      <c r="A20" s="411" t="s">
        <v>29</v>
      </c>
      <c r="B20" s="411"/>
      <c r="C20" s="116"/>
      <c r="D20" s="402"/>
      <c r="E20" s="42">
        <f>AdventurePins!B24</f>
        <v>3</v>
      </c>
      <c r="F20" s="159" t="str">
        <f>AdventurePins!C24</f>
        <v>Show how to help choking victim</v>
      </c>
      <c r="G20" s="42" t="str">
        <f>IF(AdventurePins!Q24&lt;&gt;"", AdventurePins!Q24, " ")</f>
        <v xml:space="preserve"> </v>
      </c>
      <c r="I20" s="426"/>
      <c r="J20" s="42">
        <f>AdventurePins!B80</f>
        <v>6</v>
      </c>
      <c r="K20" s="159" t="str">
        <f>AdventurePins!C80</f>
        <v>Pray/meditate for one month</v>
      </c>
      <c r="L20" s="42" t="str">
        <f>IF(AdventurePins!Q80&lt;&gt;"", AdventurePins!Q80, " ")</f>
        <v xml:space="preserve"> </v>
      </c>
      <c r="N20" s="416"/>
      <c r="O20" s="107">
        <f>Electives!B24</f>
        <v>5</v>
      </c>
      <c r="P20" s="125" t="str">
        <f>Electives!C24</f>
        <v>Front surface dive</v>
      </c>
      <c r="Q20" s="107" t="str">
        <f>IF(Electives!Q24&lt;&gt;"", Electives!Q24, " ")</f>
        <v xml:space="preserve"> </v>
      </c>
      <c r="S20" s="416"/>
      <c r="T20" s="107">
        <f>Electives!B92</f>
        <v>5</v>
      </c>
      <c r="U20" s="125" t="str">
        <f>Electives!C92</f>
        <v>Identify geological features on map</v>
      </c>
      <c r="V20" s="107" t="str">
        <f>IF(Electives!Q92&lt;&gt;"", Electives!Q92, " ")</f>
        <v xml:space="preserve"> </v>
      </c>
      <c r="X20" s="410"/>
      <c r="Y20" s="107">
        <f>Electives!B158</f>
        <v>9</v>
      </c>
      <c r="Z20" s="125" t="str">
        <f>Electives!C158</f>
        <v>Do one of following:</v>
      </c>
      <c r="AA20" s="107" t="str">
        <f>IF(Electives!Q158&lt;&gt;"", Electives!Q158, " ")</f>
        <v xml:space="preserve"> </v>
      </c>
      <c r="AC20" s="164" t="str">
        <f>'Cub Awards'!B23</f>
        <v>g</v>
      </c>
      <c r="AD20" s="314" t="str">
        <f>'Cub Awards'!C23</f>
        <v>Earn the Summertime Pack Award</v>
      </c>
      <c r="AE20" s="314"/>
      <c r="AF20" s="164" t="str">
        <f>IF('Cub Awards'!Q23&lt;&gt;"", 'Cub Awards'!Q23, "")</f>
        <v/>
      </c>
      <c r="AG20" s="216"/>
      <c r="AH20" s="162" t="str">
        <f>NOVA!B6</f>
        <v>1a</v>
      </c>
      <c r="AI20" s="386" t="str">
        <f>NOVA!C6</f>
        <v>Read or watch 1 hour of science content</v>
      </c>
      <c r="AJ20" s="387"/>
      <c r="AK20" s="162" t="str">
        <f>IF(NOVA!Q6&lt;&gt;"", NOVA!Q6, "")</f>
        <v/>
      </c>
      <c r="AL20" s="216"/>
      <c r="AM20" s="162" t="str">
        <f>NOVA!B67</f>
        <v>4c2</v>
      </c>
      <c r="AN20" s="386" t="str">
        <f>NOVA!C67</f>
        <v>Draw food web of plants / animals</v>
      </c>
      <c r="AO20" s="387"/>
      <c r="AP20" s="162" t="str">
        <f>IF(NOVA!Q67&lt;&gt;"", NOVA!Q67,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IF(AdventurePins!Q25&lt;&gt;"", AdventurePins!Q25, " ")</f>
        <v xml:space="preserve"> </v>
      </c>
      <c r="I21" s="399" t="str">
        <f>AdventurePins!C82</f>
        <v>Outdoorsman</v>
      </c>
      <c r="J21" s="399"/>
      <c r="K21" s="399"/>
      <c r="L21" s="399"/>
      <c r="N21" s="416"/>
      <c r="O21" s="107">
        <f>Electives!B25</f>
        <v>6</v>
      </c>
      <c r="P21" s="125" t="str">
        <f>Electives!C25</f>
        <v>Demonstrate 2 strokes</v>
      </c>
      <c r="Q21" s="107" t="str">
        <f>IF(Electives!Q25&lt;&gt;"", Electives!Q25, " ")</f>
        <v xml:space="preserve"> </v>
      </c>
      <c r="S21" s="416"/>
      <c r="T21" s="107" t="str">
        <f>Electives!B93</f>
        <v>6a</v>
      </c>
      <c r="U21" s="125" t="str">
        <f>Electives!C93</f>
        <v>Identify geological building materials (home)</v>
      </c>
      <c r="V21" s="107" t="str">
        <f>IF(Electives!Q93&lt;&gt;"", Electives!Q93, " ")</f>
        <v xml:space="preserve"> </v>
      </c>
      <c r="X21" s="410"/>
      <c r="Y21" s="107" t="str">
        <f>Electives!B159</f>
        <v>9a</v>
      </c>
      <c r="Z21" s="125" t="str">
        <f>Electives!C159</f>
        <v>Visit museum and discuss with den</v>
      </c>
      <c r="AA21" s="107" t="str">
        <f>IF(Electives!Q159&lt;&gt;"", Electives!Q159, " ")</f>
        <v xml:space="preserve"> </v>
      </c>
      <c r="AC21" s="164" t="str">
        <f>'Cub Awards'!B24</f>
        <v>h</v>
      </c>
      <c r="AD21" s="314" t="str">
        <f>'Cub Awards'!C24</f>
        <v>Participate in nature observation</v>
      </c>
      <c r="AE21" s="314"/>
      <c r="AF21" s="164" t="str">
        <f>IF('Cub Awards'!Q24&lt;&gt;"", 'Cub Awards'!Q24, "")</f>
        <v/>
      </c>
      <c r="AG21" s="216"/>
      <c r="AH21" s="162" t="str">
        <f>NOVA!B7</f>
        <v>1b</v>
      </c>
      <c r="AI21" s="386" t="str">
        <f>NOVA!C7</f>
        <v>List at least two questions or ideas</v>
      </c>
      <c r="AJ21" s="387"/>
      <c r="AK21" s="162" t="str">
        <f>IF(NOVA!Q7&lt;&gt;"", NOVA!Q7, "")</f>
        <v/>
      </c>
      <c r="AL21" s="216"/>
      <c r="AM21" s="162" t="str">
        <f>NOVA!B68</f>
        <v>4c3</v>
      </c>
      <c r="AN21" s="386" t="str">
        <f>NOVA!C68</f>
        <v>Discuss food web with counselor</v>
      </c>
      <c r="AO21" s="387"/>
      <c r="AP21" s="162" t="str">
        <f>IF(NOVA!Q68&lt;&gt;"", NOVA!Q68, "")</f>
        <v/>
      </c>
      <c r="AQ21" s="216"/>
      <c r="AR21" s="162" t="str">
        <f>NOVA!B133</f>
        <v>1a</v>
      </c>
      <c r="AS21" s="389" t="str">
        <f>NOVA!C133</f>
        <v>Read or watch 1 hour of mechanical content</v>
      </c>
      <c r="AT21" s="390"/>
      <c r="AU21" s="162" t="str">
        <f>IF(NOVA!Q133&lt;&gt;"", NOVA!Q133, "")</f>
        <v/>
      </c>
    </row>
    <row r="22" spans="1:47">
      <c r="A22" s="109" t="s">
        <v>440</v>
      </c>
      <c r="B22" s="117" t="str">
        <f>IF(ISTEXT(ArrowOfLight!Q5),"C"," ")</f>
        <v xml:space="preserve"> </v>
      </c>
      <c r="D22" s="402"/>
      <c r="E22" s="42">
        <f>AdventurePins!B26</f>
        <v>5</v>
      </c>
      <c r="F22" s="159" t="str">
        <f>AdventurePins!C26</f>
        <v>Demonstrate treatment for five:</v>
      </c>
      <c r="G22" s="42" t="str">
        <f>IF(AdventurePins!Q26&lt;&gt;"", AdventurePins!Q26, " ")</f>
        <v xml:space="preserve"> </v>
      </c>
      <c r="I22" s="402" t="str">
        <f>IF(AdventurePins!$E82&lt;&gt;"", AdventurePins!$E82, " ")</f>
        <v>(Do all of A or B)</v>
      </c>
      <c r="J22" s="424" t="str">
        <f>AdventurePins!C83</f>
        <v>Option A</v>
      </c>
      <c r="K22" s="425"/>
      <c r="L22" s="42" t="str">
        <f>IF(AdventurePins!Q83&lt;&gt;"", AdventurePins!Q83, " ")</f>
        <v xml:space="preserve"> </v>
      </c>
      <c r="N22" s="416"/>
      <c r="O22" s="107">
        <f>Electives!B26</f>
        <v>7</v>
      </c>
      <c r="P22" s="125" t="str">
        <f>Electives!C26</f>
        <v>Talk swimming expert</v>
      </c>
      <c r="Q22" s="107" t="str">
        <f>IF(Electives!Q26&lt;&gt;"", Electives!Q26, " ")</f>
        <v xml:space="preserve"> </v>
      </c>
      <c r="S22" s="417"/>
      <c r="T22" s="107" t="str">
        <f>Electives!B94</f>
        <v>6b</v>
      </c>
      <c r="U22" s="125" t="str">
        <f>Electives!C94</f>
        <v>Identify geological materials (community)</v>
      </c>
      <c r="V22" s="107" t="str">
        <f>IF(Electives!Q94&lt;&gt;"", Electives!Q94, " ")</f>
        <v xml:space="preserve"> </v>
      </c>
      <c r="X22" s="410"/>
      <c r="Y22" s="107" t="str">
        <f>Electives!B160</f>
        <v>9b</v>
      </c>
      <c r="Z22" s="127" t="str">
        <f>Electives!C160</f>
        <v>Create vid of wild creature &amp; share w/den</v>
      </c>
      <c r="AA22" s="107" t="str">
        <f>IF(Electives!Q160&lt;&gt;"", Electives!Q160, " ")</f>
        <v xml:space="preserve"> </v>
      </c>
      <c r="AC22" s="164" t="str">
        <f>'Cub Awards'!B25</f>
        <v>i</v>
      </c>
      <c r="AD22" s="314" t="str">
        <f>'Cub Awards'!C25</f>
        <v>Participate in outdoor aquatics</v>
      </c>
      <c r="AE22" s="314"/>
      <c r="AF22" s="164" t="str">
        <f>IF('Cub Awards'!Q25&lt;&gt;"", 'Cub Awards'!Q25, "")</f>
        <v/>
      </c>
      <c r="AG22" s="216"/>
      <c r="AH22" s="162" t="str">
        <f>NOVA!B8</f>
        <v>1c</v>
      </c>
      <c r="AI22" s="386" t="str">
        <f>NOVA!C8</f>
        <v>Discuss two with your counselor</v>
      </c>
      <c r="AJ22" s="387"/>
      <c r="AK22" s="162" t="str">
        <f>IF(NOVA!Q8&lt;&gt;"", NOVA!Q8, "")</f>
        <v/>
      </c>
      <c r="AL22" s="216"/>
      <c r="AM22" s="162" t="str">
        <f>NOVA!B69</f>
        <v>4d1</v>
      </c>
      <c r="AN22" s="386" t="str">
        <f>NOVA!C69</f>
        <v>Crate diorama of local animal's habitat</v>
      </c>
      <c r="AO22" s="387"/>
      <c r="AP22" s="162" t="str">
        <f>IF(NOVA!Q69&lt;&gt;"", NOVA!Q69, "")</f>
        <v/>
      </c>
      <c r="AQ22" s="216"/>
      <c r="AR22" s="162" t="str">
        <f>NOVA!B134</f>
        <v>1b</v>
      </c>
      <c r="AS22" s="386" t="str">
        <f>NOVA!C134</f>
        <v>List at least two questions or ideas</v>
      </c>
      <c r="AT22" s="387"/>
      <c r="AU22" s="162" t="str">
        <f>IF(NOVA!Q134&lt;&gt;"", NOVA!Q134, "")</f>
        <v/>
      </c>
    </row>
    <row r="23" spans="1:47">
      <c r="A23" s="109" t="s">
        <v>441</v>
      </c>
      <c r="B23" s="117" t="str">
        <f>ArrowOfLight!Q6</f>
        <v/>
      </c>
      <c r="D23" s="402"/>
      <c r="E23" s="42" t="str">
        <f>AdventurePins!B27</f>
        <v>5a</v>
      </c>
      <c r="F23" s="159" t="str">
        <f>AdventurePins!C27</f>
        <v>Cuts &amp; scratches</v>
      </c>
      <c r="G23" s="42" t="str">
        <f>IF(AdventurePins!Q27&lt;&gt;"", AdventurePins!Q27, " ")</f>
        <v xml:space="preserve"> </v>
      </c>
      <c r="I23" s="402"/>
      <c r="J23" s="42">
        <f>AdventurePins!B84</f>
        <v>1</v>
      </c>
      <c r="K23" s="159" t="str">
        <f>AdventurePins!C84</f>
        <v>Plan / conduct campout</v>
      </c>
      <c r="L23" s="42" t="str">
        <f>IF(AdventurePins!Q84&lt;&gt;"", AdventurePins!Q84, " ")</f>
        <v xml:space="preserve"> </v>
      </c>
      <c r="N23" s="416"/>
      <c r="O23" s="107">
        <f>Electives!B27</f>
        <v>8</v>
      </c>
      <c r="P23" s="125" t="str">
        <f>Electives!C27</f>
        <v>PFD exercise</v>
      </c>
      <c r="Q23" s="107" t="str">
        <f>IF(Electives!Q27&lt;&gt;"", Electives!Q27,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Awards'!Q26&lt;&gt;"", 'Cub Awards'!Q26, "")</f>
        <v/>
      </c>
      <c r="AG23" s="216"/>
      <c r="AH23" s="162">
        <f>NOVA!B9</f>
        <v>2</v>
      </c>
      <c r="AI23" s="386" t="str">
        <f>NOVA!C9</f>
        <v>Complete an elective listed in comment</v>
      </c>
      <c r="AJ23" s="387"/>
      <c r="AK23" s="162" t="str">
        <f>IF(NOVA!Q9&lt;&gt;"", NOVA!Q9, "")</f>
        <v/>
      </c>
      <c r="AL23" s="216"/>
      <c r="AM23" s="162" t="str">
        <f>NOVA!B70</f>
        <v>4d2</v>
      </c>
      <c r="AN23" s="386" t="str">
        <f>NOVA!C70</f>
        <v>Explain what animal must have</v>
      </c>
      <c r="AO23" s="387"/>
      <c r="AP23" s="162" t="str">
        <f>IF(NOVA!Q70&lt;&gt;"", NOVA!Q70, "")</f>
        <v/>
      </c>
      <c r="AQ23" s="216"/>
      <c r="AR23" s="162" t="str">
        <f>NOVA!B135</f>
        <v>1c</v>
      </c>
      <c r="AS23" s="386" t="str">
        <f>NOVA!C135</f>
        <v>Discuss two with your counselor</v>
      </c>
      <c r="AT23" s="387"/>
      <c r="AU23" s="162" t="str">
        <f>IF(NOVA!Q135&lt;&gt;"", NOVA!Q135, "")</f>
        <v/>
      </c>
    </row>
    <row r="24" spans="1:47">
      <c r="A24" s="109" t="s">
        <v>442</v>
      </c>
      <c r="B24" s="117" t="str">
        <f>ArrowOfLight!Q8</f>
        <v/>
      </c>
      <c r="D24" s="402"/>
      <c r="E24" s="42" t="str">
        <f>AdventurePins!B28</f>
        <v>5b</v>
      </c>
      <c r="F24" s="159" t="str">
        <f>AdventurePins!C28</f>
        <v>Burns &amp; scalds</v>
      </c>
      <c r="G24" s="42" t="str">
        <f>IF(AdventurePins!Q28&lt;&gt;"", AdventurePins!Q28, " ")</f>
        <v xml:space="preserve"> </v>
      </c>
      <c r="I24" s="402"/>
      <c r="J24" s="42">
        <f>AdventurePins!B85</f>
        <v>2</v>
      </c>
      <c r="K24" s="159" t="str">
        <f>AdventurePins!C85</f>
        <v>Setup tent without adult help</v>
      </c>
      <c r="L24" s="42" t="str">
        <f>IF(AdventurePins!Q85&lt;&gt;"", AdventurePins!Q85, " ")</f>
        <v xml:space="preserve"> </v>
      </c>
      <c r="N24" s="417"/>
      <c r="O24" s="107">
        <f>Electives!B28</f>
        <v>9</v>
      </c>
      <c r="P24" s="125" t="str">
        <f>Electives!C28</f>
        <v>Paddle canoe</v>
      </c>
      <c r="Q24" s="107" t="str">
        <f>IF(Electives!Q28&lt;&gt;"", Electives!Q28, " ")</f>
        <v xml:space="preserve"> </v>
      </c>
      <c r="S24" s="410" t="str">
        <f>IF(Electives!$E97&lt;&gt;"", Electives!$E97, " ")</f>
        <v>(Do 1-2)</v>
      </c>
      <c r="T24" s="107">
        <f>Electives!B98</f>
        <v>1</v>
      </c>
      <c r="U24" s="126" t="str">
        <f>Electives!C98</f>
        <v>3 things describing a type of engineer</v>
      </c>
      <c r="V24" s="107" t="str">
        <f>IF(Electives!Q98&lt;&gt;"", Electives!Q98, " ")</f>
        <v xml:space="preserve"> </v>
      </c>
      <c r="X24" s="410" t="str">
        <f>IF(Electives!$E163&lt;&gt;"", Electives!$E163, " ")</f>
        <v>(Do 1-4 and one other)</v>
      </c>
      <c r="Y24" s="107">
        <f>Electives!B164</f>
        <v>1</v>
      </c>
      <c r="Z24" s="125" t="str">
        <f>Electives!C164</f>
        <v>Identify 2 groups / parts of tree</v>
      </c>
      <c r="AA24" s="107" t="str">
        <f>IF(Electives!Q164&lt;&gt;"", Electives!Q164, " ")</f>
        <v xml:space="preserve"> </v>
      </c>
      <c r="AC24" s="164" t="str">
        <f>'Cub Awards'!B27</f>
        <v>k</v>
      </c>
      <c r="AD24" s="314" t="str">
        <f>'Cub Awards'!C27</f>
        <v>Participate in outdoor sporting event</v>
      </c>
      <c r="AE24" s="314"/>
      <c r="AF24" s="164" t="str">
        <f>IF('Cub Awards'!Q27&lt;&gt;"", 'Cub Awards'!Q27, "")</f>
        <v/>
      </c>
      <c r="AG24" s="216"/>
      <c r="AH24" s="162" t="str">
        <f>NOVA!B10</f>
        <v>3a</v>
      </c>
      <c r="AI24" s="386" t="str">
        <f>NOVA!C10</f>
        <v>Choose a question to investigate</v>
      </c>
      <c r="AJ24" s="387"/>
      <c r="AK24" s="162" t="str">
        <f>IF(NOVA!Q10&lt;&gt;"", NOVA!Q10, "")</f>
        <v/>
      </c>
      <c r="AL24" s="216"/>
      <c r="AM24" s="162" t="str">
        <f>NOVA!B71</f>
        <v>4e1</v>
      </c>
      <c r="AN24" s="386" t="str">
        <f>NOVA!C71</f>
        <v>Make and place a bird feeder</v>
      </c>
      <c r="AO24" s="387"/>
      <c r="AP24" s="162" t="str">
        <f>IF(NOVA!Q71&lt;&gt;"", NOVA!Q71, "")</f>
        <v/>
      </c>
      <c r="AQ24" s="216"/>
      <c r="AR24" s="162">
        <f>NOVA!B136</f>
        <v>2</v>
      </c>
      <c r="AS24" s="386" t="str">
        <f>NOVA!C136</f>
        <v>Complete an elective listed in comment</v>
      </c>
      <c r="AT24" s="387"/>
      <c r="AU24" s="162" t="str">
        <f>IF(NOVA!Q136&lt;&gt;"", NOVA!Q136, "")</f>
        <v/>
      </c>
    </row>
    <row r="25" spans="1:47" ht="12.75" customHeight="1">
      <c r="A25" s="109" t="s">
        <v>443</v>
      </c>
      <c r="B25" s="117" t="str">
        <f>ArrowOfLight!Q7</f>
        <v/>
      </c>
      <c r="D25" s="402"/>
      <c r="E25" s="42" t="str">
        <f>AdventurePins!B29</f>
        <v>5c</v>
      </c>
      <c r="F25" s="159" t="str">
        <f>AdventurePins!C29</f>
        <v>Sunburn</v>
      </c>
      <c r="G25" s="42" t="str">
        <f>IF(AdventurePins!Q29&lt;&gt;"", AdventurePins!Q29, " ")</f>
        <v xml:space="preserve"> </v>
      </c>
      <c r="I25" s="402"/>
      <c r="J25" s="42">
        <f>AdventurePins!B86</f>
        <v>3</v>
      </c>
      <c r="K25" s="159" t="str">
        <f>AdventurePins!C86</f>
        <v>Discuss emergency actions for:</v>
      </c>
      <c r="L25" s="42" t="str">
        <f>IF(AdventurePins!Q86&lt;&gt;"", AdventurePins!Q86, " ")</f>
        <v xml:space="preserve"> </v>
      </c>
      <c r="N25" s="399" t="str">
        <f>Electives!C31</f>
        <v>Art Explosion</v>
      </c>
      <c r="O25" s="399"/>
      <c r="P25" s="399"/>
      <c r="Q25" s="399"/>
      <c r="S25" s="410"/>
      <c r="T25" s="107" t="str">
        <f>Electives!B99</f>
        <v>2a</v>
      </c>
      <c r="U25" s="125" t="str">
        <f>Electives!C99</f>
        <v>Construct blueprint plans for a design</v>
      </c>
      <c r="V25" s="107" t="str">
        <f>IF(Electives!Q99&lt;&gt;"", Electives!Q99, " ")</f>
        <v xml:space="preserve"> </v>
      </c>
      <c r="X25" s="410"/>
      <c r="Y25" s="107">
        <f>Electives!B165</f>
        <v>2</v>
      </c>
      <c r="Z25" s="125" t="str">
        <f>Electives!C165</f>
        <v>Identify 4 local trees &amp; how used</v>
      </c>
      <c r="AA25" s="107" t="str">
        <f>IF(Electives!Q165&lt;&gt;"", Electives!Q165, " ")</f>
        <v xml:space="preserve"> </v>
      </c>
      <c r="AC25" s="164" t="str">
        <f>'Cub Awards'!B28</f>
        <v>l</v>
      </c>
      <c r="AD25" s="314" t="str">
        <f>'Cub Awards'!C28</f>
        <v>Participate in outdoor worship service</v>
      </c>
      <c r="AE25" s="314"/>
      <c r="AF25" s="164" t="str">
        <f>IF('Cub Awards'!Q28&lt;&gt;"", 'Cub Awards'!Q28, "")</f>
        <v/>
      </c>
      <c r="AG25" s="216"/>
      <c r="AH25" s="162" t="str">
        <f>NOVA!B11</f>
        <v>3b</v>
      </c>
      <c r="AI25" s="386" t="str">
        <f>NOVA!C11</f>
        <v>Use scientific method to investigate</v>
      </c>
      <c r="AJ25" s="387"/>
      <c r="AK25" s="162" t="str">
        <f>IF(NOVA!Q11&lt;&gt;"", NOVA!Q11, "")</f>
        <v/>
      </c>
      <c r="AL25" s="216"/>
      <c r="AM25" s="162" t="str">
        <f>NOVA!B72</f>
        <v>4e2</v>
      </c>
      <c r="AN25" s="386" t="str">
        <f>NOVA!C72</f>
        <v>Fill feeder with birdseed</v>
      </c>
      <c r="AO25" s="387"/>
      <c r="AP25" s="162" t="str">
        <f>IF(NOVA!Q72&lt;&gt;"", NOVA!Q72, "")</f>
        <v/>
      </c>
      <c r="AQ25" s="216"/>
      <c r="AR25" s="162" t="str">
        <f>NOVA!B137</f>
        <v>3a1</v>
      </c>
      <c r="AS25" s="386" t="str">
        <f>NOVA!C137</f>
        <v>Make a list of the three kinds of levers</v>
      </c>
      <c r="AT25" s="387"/>
      <c r="AU25" s="162" t="str">
        <f>IF(NOVA!Q137&lt;&gt;"", NOVA!Q137, "")</f>
        <v/>
      </c>
    </row>
    <row r="26" spans="1:47" ht="12.75" customHeight="1">
      <c r="A26" s="114" t="s">
        <v>444</v>
      </c>
      <c r="B26" s="117" t="str">
        <f>ArrowOfLight!Q9</f>
        <v/>
      </c>
      <c r="D26" s="402"/>
      <c r="E26" s="42" t="str">
        <f>AdventurePins!B30</f>
        <v>5d</v>
      </c>
      <c r="F26" s="159" t="str">
        <f>AdventurePins!C30</f>
        <v>Blisters on hand / foot</v>
      </c>
      <c r="G26" s="42" t="str">
        <f>IF(AdventurePins!Q30&lt;&gt;"", AdventurePins!Q30, " ")</f>
        <v xml:space="preserve"> </v>
      </c>
      <c r="I26" s="402"/>
      <c r="J26" s="42" t="str">
        <f>AdventurePins!B87</f>
        <v>3a</v>
      </c>
      <c r="K26" s="159" t="str">
        <f>AdventurePins!C87</f>
        <v>Severe rainstorm causing flooding</v>
      </c>
      <c r="L26" s="42" t="str">
        <f>IF(AdventurePins!Q87&lt;&gt;"", AdventurePins!Q87, " ")</f>
        <v xml:space="preserve"> </v>
      </c>
      <c r="N26" s="415" t="str">
        <f>IF(Electives!$E31&lt;&gt;"", Electives!$E31, " ")</f>
        <v>(Do 1-2 and two of 3)</v>
      </c>
      <c r="O26" s="107">
        <f>Electives!B32</f>
        <v>1</v>
      </c>
      <c r="P26" s="125" t="str">
        <f>Electives!C32</f>
        <v>Visit museum</v>
      </c>
      <c r="Q26" s="107" t="str">
        <f>IF(Electives!Q32&lt;&gt;"", Electives!Q32, " ")</f>
        <v xml:space="preserve"> </v>
      </c>
      <c r="S26" s="410"/>
      <c r="T26" s="107" t="str">
        <f>Electives!B100</f>
        <v>2b</v>
      </c>
      <c r="U26" s="125" t="str">
        <f>Electives!C100</f>
        <v>Using plans, construct the project</v>
      </c>
      <c r="V26" s="107" t="str">
        <f>IF(Electives!Q100&lt;&gt;"", Electives!Q100, " ")</f>
        <v xml:space="preserve"> </v>
      </c>
      <c r="X26" s="410"/>
      <c r="Y26" s="107">
        <f>Electives!B166</f>
        <v>3</v>
      </c>
      <c r="Z26" s="125" t="str">
        <f>Electives!C166</f>
        <v>Identify 4 plants &amp; how used</v>
      </c>
      <c r="AA26" s="107" t="str">
        <f>IF(Electives!Q166&lt;&gt;"", Electives!Q166, " ")</f>
        <v xml:space="preserve"> </v>
      </c>
      <c r="AC26" s="164" t="str">
        <f>'Cub Awards'!B29</f>
        <v>m</v>
      </c>
      <c r="AD26" s="314" t="str">
        <f>'Cub Awards'!C29</f>
        <v>Explore park</v>
      </c>
      <c r="AE26" s="314"/>
      <c r="AF26" s="164" t="str">
        <f>IF('Cub Awards'!Q29&lt;&gt;"", 'Cub Awards'!Q29, "")</f>
        <v/>
      </c>
      <c r="AG26" s="217"/>
      <c r="AH26" s="162" t="str">
        <f>NOVA!B12</f>
        <v>3c</v>
      </c>
      <c r="AI26" s="386" t="str">
        <f>NOVA!C12</f>
        <v>Discuss findings with counselor</v>
      </c>
      <c r="AJ26" s="387"/>
      <c r="AK26" s="162" t="str">
        <f>IF(NOVA!Q12&lt;&gt;"", NOVA!Q12, "")</f>
        <v/>
      </c>
      <c r="AL26" s="217"/>
      <c r="AM26" s="162" t="str">
        <f>NOVA!B73</f>
        <v>4e3</v>
      </c>
      <c r="AN26" s="386" t="str">
        <f>NOVA!C73</f>
        <v>Provide a water source</v>
      </c>
      <c r="AO26" s="387"/>
      <c r="AP26" s="162" t="str">
        <f>IF(NOVA!Q73&lt;&gt;"", NOVA!Q73, "")</f>
        <v/>
      </c>
      <c r="AQ26" s="217"/>
      <c r="AR26" s="162" t="str">
        <f>NOVA!B138</f>
        <v>3a2</v>
      </c>
      <c r="AS26" s="386" t="str">
        <f>NOVA!C138</f>
        <v>Show how each lever work</v>
      </c>
      <c r="AT26" s="387"/>
      <c r="AU26" s="162" t="str">
        <f>IF(NOVA!Q138&lt;&gt;"", NOVA!Q138, "")</f>
        <v/>
      </c>
    </row>
    <row r="27" spans="1:47" ht="12.75" customHeight="1">
      <c r="A27" s="120" t="s">
        <v>445</v>
      </c>
      <c r="B27" s="117" t="str">
        <f>ArrowOfLight!Q10</f>
        <v/>
      </c>
      <c r="D27" s="402"/>
      <c r="E27" s="42" t="str">
        <f>AdventurePins!B31</f>
        <v>5e</v>
      </c>
      <c r="F27" s="159" t="str">
        <f>AdventurePins!C31</f>
        <v>Tick bites</v>
      </c>
      <c r="G27" s="42" t="str">
        <f>IF(AdventurePins!Q31&lt;&gt;"", AdventurePins!Q31, " ")</f>
        <v xml:space="preserve"> </v>
      </c>
      <c r="I27" s="402"/>
      <c r="J27" s="42" t="str">
        <f>AdventurePins!B88</f>
        <v>3b</v>
      </c>
      <c r="K27" s="127" t="str">
        <f>AdventurePins!C88</f>
        <v>Severe thunderstorm w/lightning or tornados</v>
      </c>
      <c r="L27" s="42" t="str">
        <f>IF(AdventurePins!Q88&lt;&gt;"", AdventurePins!Q88, " ")</f>
        <v xml:space="preserve"> </v>
      </c>
      <c r="N27" s="416"/>
      <c r="O27" s="107">
        <f>Electives!B33</f>
        <v>2</v>
      </c>
      <c r="P27" s="125" t="str">
        <f>Electives!C33</f>
        <v>Create 2 self-portrits, different tech</v>
      </c>
      <c r="Q27" s="107" t="str">
        <f>IF(Electives!Q33&lt;&gt;"", Electives!Q33, " ")</f>
        <v xml:space="preserve"> </v>
      </c>
      <c r="S27" s="410"/>
      <c r="T27" s="107" t="str">
        <f>Electives!B101</f>
        <v>2c</v>
      </c>
      <c r="U27" s="125" t="str">
        <f>Electives!C101</f>
        <v>Share project with Den</v>
      </c>
      <c r="V27" s="107" t="str">
        <f>IF(Electives!Q101&lt;&gt;"", Electives!Q101, " ")</f>
        <v xml:space="preserve"> </v>
      </c>
      <c r="X27" s="410"/>
      <c r="Y27" s="107">
        <f>Electives!B167</f>
        <v>4</v>
      </c>
      <c r="Z27" s="125" t="str">
        <f>Electives!C167</f>
        <v>Care plan and plant a plant/tree</v>
      </c>
      <c r="AA27" s="107" t="str">
        <f>IF(Electives!Q167&lt;&gt;"", Electives!Q167, " ")</f>
        <v xml:space="preserve"> </v>
      </c>
      <c r="AC27" s="164" t="str">
        <f>'Cub Awards'!B30</f>
        <v>n</v>
      </c>
      <c r="AD27" s="314" t="str">
        <f>'Cub Awards'!C30</f>
        <v>Invent and play outside game</v>
      </c>
      <c r="AE27" s="314"/>
      <c r="AF27" s="164" t="str">
        <f>IF('Cub Awards'!Q30&lt;&gt;"", 'Cub Awards'!Q30, "")</f>
        <v/>
      </c>
      <c r="AG27" s="215"/>
      <c r="AH27" s="162">
        <f>NOVA!B13</f>
        <v>4</v>
      </c>
      <c r="AI27" s="386" t="str">
        <f>NOVA!C13</f>
        <v>Visit a place where science is done</v>
      </c>
      <c r="AJ27" s="387"/>
      <c r="AK27" s="162" t="str">
        <f>IF(NOVA!Q13&lt;&gt;"", NOVA!Q13, "")</f>
        <v/>
      </c>
      <c r="AL27" s="215"/>
      <c r="AM27" s="162" t="str">
        <f>NOVA!B74</f>
        <v>4e4</v>
      </c>
      <c r="AN27" s="386" t="str">
        <f>NOVA!C74</f>
        <v>Watch and record feeder for 2 weeks</v>
      </c>
      <c r="AO27" s="387"/>
      <c r="AP27" s="162" t="str">
        <f>IF(NOVA!Q74&lt;&gt;"", NOVA!Q74, "")</f>
        <v/>
      </c>
      <c r="AQ27" s="215"/>
      <c r="AR27" s="162" t="str">
        <f>NOVA!B139</f>
        <v>3a3</v>
      </c>
      <c r="AS27" s="386" t="str">
        <f>NOVA!C139</f>
        <v>Show how the lever moves something</v>
      </c>
      <c r="AT27" s="387"/>
      <c r="AU27" s="162" t="str">
        <f>IF(NOVA!Q139&lt;&gt;"", NOVA!Q139, "")</f>
        <v/>
      </c>
    </row>
    <row r="28" spans="1:47" ht="12.75" customHeight="1">
      <c r="A28" s="109" t="s">
        <v>855</v>
      </c>
      <c r="B28" s="117" t="str">
        <f>IF(ISTEXT(ArrowOfLight!Q11),"C"," ")</f>
        <v xml:space="preserve"> </v>
      </c>
      <c r="D28" s="402"/>
      <c r="E28" s="42" t="str">
        <f>AdventurePins!B32</f>
        <v>5f</v>
      </c>
      <c r="F28" s="159" t="str">
        <f>AdventurePins!C32</f>
        <v>Bites &amp; stings</v>
      </c>
      <c r="G28" s="42" t="str">
        <f>IF(AdventurePins!Q32&lt;&gt;"", AdventurePins!Q32, " ")</f>
        <v xml:space="preserve"> </v>
      </c>
      <c r="I28" s="402"/>
      <c r="J28" s="42" t="str">
        <f>AdventurePins!B89</f>
        <v>3c</v>
      </c>
      <c r="K28" s="159" t="str">
        <f>AdventurePins!C89</f>
        <v>Fire/Earthquake/other evacuation</v>
      </c>
      <c r="L28" s="42" t="str">
        <f>IF(AdventurePins!Q89&lt;&gt;"", AdventurePins!Q89, " ")</f>
        <v xml:space="preserve"> </v>
      </c>
      <c r="N28" s="416"/>
      <c r="O28" s="107" t="str">
        <f>Electives!B34</f>
        <v>3a</v>
      </c>
      <c r="P28" s="125" t="str">
        <f>Electives!C34</f>
        <v>Draw original picture outdoors</v>
      </c>
      <c r="Q28" s="107" t="str">
        <f>IF(Electives!Q34&lt;&gt;"", Electives!Q34, " ")</f>
        <v xml:space="preserve"> </v>
      </c>
      <c r="S28" s="410"/>
      <c r="T28" s="107">
        <f>Electives!B102</f>
        <v>3</v>
      </c>
      <c r="U28" s="125" t="str">
        <f>Electives!C102</f>
        <v>Explore fields of engineering</v>
      </c>
      <c r="V28" s="107" t="str">
        <f>IF(Electives!Q102&lt;&gt;"", Electives!Q102, " ")</f>
        <v xml:space="preserve"> </v>
      </c>
      <c r="X28" s="410"/>
      <c r="Y28" s="107">
        <f>Electives!B168</f>
        <v>5</v>
      </c>
      <c r="Z28" s="126" t="str">
        <f>Electives!C168</f>
        <v>List of household things made of wood</v>
      </c>
      <c r="AA28" s="107" t="str">
        <f>IF(Electives!Q168&lt;&gt;"", Electives!Q168,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IF(NOVA!Q14&lt;&gt;"", NOVA!Q14, "")</f>
        <v/>
      </c>
      <c r="AL28" s="216"/>
      <c r="AM28" s="162" t="str">
        <f>NOVA!B75</f>
        <v>4e5</v>
      </c>
      <c r="AN28" s="386" t="str">
        <f>NOVA!C75</f>
        <v>Identify visitors</v>
      </c>
      <c r="AO28" s="387"/>
      <c r="AP28" s="162" t="str">
        <f>IF(NOVA!Q75&lt;&gt;"", NOVA!Q75, "")</f>
        <v/>
      </c>
      <c r="AQ28" s="216"/>
      <c r="AR28" s="162" t="str">
        <f>NOVA!B140</f>
        <v>3a4</v>
      </c>
      <c r="AS28" s="386" t="str">
        <f>NOVA!C140</f>
        <v>Show the class of each lever</v>
      </c>
      <c r="AT28" s="387"/>
      <c r="AU28" s="162" t="str">
        <f>IF(NOVA!Q140&lt;&gt;"", NOVA!Q140, "")</f>
        <v/>
      </c>
    </row>
    <row r="29" spans="1:47" ht="12.75" customHeight="1">
      <c r="A29" s="209" t="s">
        <v>856</v>
      </c>
      <c r="B29" s="117" t="str">
        <f>IF(ISTEXT(ArrowOfLight!Q12),"C"," ")</f>
        <v xml:space="preserve"> </v>
      </c>
      <c r="D29" s="402"/>
      <c r="E29" s="42" t="str">
        <f>AdventurePins!B33</f>
        <v>5g</v>
      </c>
      <c r="F29" s="159" t="str">
        <f>AdventurePins!C33</f>
        <v>Poisonous snakebite</v>
      </c>
      <c r="G29" s="42" t="str">
        <f>IF(AdventurePins!Q33&lt;&gt;"", AdventurePins!Q33, " ")</f>
        <v xml:space="preserve"> </v>
      </c>
      <c r="I29" s="402"/>
      <c r="J29" s="42">
        <f>AdventurePins!B90</f>
        <v>4</v>
      </c>
      <c r="K29" s="127" t="str">
        <f>AdventurePins!C90</f>
        <v>Tie,teach and say when to use a Bowline.</v>
      </c>
      <c r="L29" s="42" t="str">
        <f>IF(AdventurePins!Q90&lt;&gt;"", AdventurePins!Q90, " ")</f>
        <v xml:space="preserve"> </v>
      </c>
      <c r="N29" s="416"/>
      <c r="O29" s="107" t="str">
        <f>Electives!B35</f>
        <v>3b</v>
      </c>
      <c r="P29" s="125" t="str">
        <f>Electives!C35</f>
        <v>Clay sculpture</v>
      </c>
      <c r="Q29" s="107" t="str">
        <f>IF(Electives!Q35&lt;&gt;"", Electives!Q35, " ")</f>
        <v xml:space="preserve"> </v>
      </c>
      <c r="S29" s="410"/>
      <c r="T29" s="107">
        <f>Electives!B103</f>
        <v>4</v>
      </c>
      <c r="U29" s="125" t="str">
        <f>Electives!C103</f>
        <v>Do 2 projects using engieering skills</v>
      </c>
      <c r="V29" s="107" t="str">
        <f>IF(Electives!Q103&lt;&gt;"", Electives!Q103, " ")</f>
        <v xml:space="preserve"> </v>
      </c>
      <c r="X29" s="410"/>
      <c r="Y29" s="107">
        <f>Electives!B169</f>
        <v>6</v>
      </c>
      <c r="Z29" s="126" t="str">
        <f>Electives!C169</f>
        <v>Explain growth rings &amp; types of tree bark</v>
      </c>
      <c r="AA29" s="107" t="str">
        <f>IF(Electives!Q169&lt;&gt;"", Electives!Q169, " ")</f>
        <v xml:space="preserve"> </v>
      </c>
      <c r="AC29" s="164">
        <f>'Cub Awards'!B33</f>
        <v>1</v>
      </c>
      <c r="AD29" s="314" t="str">
        <f>'Cub Awards'!C33</f>
        <v>Complete Building a Better World</v>
      </c>
      <c r="AE29" s="314"/>
      <c r="AF29" s="164" t="str">
        <f>IF('Cub Awards'!Q33&lt;&gt;"", 'Cub Awards'!Q33, "")</f>
        <v/>
      </c>
      <c r="AG29" s="142"/>
      <c r="AH29" s="162" t="str">
        <f>NOVA!B15</f>
        <v>4b</v>
      </c>
      <c r="AI29" s="386" t="str">
        <f>NOVA!C15</f>
        <v>Discuss science done/used/explained</v>
      </c>
      <c r="AJ29" s="387"/>
      <c r="AK29" s="162" t="str">
        <f>IF(NOVA!Q15&lt;&gt;"", NOVA!Q15, "")</f>
        <v/>
      </c>
      <c r="AL29" s="142"/>
      <c r="AM29" s="162" t="str">
        <f>NOVA!B76</f>
        <v>4e6</v>
      </c>
      <c r="AN29" s="386" t="str">
        <f>NOVA!C76</f>
        <v>Discuss what you learned</v>
      </c>
      <c r="AO29" s="387"/>
      <c r="AP29" s="162" t="str">
        <f>IF(NOVA!Q76&lt;&gt;"", NOVA!Q76, "")</f>
        <v/>
      </c>
      <c r="AQ29" s="142"/>
      <c r="AR29" s="162" t="str">
        <f>NOVA!B141</f>
        <v>3a5</v>
      </c>
      <c r="AS29" s="386" t="str">
        <f>NOVA!C141</f>
        <v>Show why we use levers</v>
      </c>
      <c r="AT29" s="387"/>
      <c r="AU29" s="162" t="str">
        <f>IF(NOVA!Q141&lt;&gt;"", NOVA!Q141, "")</f>
        <v/>
      </c>
    </row>
    <row r="30" spans="1:47" ht="12.75" customHeight="1">
      <c r="A30" s="414" t="s">
        <v>463</v>
      </c>
      <c r="B30" s="414"/>
      <c r="D30" s="402"/>
      <c r="E30" s="42" t="str">
        <f>AdventurePins!B34</f>
        <v>5h</v>
      </c>
      <c r="F30" s="159" t="str">
        <f>AdventurePins!C34</f>
        <v>Nosebleed</v>
      </c>
      <c r="G30" s="42" t="str">
        <f>IF(AdventurePins!Q34&lt;&gt;"", AdventurePins!Q34, " ")</f>
        <v xml:space="preserve"> </v>
      </c>
      <c r="I30" s="402"/>
      <c r="J30" s="42">
        <f>AdventurePins!B91</f>
        <v>5</v>
      </c>
      <c r="K30" s="159" t="str">
        <f>AdventurePins!C91</f>
        <v>Outdoor Code / Leave No Trace</v>
      </c>
      <c r="L30" s="42" t="str">
        <f>IF(AdventurePins!Q91&lt;&gt;"", AdventurePins!Q91, " ")</f>
        <v xml:space="preserve"> </v>
      </c>
      <c r="N30" s="416"/>
      <c r="O30" s="107" t="str">
        <f>Electives!B36</f>
        <v>3c</v>
      </c>
      <c r="P30" s="125" t="str">
        <f>Electives!C36</f>
        <v>Clay object, fired / baked / dried</v>
      </c>
      <c r="Q30" s="107" t="str">
        <f>IF(Electives!Q36&lt;&gt;"", Electives!Q36, " ")</f>
        <v xml:space="preserve"> </v>
      </c>
      <c r="S30" s="399" t="str">
        <f>Electives!C106</f>
        <v>Fix It</v>
      </c>
      <c r="T30" s="399"/>
      <c r="U30" s="399"/>
      <c r="V30" s="399"/>
      <c r="X30" s="410"/>
      <c r="Y30" s="107">
        <f>Electives!B170</f>
        <v>7</v>
      </c>
      <c r="Z30" s="125" t="str">
        <f>Electives!C170</f>
        <v>Visit nature center</v>
      </c>
      <c r="AA30" s="107" t="str">
        <f>IF(Electives!Q170&lt;&gt;"", Electives!Q170, " ")</f>
        <v xml:space="preserve"> </v>
      </c>
      <c r="AC30" s="164">
        <f>'Cub Awards'!B34</f>
        <v>2</v>
      </c>
      <c r="AD30" s="314" t="str">
        <f>'Cub Awards'!C34</f>
        <v>Complete Into the Woods</v>
      </c>
      <c r="AE30" s="314"/>
      <c r="AF30" s="164" t="str">
        <f>IF('Cub Awards'!Q34&lt;&gt;"", 'Cub Awards'!Q34, "")</f>
        <v/>
      </c>
      <c r="AG30" s="142"/>
      <c r="AH30" s="162">
        <f>NOVA!B16</f>
        <v>5</v>
      </c>
      <c r="AI30" s="323" t="str">
        <f>NOVA!C16</f>
        <v>Discuss how science affects daily life</v>
      </c>
      <c r="AJ30" s="323"/>
      <c r="AK30" s="162" t="str">
        <f>IF(NOVA!Q16&lt;&gt;"", NOVA!Q16, "")</f>
        <v/>
      </c>
      <c r="AL30" s="142"/>
      <c r="AM30" s="162" t="str">
        <f>NOVA!B77</f>
        <v>4f</v>
      </c>
      <c r="AN30" s="386" t="str">
        <f>NOVA!C77</f>
        <v>Earn Outdoor Ethics or Conservation awards</v>
      </c>
      <c r="AO30" s="387"/>
      <c r="AP30" s="162" t="str">
        <f>IF(NOVA!Q77&lt;&gt;"", NOVA!Q77, "")</f>
        <v/>
      </c>
      <c r="AQ30" s="142"/>
      <c r="AR30" s="162" t="str">
        <f>NOVA!B142</f>
        <v>3b</v>
      </c>
      <c r="AS30" s="386" t="str">
        <f>NOVA!C142</f>
        <v>Design ONE of the following</v>
      </c>
      <c r="AT30" s="387"/>
      <c r="AU30" s="162" t="str">
        <f>IF(NOVA!Q142&lt;&gt;"", NOVA!Q142, "")</f>
        <v/>
      </c>
    </row>
    <row r="31" spans="1:47">
      <c r="A31" s="412"/>
      <c r="B31" s="412"/>
      <c r="D31" s="402"/>
      <c r="E31" s="42" t="str">
        <f>AdventurePins!B35</f>
        <v>5i</v>
      </c>
      <c r="F31" s="159" t="str">
        <f>AdventurePins!C35</f>
        <v>Frostbite</v>
      </c>
      <c r="G31" s="42" t="str">
        <f>IF(AdventurePins!Q35&lt;&gt;"", AdventurePins!Q35, " ")</f>
        <v xml:space="preserve"> </v>
      </c>
      <c r="I31" s="402"/>
      <c r="J31" s="424" t="str">
        <f>AdventurePins!C92</f>
        <v>Option B</v>
      </c>
      <c r="K31" s="425"/>
      <c r="L31" s="42" t="str">
        <f>IF(AdventurePins!Q92&lt;&gt;"", AdventurePins!Q92, " ")</f>
        <v xml:space="preserve"> </v>
      </c>
      <c r="N31" s="416"/>
      <c r="O31" s="107" t="str">
        <f>Electives!B37</f>
        <v>3d</v>
      </c>
      <c r="P31" s="125" t="str">
        <f>Electives!C37</f>
        <v>Freestanding sculpture</v>
      </c>
      <c r="Q31" s="107" t="str">
        <f>IF(Electives!Q37&lt;&gt;"", Electives!Q37, " ")</f>
        <v xml:space="preserve"> </v>
      </c>
      <c r="S31" s="415" t="str">
        <f>IF(Electives!$E106&lt;&gt;"", Electives!$E106, " ")</f>
        <v>(Do 1-3, eight of 4)</v>
      </c>
      <c r="T31" s="107">
        <f>Electives!B107</f>
        <v>1</v>
      </c>
      <c r="U31" s="127" t="str">
        <f>Electives!C107</f>
        <v>Put toolbox together; Show safety of 3 tools</v>
      </c>
      <c r="V31" s="107" t="str">
        <f>IF(Electives!Q107&lt;&gt;"", Electives!Q107, " ")</f>
        <v xml:space="preserve"> </v>
      </c>
      <c r="X31" s="399" t="str">
        <f>Electives!C173</f>
        <v>Looking Back, Looking Forward</v>
      </c>
      <c r="Y31" s="399"/>
      <c r="Z31" s="399"/>
      <c r="AA31" s="119"/>
      <c r="AC31" s="164">
        <f>'Cub Awards'!B35</f>
        <v>3</v>
      </c>
      <c r="AD31" s="314" t="str">
        <f>'Cub Awards'!C35</f>
        <v>Complete Into the Wild</v>
      </c>
      <c r="AE31" s="314"/>
      <c r="AF31" s="164" t="str">
        <f>IF('Cub Awards'!Q35&lt;&gt;"", 'Cub Awards'!Q35, "")</f>
        <v/>
      </c>
      <c r="AG31" s="216"/>
      <c r="AH31"/>
      <c r="AI31" s="388" t="str">
        <f>NOVA!C18</f>
        <v>NOVA Science: Down and Dirty</v>
      </c>
      <c r="AJ31" s="388"/>
      <c r="AK31"/>
      <c r="AL31" s="216"/>
      <c r="AM31" s="162">
        <f>NOVA!B78</f>
        <v>5</v>
      </c>
      <c r="AN31" s="386" t="str">
        <f>NOVA!C78</f>
        <v>Visit a place to observe wildlife</v>
      </c>
      <c r="AO31" s="387"/>
      <c r="AP31" s="162" t="str">
        <f>IF(NOVA!Q78&lt;&gt;"", NOVA!Q78, "")</f>
        <v/>
      </c>
      <c r="AQ31" s="216"/>
      <c r="AR31" s="162" t="str">
        <f>NOVA!B143</f>
        <v>3b1</v>
      </c>
      <c r="AS31" s="386" t="str">
        <f>NOVA!C143</f>
        <v>A playground fixture using a lever</v>
      </c>
      <c r="AT31" s="387"/>
      <c r="AU31" s="162" t="str">
        <f>IF(NOVA!Q143&lt;&gt;"", NOVA!Q143, "")</f>
        <v/>
      </c>
    </row>
    <row r="32" spans="1:47">
      <c r="A32" s="159" t="str">
        <f>D3</f>
        <v>Cast Iron Chef</v>
      </c>
      <c r="B32" s="151" t="str">
        <f>AdventurePins!Q9</f>
        <v/>
      </c>
      <c r="D32" s="402"/>
      <c r="E32" s="42">
        <f>AdventurePins!B36</f>
        <v>6</v>
      </c>
      <c r="F32" s="159" t="str">
        <f>AdventurePins!C36</f>
        <v>Assemble home first aid kit</v>
      </c>
      <c r="G32" s="42" t="str">
        <f>IF(AdventurePins!Q36&lt;&gt;"", AdventurePins!Q36, " ")</f>
        <v xml:space="preserve"> </v>
      </c>
      <c r="I32" s="402"/>
      <c r="J32" s="42">
        <f>AdventurePins!B93</f>
        <v>1</v>
      </c>
      <c r="K32" s="159" t="str">
        <f>AdventurePins!C93</f>
        <v>Plan / conduct outdoor activity</v>
      </c>
      <c r="L32" s="42" t="str">
        <f>IF(AdventurePins!Q93&lt;&gt;"", AdventurePins!Q93, " ")</f>
        <v xml:space="preserve"> </v>
      </c>
      <c r="N32" s="416"/>
      <c r="O32" s="107" t="str">
        <f>Electives!B38</f>
        <v>3e</v>
      </c>
      <c r="P32" s="125" t="str">
        <f>Electives!C38</f>
        <v>Origami / Kirigami</v>
      </c>
      <c r="Q32" s="107" t="str">
        <f>IF(Electives!Q38&lt;&gt;"", Electives!Q38, " ")</f>
        <v xml:space="preserve"> </v>
      </c>
      <c r="S32" s="416"/>
      <c r="T32" s="107">
        <f>Electives!B108</f>
        <v>2</v>
      </c>
      <c r="U32" s="125" t="str">
        <f>Electives!C108</f>
        <v>Help adult with following:</v>
      </c>
      <c r="V32" s="107" t="str">
        <f>IF(Electives!Q108&lt;&gt;"", Electives!Q108, " ")</f>
        <v xml:space="preserve"> </v>
      </c>
      <c r="X32" s="410" t="str">
        <f>IF(Electives!$E173&lt;&gt;"", Electives!$E173, " ")</f>
        <v>(Do All)</v>
      </c>
      <c r="Y32" s="107">
        <f>Electives!B174</f>
        <v>1</v>
      </c>
      <c r="Z32" s="125" t="str">
        <f>Electives!C174</f>
        <v>Create history record of scouting</v>
      </c>
      <c r="AA32" s="107" t="str">
        <f>IF(Electives!Q174&lt;&gt;"", Electives!Q174, " ")</f>
        <v xml:space="preserve"> </v>
      </c>
      <c r="AC32" s="164">
        <f>'Cub Awards'!B36</f>
        <v>4</v>
      </c>
      <c r="AD32" s="314" t="str">
        <f>'Cub Awards'!C36</f>
        <v>Complete Earth Rocks!</v>
      </c>
      <c r="AE32" s="314"/>
      <c r="AF32" s="164" t="str">
        <f>IF('Cub Awards'!Q36&lt;&gt;"", 'Cub Awards'!Q36, "")</f>
        <v/>
      </c>
      <c r="AG32" s="216"/>
      <c r="AH32" s="162" t="str">
        <f>NOVA!B19</f>
        <v>1a</v>
      </c>
      <c r="AI32" s="323" t="str">
        <f>NOVA!C19</f>
        <v>Read or watch 1 hour of Earth science content</v>
      </c>
      <c r="AJ32" s="323"/>
      <c r="AK32" s="162" t="str">
        <f>IF(NOVA!Q19&lt;&gt;"", NOVA!Q19, "")</f>
        <v/>
      </c>
      <c r="AL32" s="216"/>
      <c r="AM32" s="162" t="str">
        <f>NOVA!B79</f>
        <v>5a1</v>
      </c>
      <c r="AN32" s="386" t="str">
        <f>NOVA!C79</f>
        <v>Talk about different species living there</v>
      </c>
      <c r="AO32" s="387"/>
      <c r="AP32" s="162" t="str">
        <f>IF(NOVA!Q79&lt;&gt;"", NOVA!Q79, "")</f>
        <v/>
      </c>
      <c r="AQ32" s="216"/>
      <c r="AR32" s="162" t="str">
        <f>NOVA!B144</f>
        <v>3b2</v>
      </c>
      <c r="AS32" s="386" t="str">
        <f>NOVA!C144</f>
        <v>A game / sport using a lever</v>
      </c>
      <c r="AT32" s="387"/>
      <c r="AU32" s="162" t="str">
        <f>IF(NOVA!Q144&lt;&gt;"", NOVA!Q144, "")</f>
        <v/>
      </c>
    </row>
    <row r="33" spans="1:47">
      <c r="A33" s="159" t="str">
        <f>D7</f>
        <v>Duty to God and You</v>
      </c>
      <c r="B33" s="151" t="str">
        <f>AdventurePins!Q15</f>
        <v/>
      </c>
      <c r="D33" s="402"/>
      <c r="E33" s="42">
        <f>AdventurePins!B37</f>
        <v>7</v>
      </c>
      <c r="F33" s="159" t="str">
        <f>AdventurePins!C37</f>
        <v>Create / Practice emergency plan</v>
      </c>
      <c r="G33" s="42" t="str">
        <f>IF(AdventurePins!Q37&lt;&gt;"", AdventurePins!Q37, " ")</f>
        <v xml:space="preserve"> </v>
      </c>
      <c r="I33" s="402"/>
      <c r="J33" s="42">
        <f>AdventurePins!B94</f>
        <v>2</v>
      </c>
      <c r="K33" s="159" t="str">
        <f>AdventurePins!C94</f>
        <v>Discuss emergency actions for:</v>
      </c>
      <c r="L33" s="42" t="str">
        <f>IF(AdventurePins!Q94&lt;&gt;"", AdventurePins!Q94, " ")</f>
        <v xml:space="preserve"> </v>
      </c>
      <c r="N33" s="416"/>
      <c r="O33" s="107" t="str">
        <f>Electives!B39</f>
        <v>3f</v>
      </c>
      <c r="P33" s="125" t="str">
        <f>Electives!C39</f>
        <v>Computer illustration</v>
      </c>
      <c r="Q33" s="107" t="str">
        <f>IF(Electives!Q39&lt;&gt;"", Electives!Q39, " ")</f>
        <v xml:space="preserve"> </v>
      </c>
      <c r="S33" s="416"/>
      <c r="T33" s="107" t="str">
        <f>Electives!B109</f>
        <v>2a</v>
      </c>
      <c r="U33" s="127" t="str">
        <f>Electives!C109</f>
        <v>Locate electrical panel, fuses or breakers</v>
      </c>
      <c r="V33" s="107" t="str">
        <f>IF(Electives!Q109&lt;&gt;"", Electives!Q109, " ")</f>
        <v xml:space="preserve"> </v>
      </c>
      <c r="X33" s="410"/>
      <c r="Y33" s="107">
        <f>Electives!B175</f>
        <v>2</v>
      </c>
      <c r="Z33" s="127" t="str">
        <f>Electives!C175</f>
        <v>Virtual journey to the past &amp; make timeline</v>
      </c>
      <c r="AA33" s="107" t="str">
        <f>IF(Electives!Q175&lt;&gt;"", Electives!Q175, " ")</f>
        <v xml:space="preserve"> </v>
      </c>
      <c r="AC33" s="164">
        <f>'Cub Awards'!B37</f>
        <v>5</v>
      </c>
      <c r="AD33" s="314" t="str">
        <f>'Cub Awards'!C37</f>
        <v>Complete 1, 3a and 3b of Adv. In Science</v>
      </c>
      <c r="AE33" s="314"/>
      <c r="AF33" s="164" t="str">
        <f>IF('Cub Awards'!Q37&lt;&gt;"", 'Cub Awards'!Q37, "")</f>
        <v/>
      </c>
      <c r="AG33" s="216"/>
      <c r="AH33" s="162" t="str">
        <f>NOVA!B20</f>
        <v>1b</v>
      </c>
      <c r="AI33" s="386" t="str">
        <f>NOVA!C20</f>
        <v>List at least two questions or ideas</v>
      </c>
      <c r="AJ33" s="387"/>
      <c r="AK33" s="162" t="str">
        <f>IF(NOVA!Q20&lt;&gt;"", NOVA!Q20, "")</f>
        <v/>
      </c>
      <c r="AL33" s="216"/>
      <c r="AM33" s="162" t="str">
        <f>NOVA!B80</f>
        <v>5a2</v>
      </c>
      <c r="AN33" s="386" t="str">
        <f>NOVA!C80</f>
        <v>Ask expert about what they studied</v>
      </c>
      <c r="AO33" s="387"/>
      <c r="AP33" s="162" t="str">
        <f>IF(NOVA!Q80&lt;&gt;"", NOVA!Q80, "")</f>
        <v/>
      </c>
      <c r="AQ33" s="216"/>
      <c r="AR33" s="162" t="str">
        <f>NOVA!B145</f>
        <v>3b3</v>
      </c>
      <c r="AS33" s="386" t="str">
        <f>NOVA!C145</f>
        <v>An invention using a lever</v>
      </c>
      <c r="AT33" s="387"/>
      <c r="AU33" s="162" t="str">
        <f>IF(NOVA!Q145&lt;&gt;"", NOVA!Q145, "")</f>
        <v/>
      </c>
    </row>
    <row r="34" spans="1:47" ht="12.75" customHeight="1">
      <c r="A34" s="159" t="str">
        <f>D12</f>
        <v>First Responder</v>
      </c>
      <c r="B34" s="151" t="str">
        <f>AdventurePins!Q39</f>
        <v/>
      </c>
      <c r="D34" s="402"/>
      <c r="E34" s="42">
        <f>AdventurePins!B38</f>
        <v>8</v>
      </c>
      <c r="F34" s="159" t="str">
        <f>AdventurePins!C38</f>
        <v>Visit first responder</v>
      </c>
      <c r="G34" s="42" t="str">
        <f>IF(AdventurePins!Q38&lt;&gt;"", AdventurePins!Q38, " ")</f>
        <v xml:space="preserve"> </v>
      </c>
      <c r="I34" s="402"/>
      <c r="J34" s="42" t="str">
        <f>AdventurePins!B95</f>
        <v>2a</v>
      </c>
      <c r="K34" s="159" t="str">
        <f>AdventurePins!C95</f>
        <v>Severe rainstorm causing flooding</v>
      </c>
      <c r="L34" s="42" t="str">
        <f>IF(AdventurePins!Q95&lt;&gt;"", AdventurePins!Q95, " ")</f>
        <v xml:space="preserve"> </v>
      </c>
      <c r="N34" s="417"/>
      <c r="O34" s="107" t="str">
        <f>Electives!B40</f>
        <v>3g</v>
      </c>
      <c r="P34" s="125" t="str">
        <f>Electives!C40</f>
        <v>Original logo / design on object</v>
      </c>
      <c r="Q34" s="107" t="str">
        <f>IF(Electives!Q40&lt;&gt;"", Electives!Q40, " ")</f>
        <v xml:space="preserve"> </v>
      </c>
      <c r="S34" s="416"/>
      <c r="T34" s="107" t="str">
        <f>Electives!B110</f>
        <v>2b</v>
      </c>
      <c r="U34" s="125" t="str">
        <f>Electives!C110</f>
        <v>Type of heat used in home</v>
      </c>
      <c r="V34" s="107" t="str">
        <f>IF(Electives!Q110&lt;&gt;"", Electives!Q110, " ")</f>
        <v xml:space="preserve"> </v>
      </c>
      <c r="X34" s="410"/>
      <c r="Y34" s="107">
        <f>Electives!B176</f>
        <v>3</v>
      </c>
      <c r="Z34" s="125" t="str">
        <f>Electives!C176</f>
        <v>Create a time capsule</v>
      </c>
      <c r="AA34" s="107" t="str">
        <f>IF(Electives!Q176&lt;&gt;"", Electives!Q176, " ")</f>
        <v xml:space="preserve"> </v>
      </c>
      <c r="AC34" s="164">
        <f>'Cub Awards'!B38</f>
        <v>6</v>
      </c>
      <c r="AD34" s="314" t="str">
        <f>'Cub Awards'!C38</f>
        <v>Participate in conservation project</v>
      </c>
      <c r="AE34" s="314"/>
      <c r="AF34" s="164" t="str">
        <f>IF('Cub Awards'!Q38&lt;&gt;"", 'Cub Awards'!Q38, "")</f>
        <v/>
      </c>
      <c r="AG34" s="142"/>
      <c r="AH34" s="162" t="str">
        <f>NOVA!B21</f>
        <v>1c</v>
      </c>
      <c r="AI34" s="386" t="str">
        <f>NOVA!C21</f>
        <v>Discuss two with your counselor</v>
      </c>
      <c r="AJ34" s="387"/>
      <c r="AK34" s="162" t="str">
        <f>IF(NOVA!Q21&lt;&gt;"", NOVA!Q21, "")</f>
        <v/>
      </c>
      <c r="AL34" s="142"/>
      <c r="AM34" s="162" t="str">
        <f>NOVA!B81</f>
        <v>5b</v>
      </c>
      <c r="AN34" s="386" t="str">
        <f>NOVA!C81</f>
        <v>Discuss with counselor your visit</v>
      </c>
      <c r="AO34" s="387"/>
      <c r="AP34" s="162" t="str">
        <f>IF(NOVA!Q81&lt;&gt;"", NOVA!Q81, "")</f>
        <v/>
      </c>
      <c r="AQ34" s="142"/>
      <c r="AR34" s="162" t="str">
        <f>NOVA!B146</f>
        <v>3c</v>
      </c>
      <c r="AS34" s="386" t="str">
        <f>NOVA!C146</f>
        <v>Discuss findings with counselor</v>
      </c>
      <c r="AT34" s="387"/>
      <c r="AU34" s="162" t="str">
        <f>IF(NOVA!Q146&lt;&gt;"", NOVA!Q146, "")</f>
        <v/>
      </c>
    </row>
    <row r="35" spans="1:47">
      <c r="A35" s="159" t="str">
        <f>D35</f>
        <v>Stronger, Faster, Higher</v>
      </c>
      <c r="B35" s="151" t="str">
        <f>AdventurePins!Q52</f>
        <v/>
      </c>
      <c r="D35" s="399" t="str">
        <f>AdventurePins!C40</f>
        <v>Stronger, Faster, Higher</v>
      </c>
      <c r="E35" s="399"/>
      <c r="F35" s="399"/>
      <c r="G35" s="399"/>
      <c r="I35" s="402"/>
      <c r="J35" s="42" t="str">
        <f>AdventurePins!B96</f>
        <v>2b</v>
      </c>
      <c r="K35" s="127" t="str">
        <f>AdventurePins!C96</f>
        <v>Severe thunderstorm w/lightning or tornados</v>
      </c>
      <c r="L35" s="42" t="str">
        <f>IF(AdventurePins!Q96&lt;&gt;"", AdventurePins!Q96, " ")</f>
        <v xml:space="preserve"> </v>
      </c>
      <c r="N35" s="399" t="str">
        <f>Electives!C43</f>
        <v>Aware and Care</v>
      </c>
      <c r="O35" s="399"/>
      <c r="P35" s="399"/>
      <c r="Q35" s="399"/>
      <c r="S35" s="416"/>
      <c r="T35" s="107" t="str">
        <f>Electives!B111</f>
        <v>3c</v>
      </c>
      <c r="U35" s="127" t="str">
        <f>Electives!C111</f>
        <v>Learn how to shut off water sink, toilet, etc.</v>
      </c>
      <c r="V35" s="107" t="str">
        <f>IF(Electives!Q111&lt;&gt;"", Electives!Q111,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IF(NOVA!Q22&lt;&gt;"", NOVA!Q22, "")</f>
        <v/>
      </c>
      <c r="AL35" s="142"/>
      <c r="AM35" s="162" t="str">
        <f>NOVA!B82</f>
        <v>6a</v>
      </c>
      <c r="AN35" s="386" t="str">
        <f>NOVA!C82</f>
        <v>Discuss why wildlife is important</v>
      </c>
      <c r="AO35" s="387"/>
      <c r="AP35" s="162" t="str">
        <f>IF(NOVA!Q82&lt;&gt;"", NOVA!Q82, "")</f>
        <v/>
      </c>
      <c r="AQ35" s="142"/>
      <c r="AR35" s="162" t="str">
        <f>NOVA!B147</f>
        <v>4a</v>
      </c>
      <c r="AS35" s="386" t="str">
        <f>NOVA!C147</f>
        <v>Visit a place that uses levers</v>
      </c>
      <c r="AT35" s="387"/>
      <c r="AU35" s="162" t="str">
        <f>IF(NOVA!Q147&lt;&gt;"", NOVA!Q147, "")</f>
        <v/>
      </c>
    </row>
    <row r="36" spans="1:47" ht="12.75" customHeight="1">
      <c r="A36" s="159" t="str">
        <f>D47</f>
        <v>Webelos Walkabout</v>
      </c>
      <c r="B36" s="151" t="str">
        <f>AdventurePins!Q60</f>
        <v/>
      </c>
      <c r="D36" s="402" t="str">
        <f>IF(AdventurePins!$E40&lt;&gt;"", AdventurePins!$E40, " ")</f>
        <v>(Do 1-3 and one other)</v>
      </c>
      <c r="E36" s="42">
        <f>AdventurePins!B41</f>
        <v>1</v>
      </c>
      <c r="F36" s="159" t="str">
        <f>AdventurePins!C41</f>
        <v>Warm up &amp; Cool Down</v>
      </c>
      <c r="G36" s="42" t="str">
        <f>IF(AdventurePins!Q41&lt;&gt;"", AdventurePins!Q41, " ")</f>
        <v xml:space="preserve"> </v>
      </c>
      <c r="I36" s="402"/>
      <c r="J36" s="42" t="str">
        <f>AdventurePins!B97</f>
        <v>2c</v>
      </c>
      <c r="K36" s="159" t="str">
        <f>AdventurePins!C97</f>
        <v>Fire/Earthquake/other evacuation</v>
      </c>
      <c r="L36" s="42" t="str">
        <f>IF(AdventurePins!Q97&lt;&gt;"", AdventurePins!Q97, " ")</f>
        <v xml:space="preserve"> </v>
      </c>
      <c r="N36" s="415" t="str">
        <f>IF(Electives!$E43&lt;&gt;"", Electives!$E43, " ")</f>
        <v>(Do 1-3, two of 4)</v>
      </c>
      <c r="O36" s="107">
        <f>Electives!B44</f>
        <v>1</v>
      </c>
      <c r="P36" s="125" t="str">
        <f>Electives!C44</f>
        <v>Participate in blindness activity</v>
      </c>
      <c r="Q36" s="107" t="str">
        <f>IF(Electives!Q44&lt;&gt;"", Electives!Q44, " ")</f>
        <v xml:space="preserve"> </v>
      </c>
      <c r="S36" s="416"/>
      <c r="T36" s="107">
        <f>Electives!B112</f>
        <v>3</v>
      </c>
      <c r="U36" s="125" t="str">
        <f>Electives!C112</f>
        <v>Describe fixing:</v>
      </c>
      <c r="V36" s="107" t="str">
        <f>IF(Electives!Q112&lt;&gt;"", Electives!Q112, " ")</f>
        <v xml:space="preserve"> </v>
      </c>
      <c r="X36" s="427" t="str">
        <f>IF(Electives!$E179&lt;&gt;"", Electives!$E179, " ")</f>
        <v>(Do One of 1, and two of 2)</v>
      </c>
      <c r="Y36" s="107" t="str">
        <f>Electives!B180</f>
        <v>1a</v>
      </c>
      <c r="Z36" s="125" t="str">
        <f>Electives!C180</f>
        <v>Attend live musical performance</v>
      </c>
      <c r="AA36" s="107" t="str">
        <f>IF(Electives!Q180&lt;&gt;"", Electives!Q180, " ")</f>
        <v xml:space="preserve"> </v>
      </c>
      <c r="AC36" s="224"/>
      <c r="AD36" s="225"/>
      <c r="AE36" s="225"/>
      <c r="AF36" s="224"/>
      <c r="AG36" s="216"/>
      <c r="AH36" s="162">
        <f>NOVA!B23</f>
        <v>3</v>
      </c>
      <c r="AI36" s="386" t="str">
        <f>NOVA!C23</f>
        <v>Investigate All of A, B, C, OR D</v>
      </c>
      <c r="AJ36" s="387"/>
      <c r="AK36" s="162" t="str">
        <f>IF(NOVA!Q23&lt;&gt;"", NOVA!Q23, "")</f>
        <v/>
      </c>
      <c r="AL36" s="216"/>
      <c r="AM36" s="162" t="str">
        <f>NOVA!B83</f>
        <v>6b</v>
      </c>
      <c r="AN36" s="386" t="str">
        <f>NOVA!C83</f>
        <v>Discuss why biodiversity is important</v>
      </c>
      <c r="AO36" s="387"/>
      <c r="AP36" s="162" t="str">
        <f>IF(NOVA!Q83&lt;&gt;"", NOVA!Q83, "")</f>
        <v/>
      </c>
      <c r="AQ36" s="216"/>
      <c r="AR36" s="162" t="str">
        <f>NOVA!B148</f>
        <v>4b</v>
      </c>
      <c r="AS36" s="386" t="str">
        <f>NOVA!C148</f>
        <v>Discuss the equipment using levers</v>
      </c>
      <c r="AT36" s="387"/>
      <c r="AU36" s="162" t="str">
        <f>IF(NOVA!Q148&lt;&gt;"", NOVA!Q148, "")</f>
        <v/>
      </c>
    </row>
    <row r="37" spans="1:47" ht="12.75" customHeight="1">
      <c r="A37" s="159" t="str">
        <f>I3</f>
        <v>Building a Better World</v>
      </c>
      <c r="B37" s="151" t="str">
        <f>AdventurePins!Q73</f>
        <v/>
      </c>
      <c r="D37" s="402"/>
      <c r="E37" s="42" t="str">
        <f>AdventurePins!B42</f>
        <v>2a</v>
      </c>
      <c r="F37" s="159" t="str">
        <f>AdventurePins!C42</f>
        <v>20-yard dash</v>
      </c>
      <c r="G37" s="42" t="str">
        <f>IF(AdventurePins!Q42&lt;&gt;"", AdventurePins!Q42, " ")</f>
        <v xml:space="preserve"> </v>
      </c>
      <c r="I37" s="402"/>
      <c r="J37" s="42">
        <f>AdventurePins!B98</f>
        <v>3</v>
      </c>
      <c r="K37" s="127" t="str">
        <f>AdventurePins!C98</f>
        <v>Tie,teach and say when to use a Bowline.</v>
      </c>
      <c r="L37" s="42" t="str">
        <f>IF(AdventurePins!Q98&lt;&gt;"", AdventurePins!Q98, " ")</f>
        <v xml:space="preserve"> </v>
      </c>
      <c r="N37" s="416"/>
      <c r="O37" s="107">
        <f>Electives!B45</f>
        <v>2</v>
      </c>
      <c r="P37" s="125" t="str">
        <f>Electives!C45</f>
        <v>Simulates mobility impairment</v>
      </c>
      <c r="Q37" s="107" t="str">
        <f>IF(Electives!Q45&lt;&gt;"", Electives!Q45, " ")</f>
        <v xml:space="preserve"> </v>
      </c>
      <c r="S37" s="416"/>
      <c r="T37" s="107" t="str">
        <f>Electives!B113</f>
        <v>3a</v>
      </c>
      <c r="U37" s="125" t="str">
        <f>Electives!C113</f>
        <v>toilet overflowing</v>
      </c>
      <c r="V37" s="107" t="str">
        <f>IF(Electives!Q113&lt;&gt;"", Electives!Q113, " ")</f>
        <v xml:space="preserve"> </v>
      </c>
      <c r="X37" s="427"/>
      <c r="Y37" s="107" t="str">
        <f>Electives!B181</f>
        <v>1b</v>
      </c>
      <c r="Z37" s="126" t="str">
        <f>Electives!C181</f>
        <v>Visit facility with sound mixer, &amp; Learn it</v>
      </c>
      <c r="AA37" s="107" t="str">
        <f>IF(Electives!Q181&lt;&gt;"", Electives!Q181, " ")</f>
        <v xml:space="preserve"> </v>
      </c>
      <c r="AG37" s="216"/>
      <c r="AH37" s="162" t="str">
        <f>NOVA!B24</f>
        <v>3a1</v>
      </c>
      <c r="AI37" s="386" t="str">
        <f>NOVA!C24</f>
        <v>How are volcanoes are formed</v>
      </c>
      <c r="AJ37" s="387"/>
      <c r="AK37" s="162" t="str">
        <f>IF(NOVA!Q24&lt;&gt;"", NOVA!Q24, "")</f>
        <v/>
      </c>
      <c r="AL37" s="216"/>
      <c r="AM37" s="162" t="str">
        <f>NOVA!B84</f>
        <v>6c</v>
      </c>
      <c r="AN37" s="323" t="str">
        <f>NOVA!C84</f>
        <v>Discuss problems with invasive species</v>
      </c>
      <c r="AO37" s="323"/>
      <c r="AP37" s="162" t="str">
        <f>IF(NOVA!Q84&lt;&gt;"", NOVA!Q84, "")</f>
        <v/>
      </c>
      <c r="AQ37" s="216"/>
      <c r="AR37" s="162">
        <f>NOVA!B149</f>
        <v>5</v>
      </c>
      <c r="AS37" s="323" t="str">
        <f>NOVA!C149</f>
        <v>Discuss how simple machines affect life</v>
      </c>
      <c r="AT37" s="323"/>
      <c r="AU37" s="162" t="str">
        <f>IF(NOVA!Q149&lt;&gt;"", NOVA!Q149, "")</f>
        <v/>
      </c>
    </row>
    <row r="38" spans="1:47" ht="12.75" customHeight="1">
      <c r="A38" s="159" t="str">
        <f>I14</f>
        <v>Duty to God in Action</v>
      </c>
      <c r="B38" s="151" t="str">
        <f>AdventurePins!Q81</f>
        <v/>
      </c>
      <c r="D38" s="402"/>
      <c r="E38" s="42" t="str">
        <f>AdventurePins!B43</f>
        <v>2b</v>
      </c>
      <c r="F38" s="159" t="str">
        <f>AdventurePins!C43</f>
        <v>Vertical jump</v>
      </c>
      <c r="G38" s="42" t="str">
        <f>IF(AdventurePins!Q43&lt;&gt;"", AdventurePins!Q43, " ")</f>
        <v xml:space="preserve"> </v>
      </c>
      <c r="I38" s="402"/>
      <c r="J38" s="42">
        <f>AdventurePins!B99</f>
        <v>4</v>
      </c>
      <c r="K38" s="159" t="str">
        <f>AdventurePins!C99</f>
        <v>Outdoor Code / Leave No Trace</v>
      </c>
      <c r="L38" s="42" t="str">
        <f>IF(AdventurePins!Q99&lt;&gt;"", AdventurePins!Q99, " ")</f>
        <v xml:space="preserve"> </v>
      </c>
      <c r="N38" s="416"/>
      <c r="O38" s="107">
        <f>Electives!B46</f>
        <v>3</v>
      </c>
      <c r="P38" s="125" t="str">
        <f>Electives!C46</f>
        <v>Activity to accept differences</v>
      </c>
      <c r="Q38" s="107" t="str">
        <f>IF(Electives!Q46&lt;&gt;"", Electives!Q46, " ")</f>
        <v xml:space="preserve"> </v>
      </c>
      <c r="S38" s="416"/>
      <c r="T38" s="107" t="str">
        <f>Electives!B114</f>
        <v>3b</v>
      </c>
      <c r="U38" s="125" t="str">
        <f>Electives!C114</f>
        <v>kitchen sink is clogged</v>
      </c>
      <c r="V38" s="107" t="str">
        <f>IF(Electives!Q114&lt;&gt;"", Electives!Q114, " ")</f>
        <v xml:space="preserve"> </v>
      </c>
      <c r="X38" s="427"/>
      <c r="Y38" s="107" t="str">
        <f>Electives!B182</f>
        <v>2a</v>
      </c>
      <c r="Z38" s="125" t="str">
        <f>Electives!C182</f>
        <v>Make musical instrument &amp; play it.</v>
      </c>
      <c r="AA38" s="107" t="str">
        <f>IF(Electives!Q182&lt;&gt;"", Electives!Q182, " ")</f>
        <v xml:space="preserve"> </v>
      </c>
      <c r="AC38" s="396" t="s">
        <v>861</v>
      </c>
      <c r="AD38" s="396"/>
      <c r="AE38" s="396"/>
      <c r="AF38" s="396"/>
      <c r="AG38" s="216"/>
      <c r="AH38" s="162" t="str">
        <f>NOVA!B25</f>
        <v>3a2</v>
      </c>
      <c r="AI38" s="386" t="str">
        <f>NOVA!C25</f>
        <v>Difference between lava and magma</v>
      </c>
      <c r="AJ38" s="387"/>
      <c r="AK38" s="162" t="str">
        <f>IF(NOVA!Q25&lt;&gt;"", NOVA!Q25,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AdventurePins!Q100</f>
        <v/>
      </c>
      <c r="D39" s="402"/>
      <c r="E39" s="42" t="str">
        <f>AdventurePins!B44</f>
        <v>2c</v>
      </c>
      <c r="F39" s="159" t="str">
        <f>AdventurePins!C44</f>
        <v>Lift 5-lb weight</v>
      </c>
      <c r="G39" s="42" t="str">
        <f>IF(AdventurePins!Q44&lt;&gt;"", AdventurePins!Q44,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IF(Electives!Q47&lt;&gt;"", Electives!Q47, " ")</f>
        <v xml:space="preserve"> </v>
      </c>
      <c r="S39" s="416"/>
      <c r="T39" s="107" t="str">
        <f>Electives!B115</f>
        <v>3c</v>
      </c>
      <c r="U39" s="125" t="str">
        <f>Electives!C115</f>
        <v>some lights go out</v>
      </c>
      <c r="V39" s="107" t="str">
        <f>IF(Electives!Q115&lt;&gt;"", Electives!Q115, " ")</f>
        <v xml:space="preserve"> </v>
      </c>
      <c r="X39" s="427"/>
      <c r="Y39" s="107" t="str">
        <f>Electives!B183</f>
        <v>2b</v>
      </c>
      <c r="Z39" s="127" t="str">
        <f>Electives!C183</f>
        <v>Form a "band" with each home-instrument</v>
      </c>
      <c r="AA39" s="107" t="str">
        <f>IF(Electives!Q183&lt;&gt;"", Electives!Q183, " ")</f>
        <v xml:space="preserve"> </v>
      </c>
      <c r="AC39" s="396"/>
      <c r="AD39" s="396"/>
      <c r="AE39" s="396"/>
      <c r="AF39" s="396"/>
      <c r="AG39" s="216"/>
      <c r="AH39" s="162" t="str">
        <f>NOVA!B26</f>
        <v>3a3</v>
      </c>
      <c r="AI39" s="386" t="str">
        <f>NOVA!C26</f>
        <v>How a volcano builds and destroys land</v>
      </c>
      <c r="AJ39" s="387"/>
      <c r="AK39" s="162" t="str">
        <f>IF(NOVA!Q26&lt;&gt;"", NOVA!Q26, "")</f>
        <v/>
      </c>
      <c r="AL39" s="216"/>
      <c r="AM39" s="162" t="str">
        <f>NOVA!B87</f>
        <v>1a</v>
      </c>
      <c r="AN39" s="389" t="str">
        <f>NOVA!C87</f>
        <v>Read or watch 1 hour of space content</v>
      </c>
      <c r="AO39" s="390"/>
      <c r="AP39" s="162" t="str">
        <f>IF(NOVA!Q87&lt;&gt;"", NOVA!Q87, "")</f>
        <v/>
      </c>
      <c r="AQ39" s="216"/>
      <c r="AR39" s="162" t="str">
        <f>NOVA!B152</f>
        <v>1a</v>
      </c>
      <c r="AS39" s="323" t="str">
        <f>NOVA!C152</f>
        <v>Read or watch 1 hour of Math content</v>
      </c>
      <c r="AT39" s="323"/>
      <c r="AU39" s="162" t="str">
        <f>IF(NOVA!Q152&lt;&gt;"", NOVA!Q152, "")</f>
        <v/>
      </c>
    </row>
    <row r="40" spans="1:47" ht="12.75" customHeight="1">
      <c r="A40" s="159" t="str">
        <f>I39</f>
        <v>Scouting Adventure</v>
      </c>
      <c r="B40" s="151" t="str">
        <f>AdventurePins!Q119</f>
        <v/>
      </c>
      <c r="D40" s="402"/>
      <c r="E40" s="42" t="str">
        <f>AdventurePins!B45</f>
        <v>2d</v>
      </c>
      <c r="F40" s="159" t="str">
        <f>AdventurePins!C45</f>
        <v>Push-ups</v>
      </c>
      <c r="G40" s="42" t="str">
        <f>IF(AdventurePins!Q45&lt;&gt;"", AdventurePins!Q45, " ")</f>
        <v xml:space="preserve"> </v>
      </c>
      <c r="I40" s="402" t="str">
        <f>IF(AdventurePins!$E101&lt;&gt;"", AdventurePins!$E101, " ")</f>
        <v>(Do 1A-C and 2-6)</v>
      </c>
      <c r="J40" s="42" t="str">
        <f>AdventurePins!B102</f>
        <v>1a</v>
      </c>
      <c r="K40" s="159" t="str">
        <f>AdventurePins!C102</f>
        <v>Repeat Oath, Law, Motto, &amp; Slogan</v>
      </c>
      <c r="L40" s="42" t="str">
        <f>IF(AdventurePins!Q102&lt;&gt;"", AdventurePins!Q102, " ")</f>
        <v xml:space="preserve"> </v>
      </c>
      <c r="N40" s="416"/>
      <c r="O40" s="107" t="str">
        <f>Electives!B48</f>
        <v>4b</v>
      </c>
      <c r="P40" s="125" t="str">
        <f>Electives!C48</f>
        <v>Disabled visitor &amp; discuss</v>
      </c>
      <c r="Q40" s="107" t="str">
        <f>IF(Electives!Q48&lt;&gt;"", Electives!Q48, " ")</f>
        <v xml:space="preserve"> </v>
      </c>
      <c r="S40" s="416"/>
      <c r="T40" s="107" t="str">
        <f>Electives!B116</f>
        <v>4a</v>
      </c>
      <c r="U40" s="125" t="str">
        <f>Electives!C116</f>
        <v>Change light &amp; dispose bulb</v>
      </c>
      <c r="V40" s="107" t="str">
        <f>IF(Electives!Q116&lt;&gt;"", Electives!Q116, " ")</f>
        <v xml:space="preserve"> </v>
      </c>
      <c r="X40" s="427"/>
      <c r="Y40" s="107" t="str">
        <f>Electives!B184</f>
        <v>2c</v>
      </c>
      <c r="Z40" s="126" t="str">
        <f>Electives!C184</f>
        <v>Play 2 tunes on any band instrument</v>
      </c>
      <c r="AA40" s="107" t="str">
        <f>IF(Electives!Q184&lt;&gt;"", Electives!Q184, " ")</f>
        <v xml:space="preserve"> </v>
      </c>
      <c r="AC40" s="17"/>
      <c r="AD40" s="218" t="str">
        <f>'Shooting Sports'!C5</f>
        <v>BB Gun: Level 1</v>
      </c>
      <c r="AE40" s="17"/>
      <c r="AF40" s="17"/>
      <c r="AG40" s="216"/>
      <c r="AH40" s="162" t="str">
        <f>NOVA!B27</f>
        <v>3a4</v>
      </c>
      <c r="AI40" s="386" t="str">
        <f>NOVA!C27</f>
        <v>Build or draw a volcano model</v>
      </c>
      <c r="AJ40" s="387"/>
      <c r="AK40" s="162" t="str">
        <f>IF(NOVA!Q27&lt;&gt;"", NOVA!Q27, "")</f>
        <v/>
      </c>
      <c r="AL40" s="216"/>
      <c r="AM40" s="162" t="str">
        <f>NOVA!B88</f>
        <v>1b</v>
      </c>
      <c r="AN40" s="386" t="str">
        <f>NOVA!C88</f>
        <v>List at least two questions or ideas</v>
      </c>
      <c r="AO40" s="387"/>
      <c r="AP40" s="162" t="str">
        <f>IF(NOVA!Q88&lt;&gt;"", NOVA!Q88, "")</f>
        <v/>
      </c>
      <c r="AQ40" s="216"/>
      <c r="AR40" s="162" t="str">
        <f>NOVA!B153</f>
        <v>1b</v>
      </c>
      <c r="AS40" s="386" t="str">
        <f>NOVA!C153</f>
        <v>List at least two questions or ideas</v>
      </c>
      <c r="AT40" s="387"/>
      <c r="AU40" s="162" t="str">
        <f>IF(NOVA!Q153&lt;&gt;"", NOVA!Q153, "")</f>
        <v/>
      </c>
    </row>
    <row r="41" spans="1:47" ht="12.75" customHeight="1">
      <c r="A41" s="414" t="s">
        <v>464</v>
      </c>
      <c r="B41" s="414"/>
      <c r="D41" s="402"/>
      <c r="E41" s="42" t="str">
        <f>AdventurePins!B46</f>
        <v>2e</v>
      </c>
      <c r="F41" s="159" t="str">
        <f>AdventurePins!C46</f>
        <v>Curls</v>
      </c>
      <c r="G41" s="42" t="str">
        <f>IF(AdventurePins!Q46&lt;&gt;"", AdventurePins!Q46, " ")</f>
        <v xml:space="preserve"> </v>
      </c>
      <c r="I41" s="402"/>
      <c r="J41" s="42" t="str">
        <f>AdventurePins!B103</f>
        <v>1b</v>
      </c>
      <c r="K41" s="159" t="str">
        <f>AdventurePins!C103</f>
        <v>Explain Scout Spirit</v>
      </c>
      <c r="L41" s="42" t="str">
        <f>IF(AdventurePins!Q103&lt;&gt;"", AdventurePins!Q103, " ")</f>
        <v xml:space="preserve"> </v>
      </c>
      <c r="N41" s="416"/>
      <c r="O41" s="107" t="str">
        <f>Electives!B49</f>
        <v>4c</v>
      </c>
      <c r="P41" s="125" t="str">
        <f>Electives!C49</f>
        <v>Special Olympics or similar</v>
      </c>
      <c r="Q41" s="107" t="str">
        <f>IF(Electives!Q49&lt;&gt;"", Electives!Q49, " ")</f>
        <v xml:space="preserve"> </v>
      </c>
      <c r="S41" s="416"/>
      <c r="T41" s="107" t="str">
        <f>Electives!B117</f>
        <v>4b</v>
      </c>
      <c r="U41" s="125" t="str">
        <f>Electives!C117</f>
        <v>Fix squeaky door or cabinet hinge</v>
      </c>
      <c r="V41" s="107" t="str">
        <f>IF(Electives!Q117&lt;&gt;"", Electives!Q117, " ")</f>
        <v xml:space="preserve"> </v>
      </c>
      <c r="X41" s="427"/>
      <c r="Y41" s="107" t="str">
        <f>Electives!B185</f>
        <v>2d</v>
      </c>
      <c r="Z41" s="127" t="str">
        <f>Electives!C185</f>
        <v>Teach den words to song &amp; perform w/den</v>
      </c>
      <c r="AA41" s="107" t="str">
        <f>IF(Electives!Q185&lt;&gt;"", Electives!Q185, " ")</f>
        <v xml:space="preserve"> </v>
      </c>
      <c r="AC41" s="219">
        <f>'Shooting Sports'!B6</f>
        <v>1</v>
      </c>
      <c r="AD41" s="392" t="str">
        <f>'Shooting Sports'!C6</f>
        <v>Explain what to do if you find gun</v>
      </c>
      <c r="AE41" s="393"/>
      <c r="AF41" s="219" t="str">
        <f>IF('Shooting Sports'!Q6&lt;&gt;"", 'Shooting Sports'!Q6, "")</f>
        <v/>
      </c>
      <c r="AG41" s="142"/>
      <c r="AH41" s="162" t="str">
        <f>NOVA!B28</f>
        <v>3a5</v>
      </c>
      <c r="AI41" s="386" t="str">
        <f>NOVA!C28</f>
        <v>Share model and what you learned</v>
      </c>
      <c r="AJ41" s="387"/>
      <c r="AK41" s="162" t="str">
        <f>IF(NOVA!Q28&lt;&gt;"", NOVA!Q28, "")</f>
        <v/>
      </c>
      <c r="AL41" s="142"/>
      <c r="AM41" s="162" t="str">
        <f>NOVA!B89</f>
        <v>1c</v>
      </c>
      <c r="AN41" s="386" t="str">
        <f>NOVA!C89</f>
        <v>Discuss two with your counselor</v>
      </c>
      <c r="AO41" s="387"/>
      <c r="AP41" s="162" t="str">
        <f>IF(NOVA!Q89&lt;&gt;"", NOVA!Q89, "")</f>
        <v/>
      </c>
      <c r="AQ41" s="142"/>
      <c r="AR41" s="162" t="str">
        <f>NOVA!B154</f>
        <v>1c</v>
      </c>
      <c r="AS41" s="386" t="str">
        <f>NOVA!C154</f>
        <v>Discuss two with your counselor</v>
      </c>
      <c r="AT41" s="387"/>
      <c r="AU41" s="162" t="str">
        <f>IF(NOVA!Q154&lt;&gt;"", NOVA!Q154, "")</f>
        <v/>
      </c>
    </row>
    <row r="42" spans="1:47" ht="12.75" customHeight="1">
      <c r="A42" s="412"/>
      <c r="B42" s="412"/>
      <c r="D42" s="402"/>
      <c r="E42" s="42" t="str">
        <f>AdventurePins!B47</f>
        <v>2f</v>
      </c>
      <c r="F42" s="159" t="str">
        <f>AdventurePins!C47</f>
        <v>Jump Rope</v>
      </c>
      <c r="G42" s="42" t="str">
        <f>IF(AdventurePins!Q47&lt;&gt;"", AdventurePins!Q47, " ")</f>
        <v xml:space="preserve"> </v>
      </c>
      <c r="I42" s="402"/>
      <c r="J42" s="42" t="str">
        <f>AdventurePins!B104</f>
        <v>1c</v>
      </c>
      <c r="K42" s="159" t="str">
        <f>AdventurePins!C104</f>
        <v>Demonstrate sign, salue, handshake</v>
      </c>
      <c r="L42" s="42" t="str">
        <f>IF(AdventurePins!Q104&lt;&gt;"", AdventurePins!Q104, " ")</f>
        <v xml:space="preserve"> </v>
      </c>
      <c r="N42" s="416"/>
      <c r="O42" s="107" t="str">
        <f>Electives!B50</f>
        <v>4d</v>
      </c>
      <c r="P42" s="125" t="str">
        <f>Electives!C50</f>
        <v>Talk with disabilities worker</v>
      </c>
      <c r="Q42" s="107" t="str">
        <f>IF(Electives!Q50&lt;&gt;"", Electives!Q50, " ")</f>
        <v xml:space="preserve"> </v>
      </c>
      <c r="S42" s="416"/>
      <c r="T42" s="107" t="str">
        <f>Electives!B118</f>
        <v>4c</v>
      </c>
      <c r="U42" s="125" t="str">
        <f>Electives!C118</f>
        <v>Tighten loose handle/knob</v>
      </c>
      <c r="V42" s="107" t="str">
        <f>IF(Electives!Q118&lt;&gt;"", Electives!Q118, " ")</f>
        <v xml:space="preserve"> </v>
      </c>
      <c r="X42" s="427"/>
      <c r="Y42" s="107" t="str">
        <f>Electives!B186</f>
        <v>2e</v>
      </c>
      <c r="Z42" s="127" t="str">
        <f>Electives!C186</f>
        <v>Create original words for song &amp; perform</v>
      </c>
      <c r="AA42" s="107" t="str">
        <f>IF(Electives!Q186&lt;&gt;"", Electives!Q186, " ")</f>
        <v xml:space="preserve"> </v>
      </c>
      <c r="AC42" s="219">
        <f>'Shooting Sports'!B7</f>
        <v>2</v>
      </c>
      <c r="AD42" s="392" t="str">
        <f>'Shooting Sports'!C7</f>
        <v>Load, fire, secure gun and safety mech.</v>
      </c>
      <c r="AE42" s="393"/>
      <c r="AF42" s="219" t="str">
        <f>IF('Shooting Sports'!Q7&lt;&gt;"", 'Shooting Sports'!Q7, "")</f>
        <v/>
      </c>
      <c r="AG42" s="72"/>
      <c r="AH42" s="162" t="str">
        <f>NOVA!B29</f>
        <v>3b1</v>
      </c>
      <c r="AI42" s="386" t="str">
        <f>NOVA!C29</f>
        <v>Collect 3 to 5 common minerals</v>
      </c>
      <c r="AJ42" s="387"/>
      <c r="AK42" s="162" t="str">
        <f>IF(NOVA!Q29&lt;&gt;"", NOVA!Q29, "")</f>
        <v/>
      </c>
      <c r="AL42" s="72"/>
      <c r="AM42" s="162">
        <f>NOVA!B90</f>
        <v>2</v>
      </c>
      <c r="AN42" s="386" t="str">
        <f>NOVA!C90</f>
        <v>Complete an elective listed in comment</v>
      </c>
      <c r="AO42" s="387"/>
      <c r="AP42" s="162" t="str">
        <f>IF(NOVA!Q90&lt;&gt;"", NOVA!Q90, "")</f>
        <v/>
      </c>
      <c r="AQ42" s="72"/>
      <c r="AR42" s="162">
        <f>NOVA!B155</f>
        <v>2</v>
      </c>
      <c r="AS42" s="386" t="str">
        <f>NOVA!C155</f>
        <v>Complete the Game Design adventure</v>
      </c>
      <c r="AT42" s="387"/>
      <c r="AU42" s="162" t="str">
        <f>IF(NOVA!Q155&lt;&gt;"", NOVA!Q155, "")</f>
        <v/>
      </c>
    </row>
    <row r="43" spans="1:47" ht="12.75" customHeight="1">
      <c r="A43" s="159" t="str">
        <f>N3</f>
        <v>Adventures in Science</v>
      </c>
      <c r="B43" s="151" t="str">
        <f>Electives!Q17</f>
        <v/>
      </c>
      <c r="D43" s="402"/>
      <c r="E43" s="42">
        <f>AdventurePins!B48</f>
        <v>3</v>
      </c>
      <c r="F43" s="159" t="str">
        <f>AdventurePins!C48</f>
        <v>Exercise plan (3 activities; 30 days)</v>
      </c>
      <c r="G43" s="42" t="str">
        <f>IF(AdventurePins!Q48&lt;&gt;"", AdventurePins!Q48, " ")</f>
        <v xml:space="preserve"> </v>
      </c>
      <c r="I43" s="402"/>
      <c r="J43" s="42" t="str">
        <f>AdventurePins!B105</f>
        <v>1d</v>
      </c>
      <c r="K43" s="127" t="str">
        <f>AdventurePins!C105</f>
        <v>Describe 1st Class badge &amp; significance</v>
      </c>
      <c r="L43" s="42" t="str">
        <f>IF(AdventurePins!Q105&lt;&gt;"", AdventurePins!Q105, " ")</f>
        <v xml:space="preserve"> </v>
      </c>
      <c r="N43" s="416"/>
      <c r="O43" s="107" t="str">
        <f>Electives!B51</f>
        <v>4e</v>
      </c>
      <c r="P43" s="125" t="str">
        <f>Electives!C51</f>
        <v>Scout Oath in Sign Language</v>
      </c>
      <c r="Q43" s="107" t="str">
        <f>IF(Electives!Q51&lt;&gt;"", Electives!Q51, " ")</f>
        <v xml:space="preserve"> </v>
      </c>
      <c r="S43" s="416"/>
      <c r="T43" s="107" t="str">
        <f>Electives!B119</f>
        <v>4d</v>
      </c>
      <c r="U43" s="126" t="str">
        <f>Electives!C119</f>
        <v>Demonstrate stopping a running toilet</v>
      </c>
      <c r="V43" s="107" t="str">
        <f>IF(Electives!Q119&lt;&gt;"", Electives!Q119, " ")</f>
        <v xml:space="preserve"> </v>
      </c>
      <c r="X43" s="427"/>
      <c r="Y43" s="107" t="str">
        <f>Electives!B187</f>
        <v>2f</v>
      </c>
      <c r="Z43" s="126" t="str">
        <f>Electives!C187</f>
        <v>Compose den theme song &amp; perform</v>
      </c>
      <c r="AA43" s="107" t="str">
        <f>IF(Electives!Q187&lt;&gt;"", Electives!Q187, " ")</f>
        <v xml:space="preserve"> </v>
      </c>
      <c r="AC43" s="219">
        <f>'Shooting Sports'!B8</f>
        <v>3</v>
      </c>
      <c r="AD43" s="392" t="str">
        <f>'Shooting Sports'!C8</f>
        <v>Demonstrate good shooting techniques</v>
      </c>
      <c r="AE43" s="393"/>
      <c r="AF43" s="219" t="str">
        <f>IF('Shooting Sports'!Q8&lt;&gt;"", 'Shooting Sports'!Q8, "")</f>
        <v/>
      </c>
      <c r="AG43" s="215"/>
      <c r="AH43" s="162" t="str">
        <f>NOVA!B30</f>
        <v>3b2</v>
      </c>
      <c r="AI43" s="386" t="str">
        <f>NOVA!C30</f>
        <v>Types of rock these minerals found in</v>
      </c>
      <c r="AJ43" s="387"/>
      <c r="AK43" s="162" t="str">
        <f>IF(NOVA!Q30&lt;&gt;"", NOVA!Q30, "")</f>
        <v/>
      </c>
      <c r="AL43" s="215"/>
      <c r="AM43" s="162">
        <f>NOVA!B91</f>
        <v>3</v>
      </c>
      <c r="AN43" s="386" t="str">
        <f>NOVA!C91</f>
        <v>Do TWO from A-F</v>
      </c>
      <c r="AO43" s="387"/>
      <c r="AP43" s="162" t="str">
        <f>IF(NOVA!Q91&lt;&gt;"", NOVA!Q91, "")</f>
        <v/>
      </c>
      <c r="AQ43" s="215"/>
      <c r="AR43" s="162">
        <f>NOVA!B156</f>
        <v>3</v>
      </c>
      <c r="AS43" s="386" t="str">
        <f>NOVA!C156</f>
        <v>Do TWO of A, B or C</v>
      </c>
      <c r="AT43" s="387"/>
      <c r="AU43" s="162" t="str">
        <f>IF(NOVA!Q156&lt;&gt;"", NOVA!Q156, "")</f>
        <v/>
      </c>
    </row>
    <row r="44" spans="1:47" ht="12.75" customHeight="1">
      <c r="A44" s="159" t="str">
        <f>N15</f>
        <v>Aquanaut</v>
      </c>
      <c r="B44" s="151" t="str">
        <f>Electives!Q29</f>
        <v/>
      </c>
      <c r="D44" s="402"/>
      <c r="E44" s="42">
        <f>AdventurePins!B49</f>
        <v>4</v>
      </c>
      <c r="F44" s="159" t="str">
        <f>AdventurePins!C49</f>
        <v>Try new sport</v>
      </c>
      <c r="G44" s="42" t="str">
        <f>IF(AdventurePins!Q49&lt;&gt;"", AdventurePins!Q49, " ")</f>
        <v xml:space="preserve"> </v>
      </c>
      <c r="I44" s="402"/>
      <c r="J44" s="42" t="str">
        <f>AdventurePins!B106</f>
        <v>1e</v>
      </c>
      <c r="K44" s="126" t="str">
        <f>AdventurePins!C106</f>
        <v>Repeat Pledge of Allegance &amp; explain</v>
      </c>
      <c r="L44" s="42" t="str">
        <f>IF(AdventurePins!Q106&lt;&gt;"", AdventurePins!Q106, " ")</f>
        <v xml:space="preserve"> </v>
      </c>
      <c r="N44" s="416"/>
      <c r="O44" s="107" t="str">
        <f>Electives!B52</f>
        <v>4f</v>
      </c>
      <c r="P44" s="125" t="str">
        <f>Electives!C52</f>
        <v>Learn service dog process</v>
      </c>
      <c r="Q44" s="107" t="str">
        <f>IF(Electives!Q52&lt;&gt;"", Electives!Q52, " ")</f>
        <v xml:space="preserve"> </v>
      </c>
      <c r="S44" s="416"/>
      <c r="T44" s="107" t="str">
        <f>Electives!B120</f>
        <v>4e</v>
      </c>
      <c r="U44" s="125" t="str">
        <f>Electives!C120</f>
        <v>Replace furnace filter</v>
      </c>
      <c r="V44" s="107" t="str">
        <f>IF(Electives!Q120&lt;&gt;"", Electives!Q120, " ")</f>
        <v xml:space="preserve"> </v>
      </c>
      <c r="X44" s="427"/>
      <c r="Y44" s="107" t="str">
        <f>Electives!B188</f>
        <v>2g</v>
      </c>
      <c r="Z44" s="127" t="str">
        <f>Electives!C188</f>
        <v>Write/Compose song about issue &amp; perform</v>
      </c>
      <c r="AA44" s="107" t="str">
        <f>IF(Electives!Q188&lt;&gt;"", Electives!Q188, " ")</f>
        <v xml:space="preserve"> </v>
      </c>
      <c r="AC44" s="219">
        <f>'Shooting Sports'!B9</f>
        <v>4</v>
      </c>
      <c r="AD44" s="392" t="str">
        <f>'Shooting Sports'!C9</f>
        <v>Show how to put away and store gun</v>
      </c>
      <c r="AE44" s="393"/>
      <c r="AF44" s="219" t="str">
        <f>IF('Shooting Sports'!Q9&lt;&gt;"", 'Shooting Sports'!Q9, "")</f>
        <v/>
      </c>
      <c r="AG44" s="215"/>
      <c r="AH44" s="162" t="str">
        <f>NOVA!B31</f>
        <v>3b3</v>
      </c>
      <c r="AI44" s="386" t="str">
        <f>NOVA!C31</f>
        <v>Explain difference of rock types</v>
      </c>
      <c r="AJ44" s="387"/>
      <c r="AK44" s="162" t="str">
        <f>IF(NOVA!Q31&lt;&gt;"", NOVA!Q31, "")</f>
        <v/>
      </c>
      <c r="AL44" s="215"/>
      <c r="AM44" s="162" t="str">
        <f>NOVA!B92</f>
        <v>3a1</v>
      </c>
      <c r="AN44" s="386" t="str">
        <f>NOVA!C92</f>
        <v>Watch the stars</v>
      </c>
      <c r="AO44" s="387"/>
      <c r="AP44" s="162" t="str">
        <f>IF(NOVA!Q92&lt;&gt;"", NOVA!Q92, "")</f>
        <v/>
      </c>
      <c r="AQ44" s="215"/>
      <c r="AR44" s="162" t="str">
        <f>NOVA!B157</f>
        <v>3a</v>
      </c>
      <c r="AS44" s="386" t="str">
        <f>NOVA!C157</f>
        <v>Choose 2 and calculate your weight there</v>
      </c>
      <c r="AT44" s="387"/>
      <c r="AU44" s="162" t="str">
        <f>IF(NOVA!Q157&lt;&gt;"", NOVA!Q157, "")</f>
        <v/>
      </c>
    </row>
    <row r="45" spans="1:47">
      <c r="A45" s="159" t="str">
        <f>N25</f>
        <v>Art Explosion</v>
      </c>
      <c r="B45" s="151" t="str">
        <f>Electives!Q41</f>
        <v/>
      </c>
      <c r="D45" s="402"/>
      <c r="E45" s="42">
        <f>AdventurePins!B50</f>
        <v>5</v>
      </c>
      <c r="F45" s="159" t="str">
        <f>AdventurePins!C50</f>
        <v>Time obstacle course, 2 weeks</v>
      </c>
      <c r="G45" s="42" t="str">
        <f>IF(AdventurePins!Q50&lt;&gt;"", AdventurePins!Q50, " ")</f>
        <v xml:space="preserve"> </v>
      </c>
      <c r="I45" s="402"/>
      <c r="J45" s="42" t="str">
        <f>AdventurePins!B107</f>
        <v>2a</v>
      </c>
      <c r="K45" s="159" t="str">
        <f>AdventurePins!C107</f>
        <v>Describe troop leadership</v>
      </c>
      <c r="L45" s="42" t="str">
        <f>IF(AdventurePins!Q107&lt;&gt;"", AdventurePins!Q107, " ")</f>
        <v xml:space="preserve"> </v>
      </c>
      <c r="N45" s="416"/>
      <c r="O45" s="107" t="str">
        <f>Electives!B53</f>
        <v>4g</v>
      </c>
      <c r="P45" s="125" t="str">
        <f>Electives!C53</f>
        <v>Service project for a disability</v>
      </c>
      <c r="Q45" s="107" t="str">
        <f>IF(Electives!Q53&lt;&gt;"", Electives!Q53, " ")</f>
        <v xml:space="preserve"> </v>
      </c>
      <c r="S45" s="416"/>
      <c r="T45" s="107" t="str">
        <f>Electives!B121</f>
        <v>4f</v>
      </c>
      <c r="U45" s="125" t="str">
        <f>Electives!C121</f>
        <v>Wash a car</v>
      </c>
      <c r="V45" s="107" t="str">
        <f>IF(Electives!Q121&lt;&gt;"", Electives!Q121, " ")</f>
        <v xml:space="preserve"> </v>
      </c>
      <c r="X45" s="427"/>
      <c r="Y45" s="107" t="str">
        <f>Electives!B189</f>
        <v>2h</v>
      </c>
      <c r="Z45" s="125" t="str">
        <f>Electives!C189</f>
        <v>Perform a musical number.</v>
      </c>
      <c r="AA45" s="107" t="str">
        <f>IF(Electives!Q189&lt;&gt;"", Electives!Q189, " ")</f>
        <v xml:space="preserve"> </v>
      </c>
      <c r="AC45"/>
      <c r="AD45" s="218" t="str">
        <f>'Shooting Sports'!C11</f>
        <v>BB Gun: Level 2</v>
      </c>
      <c r="AE45" s="218"/>
      <c r="AF45"/>
      <c r="AG45" s="215"/>
      <c r="AH45" s="162" t="str">
        <f>NOVA!B32</f>
        <v>3b4</v>
      </c>
      <c r="AI45" s="386" t="str">
        <f>NOVA!C32</f>
        <v>Share collection and what you learned</v>
      </c>
      <c r="AJ45" s="387"/>
      <c r="AK45" s="162" t="str">
        <f>IF(NOVA!Q32&lt;&gt;"", NOVA!Q32, "")</f>
        <v/>
      </c>
      <c r="AL45" s="215"/>
      <c r="AM45" s="162" t="str">
        <f>NOVA!B93</f>
        <v>3a2</v>
      </c>
      <c r="AN45" s="386" t="str">
        <f>NOVA!C93</f>
        <v>Find and draw 5 constellations</v>
      </c>
      <c r="AO45" s="387"/>
      <c r="AP45" s="162" t="str">
        <f>IF(NOVA!Q93&lt;&gt;"", NOVA!Q93, "")</f>
        <v/>
      </c>
      <c r="AQ45" s="215"/>
      <c r="AR45" s="162" t="str">
        <f>NOVA!B158</f>
        <v>3a1</v>
      </c>
      <c r="AS45" s="386" t="str">
        <f>NOVA!C158</f>
        <v>On the sun or moon</v>
      </c>
      <c r="AT45" s="387"/>
      <c r="AU45" s="162" t="str">
        <f>IF(NOVA!Q158&lt;&gt;"", NOVA!Q158, "")</f>
        <v/>
      </c>
    </row>
    <row r="46" spans="1:47">
      <c r="A46" s="159" t="str">
        <f>N35</f>
        <v>Aware and Care</v>
      </c>
      <c r="B46" s="151" t="str">
        <f>Electives!Q55</f>
        <v/>
      </c>
      <c r="D46" s="402"/>
      <c r="E46" s="42">
        <f>AdventurePins!B51</f>
        <v>6</v>
      </c>
      <c r="F46" s="159" t="str">
        <f>AdventurePins!C51</f>
        <v>Lead fitness game</v>
      </c>
      <c r="G46" s="42" t="str">
        <f>IF(AdventurePins!Q51&lt;&gt;"", AdventurePins!Q51, " ")</f>
        <v xml:space="preserve"> </v>
      </c>
      <c r="I46" s="402"/>
      <c r="J46" s="42" t="str">
        <f>AdventurePins!B108</f>
        <v>2b</v>
      </c>
      <c r="K46" s="159" t="str">
        <f>AdventurePins!C108</f>
        <v>Describe 4 steps of advancement</v>
      </c>
      <c r="L46" s="42" t="str">
        <f>IF(AdventurePins!Q108&lt;&gt;"", AdventurePins!Q108, " ")</f>
        <v xml:space="preserve"> </v>
      </c>
      <c r="N46" s="417"/>
      <c r="O46" s="107" t="str">
        <f>Electives!B54</f>
        <v>4h</v>
      </c>
      <c r="P46" s="127" t="str">
        <f>Electives!C54</f>
        <v>Activity w/disabled members organization</v>
      </c>
      <c r="Q46" s="107" t="str">
        <f>IF(Electives!Q54&lt;&gt;"", Electives!Q54, " ")</f>
        <v xml:space="preserve"> </v>
      </c>
      <c r="S46" s="416"/>
      <c r="T46" s="107" t="str">
        <f>Electives!B122</f>
        <v>4g</v>
      </c>
      <c r="U46" s="125" t="str">
        <f>Electives!C122</f>
        <v>Check oil level &amp; tire pressure in car</v>
      </c>
      <c r="V46" s="107" t="str">
        <f>IF(Electives!Q122&lt;&gt;"", Electives!Q122,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Sports'!Q12&lt;&gt;"", 'Shooting Sports'!Q12, "")</f>
        <v/>
      </c>
      <c r="AG46" s="215"/>
      <c r="AH46" s="162" t="str">
        <f>NOVA!B33</f>
        <v>3c1</v>
      </c>
      <c r="AI46" s="386" t="str">
        <f>NOVA!C33</f>
        <v>Use 4 ways to monitor / predict weather</v>
      </c>
      <c r="AJ46" s="387"/>
      <c r="AK46" s="162" t="str">
        <f>IF(NOVA!Q33&lt;&gt;"", NOVA!Q33, "")</f>
        <v/>
      </c>
      <c r="AL46" s="215"/>
      <c r="AM46" s="162" t="str">
        <f>NOVA!B94</f>
        <v>3a3</v>
      </c>
      <c r="AN46" s="386" t="str">
        <f>NOVA!C94</f>
        <v>Discuss with counselor</v>
      </c>
      <c r="AO46" s="387"/>
      <c r="AP46" s="162" t="str">
        <f>IF(NOVA!Q94&lt;&gt;"", NOVA!Q94, "")</f>
        <v/>
      </c>
      <c r="AQ46" s="215"/>
      <c r="AR46" s="162" t="str">
        <f>NOVA!B159</f>
        <v>3a2</v>
      </c>
      <c r="AS46" s="386" t="str">
        <f>NOVA!C159</f>
        <v>On Jupiter or Pluto</v>
      </c>
      <c r="AT46" s="387"/>
      <c r="AU46" s="162" t="str">
        <f>IF(NOVA!Q159&lt;&gt;"", NOVA!Q159, "")</f>
        <v/>
      </c>
    </row>
    <row r="47" spans="1:47">
      <c r="A47" s="159" t="str">
        <f>N47</f>
        <v>Build It</v>
      </c>
      <c r="B47" s="151" t="str">
        <f>Electives!Q62</f>
        <v/>
      </c>
      <c r="D47" s="399" t="str">
        <f>AdventurePins!C53</f>
        <v>Webelos Walkabout</v>
      </c>
      <c r="E47" s="399"/>
      <c r="F47" s="399"/>
      <c r="G47" s="399"/>
      <c r="I47" s="402"/>
      <c r="J47" s="42" t="str">
        <f>AdventurePins!B109</f>
        <v>2c</v>
      </c>
      <c r="K47" s="159" t="str">
        <f>AdventurePins!C109</f>
        <v>Describe ranks in Boy Scouts</v>
      </c>
      <c r="L47" s="42" t="str">
        <f>IF(AdventurePins!Q109&lt;&gt;"", AdventurePins!Q109, " ")</f>
        <v xml:space="preserve"> </v>
      </c>
      <c r="N47" s="399" t="str">
        <f>Electives!C57</f>
        <v>Build It</v>
      </c>
      <c r="O47" s="399"/>
      <c r="P47" s="399"/>
      <c r="Q47" s="399"/>
      <c r="S47" s="416"/>
      <c r="T47" s="107" t="str">
        <f>Electives!B123</f>
        <v>4h</v>
      </c>
      <c r="U47" s="125" t="str">
        <f>Electives!C123</f>
        <v>Replace a bulb in a car</v>
      </c>
      <c r="V47" s="107" t="str">
        <f>IF(Electives!Q123&lt;&gt;"", Electives!Q123, " ")</f>
        <v xml:space="preserve"> </v>
      </c>
      <c r="X47" s="410" t="str">
        <f>IF(Electives!$E192&lt;&gt;"", Electives!$E192, " ")</f>
        <v>(Do All)</v>
      </c>
      <c r="Y47" s="107">
        <f>Electives!B193</f>
        <v>1</v>
      </c>
      <c r="Z47" s="126" t="str">
        <f>Electives!C193</f>
        <v>Write story outline. Create storyboard.</v>
      </c>
      <c r="AA47" s="107" t="str">
        <f>IF(Electives!Q193&lt;&gt;"", Electives!Q193, " ")</f>
        <v xml:space="preserve"> </v>
      </c>
      <c r="AC47" s="219" t="str">
        <f>'Shooting Sports'!B13</f>
        <v>S1</v>
      </c>
      <c r="AD47" s="392" t="str">
        <f>'Shooting Sports'!C13</f>
        <v>Demonstrate one shooting position</v>
      </c>
      <c r="AE47" s="393"/>
      <c r="AF47" s="219" t="str">
        <f>IF('Shooting Sports'!Q13&lt;&gt;"", 'Shooting Sports'!Q13, "")</f>
        <v/>
      </c>
      <c r="AG47" s="215"/>
      <c r="AH47" s="162" t="str">
        <f>NOVA!B34</f>
        <v>3c2</v>
      </c>
      <c r="AI47" s="386" t="str">
        <f>NOVA!C34</f>
        <v>Analyze predictions for a week</v>
      </c>
      <c r="AJ47" s="387"/>
      <c r="AK47" s="162" t="str">
        <f>IF(NOVA!Q34&lt;&gt;"", NOVA!Q34, "")</f>
        <v/>
      </c>
      <c r="AL47" s="215"/>
      <c r="AM47" s="162" t="str">
        <f>NOVA!B95</f>
        <v>3b1</v>
      </c>
      <c r="AN47" s="386" t="str">
        <f>NOVA!C95</f>
        <v>Explain revolution, orbit and rotation</v>
      </c>
      <c r="AO47" s="387"/>
      <c r="AP47" s="162" t="str">
        <f>IF(NOVA!Q95&lt;&gt;"", NOVA!Q95, "")</f>
        <v/>
      </c>
      <c r="AQ47" s="215"/>
      <c r="AR47" s="162" t="str">
        <f>NOVA!B160</f>
        <v>3a3</v>
      </c>
      <c r="AS47" s="386" t="str">
        <f>NOVA!C160</f>
        <v>On a planet of your choice</v>
      </c>
      <c r="AT47" s="387"/>
      <c r="AU47" s="162" t="str">
        <f>IF(NOVA!Q160&lt;&gt;"", NOVA!Q160, "")</f>
        <v/>
      </c>
    </row>
    <row r="48" spans="1:47" ht="12.75" customHeight="1">
      <c r="A48" s="159" t="str">
        <f>N52</f>
        <v>Build My Own Hero</v>
      </c>
      <c r="B48" s="151" t="str">
        <f>Electives!Q71</f>
        <v/>
      </c>
      <c r="D48" s="403" t="str">
        <f>IF(AdventurePins!$E53&lt;&gt;"", AdventurePins!$E53, " ")</f>
        <v>(Do 1-4 and one other)</v>
      </c>
      <c r="E48" s="42">
        <f>AdventurePins!B54</f>
        <v>1</v>
      </c>
      <c r="F48" s="159" t="str">
        <f>AdventurePins!C54</f>
        <v>Create a hike plan</v>
      </c>
      <c r="G48" s="42" t="str">
        <f>IF(AdventurePins!Q54&lt;&gt;"", AdventurePins!Q54, " ")</f>
        <v xml:space="preserve"> </v>
      </c>
      <c r="I48" s="402"/>
      <c r="J48" s="42" t="str">
        <f>AdventurePins!B110</f>
        <v>2d</v>
      </c>
      <c r="K48" s="159" t="str">
        <f>AdventurePins!C110</f>
        <v>Describe merit badge program</v>
      </c>
      <c r="L48" s="42" t="str">
        <f>IF(AdventurePins!Q110&lt;&gt;"", AdventurePins!Q110, " ")</f>
        <v xml:space="preserve"> </v>
      </c>
      <c r="N48" s="410" t="str">
        <f>IF(Electives!$E57&lt;&gt;"", Electives!$E57, " ")</f>
        <v>(Do All)</v>
      </c>
      <c r="O48" s="107">
        <f>Electives!B58</f>
        <v>1</v>
      </c>
      <c r="P48" s="125" t="str">
        <f>Electives!C58</f>
        <v>Learn basic tools &amp; safety</v>
      </c>
      <c r="Q48" s="107" t="str">
        <f>IF(Electives!Q58&lt;&gt;"", Electives!Q58, " ")</f>
        <v xml:space="preserve"> </v>
      </c>
      <c r="S48" s="416"/>
      <c r="T48" s="107" t="str">
        <f>Electives!B124</f>
        <v>4i</v>
      </c>
      <c r="U48" s="125" t="str">
        <f>Electives!C124</f>
        <v>Change a car tire</v>
      </c>
      <c r="V48" s="107" t="str">
        <f>IF(Electives!Q124&lt;&gt;"", Electives!Q124, " ")</f>
        <v xml:space="preserve"> </v>
      </c>
      <c r="X48" s="410"/>
      <c r="Y48" s="107">
        <f>Electives!B194</f>
        <v>2</v>
      </c>
      <c r="Z48" s="125" t="str">
        <f>Electives!C194</f>
        <v>Create movie w/Oath &amp; Law</v>
      </c>
      <c r="AA48" s="107" t="str">
        <f>IF(Electives!Q194&lt;&gt;"", Electives!Q194, " ")</f>
        <v xml:space="preserve"> </v>
      </c>
      <c r="AC48" s="219" t="str">
        <f>'Shooting Sports'!B14</f>
        <v>S2</v>
      </c>
      <c r="AD48" s="392" t="str">
        <f>'Shooting Sports'!C14</f>
        <v>Fire 5 BBs in 3 volleys at the Cub target</v>
      </c>
      <c r="AE48" s="393"/>
      <c r="AF48" s="219" t="str">
        <f>IF('Shooting Sports'!Q14&lt;&gt;"", 'Shooting Sports'!Q14, "")</f>
        <v/>
      </c>
      <c r="AG48" s="215"/>
      <c r="AH48" s="162" t="str">
        <f>NOVA!B35</f>
        <v>3c3</v>
      </c>
      <c r="AI48" s="386" t="str">
        <f>NOVA!C35</f>
        <v>Discuss work with counselor</v>
      </c>
      <c r="AJ48" s="387"/>
      <c r="AK48" s="162" t="str">
        <f>IF(NOVA!Q35&lt;&gt;"", NOVA!Q35, "")</f>
        <v/>
      </c>
      <c r="AL48" s="215"/>
      <c r="AM48" s="162" t="str">
        <f>NOVA!B96</f>
        <v>3b2</v>
      </c>
      <c r="AN48" s="386" t="str">
        <f>NOVA!C96</f>
        <v>Compare 3 planets to the Earth</v>
      </c>
      <c r="AO48" s="387"/>
      <c r="AP48" s="162" t="str">
        <f>IF(NOVA!Q96&lt;&gt;"", NOVA!Q96, "")</f>
        <v/>
      </c>
      <c r="AQ48" s="215"/>
      <c r="AR48" s="162" t="str">
        <f>NOVA!B161</f>
        <v>3b</v>
      </c>
      <c r="AS48" s="386" t="str">
        <f>NOVA!C161</f>
        <v>Choose one and calculate its height</v>
      </c>
      <c r="AT48" s="387"/>
      <c r="AU48" s="162" t="str">
        <f>IF(NOVA!Q161&lt;&gt;"", NOVA!Q161, "")</f>
        <v/>
      </c>
    </row>
    <row r="49" spans="1:47" ht="12.75" customHeight="1">
      <c r="A49" s="159" t="str">
        <f>S3</f>
        <v>Castaway</v>
      </c>
      <c r="B49" s="151" t="str">
        <f>Electives!Q81</f>
        <v/>
      </c>
      <c r="D49" s="404"/>
      <c r="E49" s="42">
        <f>AdventurePins!B55</f>
        <v>2</v>
      </c>
      <c r="F49" s="159" t="str">
        <f>AdventurePins!C55</f>
        <v>Assemble a hiking first-aid kit</v>
      </c>
      <c r="G49" s="42" t="str">
        <f>IF(AdventurePins!Q55&lt;&gt;"", AdventurePins!Q55, " ")</f>
        <v xml:space="preserve"> </v>
      </c>
      <c r="I49" s="402"/>
      <c r="J49" s="42" t="str">
        <f>AdventurePins!B111</f>
        <v>3a</v>
      </c>
      <c r="K49" s="159" t="str">
        <f>AdventurePins!C111</f>
        <v>Explain patrol method &amp; types</v>
      </c>
      <c r="L49" s="42" t="str">
        <f>IF(AdventurePins!Q111&lt;&gt;"", AdventurePins!Q111, " ")</f>
        <v xml:space="preserve"> </v>
      </c>
      <c r="N49" s="410"/>
      <c r="O49" s="107">
        <f>Electives!B59</f>
        <v>2</v>
      </c>
      <c r="P49" s="125" t="str">
        <f>Electives!C59</f>
        <v>Build carpentry project</v>
      </c>
      <c r="Q49" s="107" t="str">
        <f>IF(Electives!Q59&lt;&gt;"", Electives!Q59, " ")</f>
        <v xml:space="preserve"> </v>
      </c>
      <c r="S49" s="416"/>
      <c r="T49" s="107" t="str">
        <f>Electives!B125</f>
        <v>4j</v>
      </c>
      <c r="U49" s="125" t="str">
        <f>Electives!C125</f>
        <v>Repair bicycle, chain, tires, flat, etc</v>
      </c>
      <c r="V49" s="107" t="str">
        <f>IF(Electives!Q125&lt;&gt;"", Electives!Q125, " ")</f>
        <v xml:space="preserve"> </v>
      </c>
      <c r="X49" s="410"/>
      <c r="Y49" s="107">
        <f>Electives!B195</f>
        <v>3</v>
      </c>
      <c r="Z49" s="125" t="str">
        <f>Electives!C195</f>
        <v>Share movie with family/pack/den.</v>
      </c>
      <c r="AA49" s="107" t="str">
        <f>IF(Electives!Q195&lt;&gt;"", Electives!Q195, " ")</f>
        <v xml:space="preserve"> </v>
      </c>
      <c r="AC49" s="219" t="str">
        <f>'Shooting Sports'!B15</f>
        <v>S3</v>
      </c>
      <c r="AD49" s="392" t="str">
        <f>'Shooting Sports'!C15</f>
        <v>Demonstrate/Explain range commands</v>
      </c>
      <c r="AE49" s="393"/>
      <c r="AF49" s="219" t="str">
        <f>IF('Shooting Sports'!Q15&lt;&gt;"", 'Shooting Sports'!Q15, "")</f>
        <v/>
      </c>
      <c r="AG49" s="215"/>
      <c r="AH49" s="162" t="str">
        <f>NOVA!B36</f>
        <v>3d</v>
      </c>
      <c r="AI49" s="386" t="str">
        <f>NOVA!C36</f>
        <v>Choose 2 habitats and complete activity</v>
      </c>
      <c r="AJ49" s="387"/>
      <c r="AK49" s="162" t="str">
        <f>IF(NOVA!Q36&lt;&gt;"", NOVA!Q36, "")</f>
        <v/>
      </c>
      <c r="AL49" s="215"/>
      <c r="AM49" s="162" t="str">
        <f>NOVA!B97</f>
        <v>3b3</v>
      </c>
      <c r="AN49" s="386" t="str">
        <f>NOVA!C97</f>
        <v>Discuss with counselor</v>
      </c>
      <c r="AO49" s="387"/>
      <c r="AP49" s="162" t="str">
        <f>IF(NOVA!Q97&lt;&gt;"", NOVA!Q97, "")</f>
        <v/>
      </c>
      <c r="AQ49" s="215"/>
      <c r="AR49" s="162" t="str">
        <f>NOVA!B162</f>
        <v>3b1</v>
      </c>
      <c r="AS49" s="386" t="str">
        <f>NOVA!C162</f>
        <v>A tree</v>
      </c>
      <c r="AT49" s="387"/>
      <c r="AU49" s="162" t="str">
        <f>IF(NOVA!Q162&lt;&gt;"", NOVA!Q162, "")</f>
        <v/>
      </c>
    </row>
    <row r="50" spans="1:47">
      <c r="A50" s="159" t="str">
        <f>S11</f>
        <v>Earth Rocks!</v>
      </c>
      <c r="B50" s="151" t="str">
        <f>Electives!Q95</f>
        <v/>
      </c>
      <c r="D50" s="404"/>
      <c r="E50" s="42">
        <f>AdventurePins!B56</f>
        <v>3</v>
      </c>
      <c r="F50" s="159" t="str">
        <f>AdventurePins!C56</f>
        <v>Outdoor Code / Leave No Trace</v>
      </c>
      <c r="G50" s="42" t="str">
        <f>IF(AdventurePins!Q56&lt;&gt;"", AdventurePins!Q56, " ")</f>
        <v xml:space="preserve"> </v>
      </c>
      <c r="I50" s="402"/>
      <c r="J50" s="42" t="str">
        <f>AdventurePins!B112</f>
        <v>3b</v>
      </c>
      <c r="K50" s="127" t="str">
        <f>AdventurePins!C112</f>
        <v>Hold an election to choose patrol leader</v>
      </c>
      <c r="L50" s="42" t="str">
        <f>IF(AdventurePins!Q112&lt;&gt;"", AdventurePins!Q112, " ")</f>
        <v xml:space="preserve"> </v>
      </c>
      <c r="N50" s="410"/>
      <c r="O50" s="107">
        <f>Electives!B60</f>
        <v>3</v>
      </c>
      <c r="P50" s="125" t="str">
        <f>Electives!C60</f>
        <v>List tools / materials for #2</v>
      </c>
      <c r="Q50" s="107" t="str">
        <f>IF(Electives!Q60&lt;&gt;"", Electives!Q60, " ")</f>
        <v xml:space="preserve"> </v>
      </c>
      <c r="S50" s="416"/>
      <c r="T50" s="107" t="str">
        <f>Electives!B126</f>
        <v>4k</v>
      </c>
      <c r="U50" s="127" t="str">
        <f>Electives!C126</f>
        <v>Replace wheels on skateboard, scooter, or skates</v>
      </c>
      <c r="V50" s="107" t="str">
        <f>IF(Electives!Q126&lt;&gt;"", Electives!Q126,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Sports'!Q16&lt;&gt;"", 'Shooting Sports'!Q16, "")</f>
        <v/>
      </c>
      <c r="AG50" s="142"/>
      <c r="AH50" s="162" t="str">
        <f>NOVA!B37</f>
        <v>3d1</v>
      </c>
      <c r="AI50" s="386" t="str">
        <f>NOVA!C37</f>
        <v>Prairie</v>
      </c>
      <c r="AJ50" s="387"/>
      <c r="AK50" s="162" t="str">
        <f>IF(NOVA!Q37&lt;&gt;"", NOVA!Q37, "")</f>
        <v/>
      </c>
      <c r="AL50" s="142"/>
      <c r="AM50" s="162" t="str">
        <f>NOVA!B98</f>
        <v>3c1</v>
      </c>
      <c r="AN50" s="386" t="str">
        <f>NOVA!C98</f>
        <v>Design a rover and tell what it collects</v>
      </c>
      <c r="AO50" s="387"/>
      <c r="AP50" s="162" t="str">
        <f>IF(NOVA!Q98&lt;&gt;"", NOVA!Q98, "")</f>
        <v/>
      </c>
      <c r="AQ50" s="142"/>
      <c r="AR50" s="162" t="str">
        <f>NOVA!B163</f>
        <v>3b2</v>
      </c>
      <c r="AS50" s="386" t="str">
        <f>NOVA!C163</f>
        <v>Your house</v>
      </c>
      <c r="AT50" s="387"/>
      <c r="AU50" s="162" t="str">
        <f>IF(NOVA!Q163&lt;&gt;"", NOVA!Q163, "")</f>
        <v/>
      </c>
    </row>
    <row r="51" spans="1:47" ht="12.75" customHeight="1">
      <c r="A51" s="159" t="str">
        <f>S23</f>
        <v>Engineer</v>
      </c>
      <c r="B51" s="151" t="str">
        <f>Electives!Q104</f>
        <v/>
      </c>
      <c r="D51" s="404"/>
      <c r="E51" s="42">
        <f>AdventurePins!B57</f>
        <v>4</v>
      </c>
      <c r="F51" s="159" t="str">
        <f>AdventurePins!C57</f>
        <v>Hike 3 miles and plan lunch</v>
      </c>
      <c r="G51" s="42" t="str">
        <f>IF(AdventurePins!Q57&lt;&gt;"", AdventurePins!Q57, " ")</f>
        <v xml:space="preserve"> </v>
      </c>
      <c r="I51" s="402"/>
      <c r="J51" s="42" t="str">
        <f>AdventurePins!B113</f>
        <v>3c</v>
      </c>
      <c r="K51" s="127" t="str">
        <f>AdventurePins!C113</f>
        <v>Develop patrol name, emblem, flag, &amp; yell</v>
      </c>
      <c r="L51" s="42" t="str">
        <f>IF(AdventurePins!Q113&lt;&gt;"", AdventurePins!Q113, " ")</f>
        <v xml:space="preserve"> </v>
      </c>
      <c r="N51" s="410"/>
      <c r="O51" s="107">
        <f>Electives!B61</f>
        <v>4</v>
      </c>
      <c r="P51" s="127" t="str">
        <f>Electives!C61</f>
        <v>Visit / interview construction worker @ site</v>
      </c>
      <c r="Q51" s="107" t="str">
        <f>IF(Electives!Q61&lt;&gt;"", Electives!Q61, " ")</f>
        <v xml:space="preserve"> </v>
      </c>
      <c r="S51" s="416"/>
      <c r="T51" s="107" t="str">
        <f>Electives!B127</f>
        <v>4l</v>
      </c>
      <c r="U51" s="125" t="str">
        <f>Electives!C127</f>
        <v>Help prepare and paint a room</v>
      </c>
      <c r="V51" s="107" t="str">
        <f>IF(Electives!Q127&lt;&gt;"", Electives!Q127, " ")</f>
        <v xml:space="preserve"> </v>
      </c>
      <c r="X51" s="410" t="str">
        <f>IF(Electives!$E198&lt;&gt;"", Electives!$E198, " ")</f>
        <v>(Do 1, one of 2, all 3 thru 5, and one of 6)</v>
      </c>
      <c r="Y51" s="107">
        <f>Electives!B199</f>
        <v>1</v>
      </c>
      <c r="Z51" s="127" t="str">
        <f>Electives!C199</f>
        <v>Interview grandparent about childhood life</v>
      </c>
      <c r="AA51" s="107" t="str">
        <f>IF(Electives!Q199&lt;&gt;"", Electives!Q199, " ")</f>
        <v xml:space="preserve"> </v>
      </c>
      <c r="AC51"/>
      <c r="AD51" s="218" t="str">
        <f>'Shooting Sports'!C18</f>
        <v>Archery: Level 1</v>
      </c>
      <c r="AE51" s="218"/>
      <c r="AF51"/>
      <c r="AG51" s="72"/>
      <c r="AH51" s="162" t="str">
        <f>NOVA!B38</f>
        <v>3d2</v>
      </c>
      <c r="AI51" s="386" t="str">
        <f>NOVA!C38</f>
        <v>Temperate forest</v>
      </c>
      <c r="AJ51" s="387"/>
      <c r="AK51" s="162" t="str">
        <f>IF(NOVA!Q38&lt;&gt;"", NOVA!Q38, "")</f>
        <v/>
      </c>
      <c r="AL51" s="72"/>
      <c r="AM51" s="162" t="str">
        <f>NOVA!B99</f>
        <v>3c2</v>
      </c>
      <c r="AN51" s="386" t="str">
        <f>NOVA!C99</f>
        <v>How would rover work</v>
      </c>
      <c r="AO51" s="387"/>
      <c r="AP51" s="162" t="str">
        <f>IF(NOVA!Q99&lt;&gt;"", NOVA!Q99, "")</f>
        <v/>
      </c>
      <c r="AQ51" s="72"/>
      <c r="AR51" s="162" t="str">
        <f>NOVA!B164</f>
        <v>3b3</v>
      </c>
      <c r="AS51" s="386" t="str">
        <f>NOVA!C164</f>
        <v>A building of your choice</v>
      </c>
      <c r="AT51" s="387"/>
      <c r="AU51" s="162" t="str">
        <f>IF(NOVA!Q164&lt;&gt;"", NOVA!Q164, "")</f>
        <v/>
      </c>
    </row>
    <row r="52" spans="1:47">
      <c r="A52" s="159" t="str">
        <f>S30</f>
        <v>Fix It</v>
      </c>
      <c r="B52" s="151" t="str">
        <f>Electives!Q137</f>
        <v/>
      </c>
      <c r="D52" s="404"/>
      <c r="E52" s="42">
        <f>AdventurePins!B58</f>
        <v>5</v>
      </c>
      <c r="F52" s="127" t="str">
        <f>AdventurePins!C58</f>
        <v>Identify poisonous plants/animals/insects</v>
      </c>
      <c r="G52" s="42" t="str">
        <f>IF(AdventurePins!Q58&lt;&gt;"", AdventurePins!Q58, " ")</f>
        <v xml:space="preserve"> </v>
      </c>
      <c r="I52" s="402"/>
      <c r="J52" s="42" t="str">
        <f>AdventurePins!B114</f>
        <v>3d</v>
      </c>
      <c r="K52" s="127" t="str">
        <f>AdventurePins!C114</f>
        <v>Participate in Boy Scout campout/activity</v>
      </c>
      <c r="L52" s="42" t="str">
        <f>IF(AdventurePins!Q114&lt;&gt;"", AdventurePins!Q114, " ")</f>
        <v xml:space="preserve"> </v>
      </c>
      <c r="N52" s="399" t="str">
        <f>Electives!C64</f>
        <v>Build My Own Hero</v>
      </c>
      <c r="O52" s="399"/>
      <c r="P52" s="399"/>
      <c r="Q52" s="399"/>
      <c r="S52" s="416"/>
      <c r="T52" s="107" t="str">
        <f>Electives!B128</f>
        <v>4m</v>
      </c>
      <c r="U52" s="125" t="str">
        <f>Electives!C128</f>
        <v>Help replace wall or floor tile</v>
      </c>
      <c r="V52" s="107" t="str">
        <f>IF(Electives!Q128&lt;&gt;"", Electives!Q128, " ")</f>
        <v xml:space="preserve"> </v>
      </c>
      <c r="X52" s="410"/>
      <c r="Y52" s="107" t="str">
        <f>Electives!B200</f>
        <v>2a</v>
      </c>
      <c r="Z52" s="127" t="str">
        <f>Electives!C200</f>
        <v>Family tree of three generations</v>
      </c>
      <c r="AA52" s="107" t="str">
        <f>IF(Electives!Q200&lt;&gt;"", Electives!Q200, " ")</f>
        <v xml:space="preserve"> </v>
      </c>
      <c r="AC52" s="219">
        <f>'Shooting Sports'!B19</f>
        <v>1</v>
      </c>
      <c r="AD52" s="428" t="str">
        <f>'Shooting Sports'!C19</f>
        <v>Follow archery range rules and whistles</v>
      </c>
      <c r="AE52" s="429"/>
      <c r="AF52" s="219" t="str">
        <f>IF('Shooting Sports'!Q19&lt;&gt;"", 'Shooting Sports'!Q19, "")</f>
        <v/>
      </c>
      <c r="AG52" s="220"/>
      <c r="AH52" s="162" t="str">
        <f>NOVA!B39</f>
        <v>3d3</v>
      </c>
      <c r="AI52" s="386" t="str">
        <f>NOVA!C39</f>
        <v>Aquatic ecosystem</v>
      </c>
      <c r="AJ52" s="387"/>
      <c r="AK52" s="162" t="str">
        <f>IF(NOVA!Q39&lt;&gt;"", NOVA!Q39, "")</f>
        <v/>
      </c>
      <c r="AL52" s="220"/>
      <c r="AM52" s="162" t="str">
        <f>NOVA!B100</f>
        <v>3c3</v>
      </c>
      <c r="AN52" s="386" t="str">
        <f>NOVA!C100</f>
        <v>How would rover transmit data</v>
      </c>
      <c r="AO52" s="387"/>
      <c r="AP52" s="162" t="str">
        <f>IF(NOVA!Q100&lt;&gt;"", NOVA!Q100, "")</f>
        <v/>
      </c>
      <c r="AQ52" s="220"/>
      <c r="AR52" s="162" t="str">
        <f>NOVA!B165</f>
        <v>3c</v>
      </c>
      <c r="AS52" s="386" t="str">
        <f>NOVA!C165</f>
        <v>Calculate the volume of air in your room</v>
      </c>
      <c r="AT52" s="387"/>
      <c r="AU52" s="162" t="str">
        <f>IF(NOVA!Q165&lt;&gt;"", NOVA!Q165, "")</f>
        <v/>
      </c>
    </row>
    <row r="53" spans="1:47" ht="12.75" customHeight="1">
      <c r="A53" s="159" t="str">
        <f>X3</f>
        <v>Game Design</v>
      </c>
      <c r="B53" s="151" t="str">
        <f>Electives!Q144</f>
        <v/>
      </c>
      <c r="D53" s="405"/>
      <c r="E53" s="42">
        <f>AdventurePins!B59</f>
        <v>6</v>
      </c>
      <c r="F53" s="127" t="str">
        <f>AdventurePins!C59</f>
        <v>Leader role: Trail/First-aid/Lunch/Service</v>
      </c>
      <c r="G53" s="42" t="str">
        <f>IF(AdventurePins!Q59&lt;&gt;"", AdventurePins!Q59, " ")</f>
        <v xml:space="preserve"> </v>
      </c>
      <c r="I53" s="402"/>
      <c r="J53" s="42">
        <f>AdventurePins!B115</f>
        <v>4</v>
      </c>
      <c r="K53" s="126" t="str">
        <f>AdventurePins!C115</f>
        <v>Use patrol method on Boy Scout activity</v>
      </c>
      <c r="L53" s="42" t="str">
        <f>IF(AdventurePins!Q115&lt;&gt;"", AdventurePins!Q115, " ")</f>
        <v xml:space="preserve"> </v>
      </c>
      <c r="N53" s="410" t="str">
        <f>IF(Electives!$E64&lt;&gt;"", Electives!$E64, " ")</f>
        <v>(Do 1-3 and one other)</v>
      </c>
      <c r="O53" s="107">
        <f>Electives!B65</f>
        <v>1</v>
      </c>
      <c r="P53" s="125" t="str">
        <f>Electives!C65</f>
        <v>What is Hero; Invite local hero.</v>
      </c>
      <c r="Q53" s="107" t="str">
        <f>IF(Electives!Q65&lt;&gt;"", Electives!Q65, " ")</f>
        <v xml:space="preserve"> </v>
      </c>
      <c r="S53" s="416"/>
      <c r="T53" s="107" t="str">
        <f>Electives!B129</f>
        <v>4n</v>
      </c>
      <c r="U53" s="125" t="str">
        <f>Electives!C129</f>
        <v>Help repair window/door lock</v>
      </c>
      <c r="V53" s="107" t="str">
        <f>IF(Electives!Q129&lt;&gt;"", Electives!Q129, " ")</f>
        <v xml:space="preserve"> </v>
      </c>
      <c r="X53" s="410"/>
      <c r="Y53" s="107" t="str">
        <f>Electives!B201</f>
        <v>2b</v>
      </c>
      <c r="Z53" s="127" t="str">
        <f>Electives!C201</f>
        <v>Make a display showing family orign</v>
      </c>
      <c r="AA53" s="107" t="str">
        <f>IF(Electives!Q201&lt;&gt;"", Electives!Q201, " ")</f>
        <v xml:space="preserve"> </v>
      </c>
      <c r="AC53" s="219">
        <f>'Shooting Sports'!B20</f>
        <v>2</v>
      </c>
      <c r="AD53" s="392" t="str">
        <f>'Shooting Sports'!C20</f>
        <v>Identify recurve and compound bow</v>
      </c>
      <c r="AE53" s="393"/>
      <c r="AF53" s="219" t="str">
        <f>IF('Shooting Sports'!Q20&lt;&gt;"", 'Shooting Sports'!Q20, "")</f>
        <v/>
      </c>
      <c r="AG53" s="221"/>
      <c r="AH53" s="162" t="str">
        <f>NOVA!B40</f>
        <v>3d4</v>
      </c>
      <c r="AI53" s="386" t="str">
        <f>NOVA!C40</f>
        <v>Temperate / Subtropical rain forest</v>
      </c>
      <c r="AJ53" s="387"/>
      <c r="AK53" s="162" t="str">
        <f>IF(NOVA!Q40&lt;&gt;"", NOVA!Q40, "")</f>
        <v/>
      </c>
      <c r="AL53" s="221"/>
      <c r="AM53" s="162" t="str">
        <f>NOVA!B101</f>
        <v>3c4</v>
      </c>
      <c r="AN53" s="386" t="str">
        <f>NOVA!C101</f>
        <v>Why rovers are needed</v>
      </c>
      <c r="AO53" s="387"/>
      <c r="AP53" s="162" t="str">
        <f>IF(NOVA!Q101&lt;&gt;"", NOVA!Q101, "")</f>
        <v/>
      </c>
      <c r="AQ53" s="221"/>
      <c r="AR53" s="162" t="str">
        <f>NOVA!B166</f>
        <v>4a1</v>
      </c>
      <c r="AS53" s="386" t="str">
        <f>NOVA!C166</f>
        <v>Look up and discuss cryptography</v>
      </c>
      <c r="AT53" s="387"/>
      <c r="AU53" s="162" t="str">
        <f>IF(NOVA!Q166&lt;&gt;"", NOVA!Q166, "")</f>
        <v/>
      </c>
    </row>
    <row r="54" spans="1:47" ht="12.75" customHeight="1">
      <c r="A54" s="159" t="str">
        <f>X8</f>
        <v>Into the Wild</v>
      </c>
      <c r="B54" s="151" t="str">
        <f>Electives!Q161</f>
        <v/>
      </c>
      <c r="I54" s="402"/>
      <c r="J54" s="42" t="str">
        <f>AdventurePins!B116</f>
        <v>5a</v>
      </c>
      <c r="K54" s="127" t="str">
        <f>AdventurePins!C116</f>
        <v>Tie knots: square, 2-half hitches, taut-line</v>
      </c>
      <c r="L54" s="42" t="str">
        <f>IF(AdventurePins!Q116&lt;&gt;"", AdventurePins!Q116, " ")</f>
        <v xml:space="preserve"> </v>
      </c>
      <c r="N54" s="410"/>
      <c r="O54" s="107">
        <f>Electives!B66</f>
        <v>2</v>
      </c>
      <c r="P54" s="126" t="str">
        <f>Electives!C66</f>
        <v>Identify how citizens can be local heros.</v>
      </c>
      <c r="Q54" s="107" t="str">
        <f>IF(Electives!Q66&lt;&gt;"", Electives!Q66, " ")</f>
        <v xml:space="preserve"> </v>
      </c>
      <c r="S54" s="416"/>
      <c r="T54" s="107" t="str">
        <f>Electives!B130</f>
        <v>4o</v>
      </c>
      <c r="U54" s="125" t="str">
        <f>Electives!C130</f>
        <v>Help fix slow or clogged sink</v>
      </c>
      <c r="V54" s="107" t="str">
        <f>IF(Electives!Q130&lt;&gt;"", Electives!Q130, " ")</f>
        <v xml:space="preserve"> </v>
      </c>
      <c r="X54" s="410"/>
      <c r="Y54" s="107" t="str">
        <f>Electives!B202</f>
        <v>2c</v>
      </c>
      <c r="Z54" s="127" t="str">
        <f>Electives!C202</f>
        <v>Create display of family celebration</v>
      </c>
      <c r="AA54" s="107" t="str">
        <f>IF(Electives!Q202&lt;&gt;"", Electives!Q202, " ")</f>
        <v xml:space="preserve"> </v>
      </c>
      <c r="AC54" s="219">
        <f>'Shooting Sports'!B21</f>
        <v>3</v>
      </c>
      <c r="AD54" s="392" t="str">
        <f>'Shooting Sports'!C21</f>
        <v>Demonstrate arm/finger guards &amp; quiver</v>
      </c>
      <c r="AE54" s="393"/>
      <c r="AF54" s="219" t="str">
        <f>IF('Shooting Sports'!Q21&lt;&gt;"", 'Shooting Sports'!Q21, "")</f>
        <v/>
      </c>
      <c r="AG54" s="221"/>
      <c r="AH54" s="162" t="str">
        <f>NOVA!B41</f>
        <v>3d5</v>
      </c>
      <c r="AI54" s="386" t="str">
        <f>NOVA!C41</f>
        <v>Desert</v>
      </c>
      <c r="AJ54" s="387"/>
      <c r="AK54" s="162" t="str">
        <f>IF(NOVA!Q41&lt;&gt;"", NOVA!Q41, "")</f>
        <v/>
      </c>
      <c r="AL54" s="221"/>
      <c r="AM54" s="162" t="str">
        <f>NOVA!B102</f>
        <v>3d1</v>
      </c>
      <c r="AN54" s="386" t="str">
        <f>NOVA!C102</f>
        <v>Design a space colony</v>
      </c>
      <c r="AO54" s="387"/>
      <c r="AP54" s="162" t="str">
        <f>IF(NOVA!Q102&lt;&gt;"", NOVA!Q102, "")</f>
        <v/>
      </c>
      <c r="AQ54" s="221"/>
      <c r="AR54" s="162" t="str">
        <f>NOVA!B167</f>
        <v>4a2</v>
      </c>
      <c r="AS54" s="386" t="str">
        <f>NOVA!C167</f>
        <v>Discuss 3 ways codes are made</v>
      </c>
      <c r="AT54" s="387"/>
      <c r="AU54" s="162" t="str">
        <f>IF(NOVA!Q167&lt;&gt;"", NOVA!Q167, "")</f>
        <v/>
      </c>
    </row>
    <row r="55" spans="1:47">
      <c r="A55" s="159" t="str">
        <f>X23</f>
        <v>Into the Woods</v>
      </c>
      <c r="B55" s="151" t="str">
        <f>Electives!Q171</f>
        <v/>
      </c>
      <c r="I55" s="402"/>
      <c r="J55" s="42" t="str">
        <f>AdventurePins!B117</f>
        <v>5b</v>
      </c>
      <c r="K55" s="127" t="str">
        <f>AdventurePins!C117</f>
        <v>Show whip &amp; fuse ends of different ropes</v>
      </c>
      <c r="L55" s="42" t="str">
        <f>IF(AdventurePins!Q117&lt;&gt;"", AdventurePins!Q117, " ")</f>
        <v xml:space="preserve"> </v>
      </c>
      <c r="N55" s="410"/>
      <c r="O55" s="107">
        <f>Electives!B67</f>
        <v>3</v>
      </c>
      <c r="P55" s="125" t="str">
        <f>Electives!C67</f>
        <v>Recognize community Hero</v>
      </c>
      <c r="Q55" s="107" t="str">
        <f>IF(Electives!Q67&lt;&gt;"", Electives!Q67, " ")</f>
        <v xml:space="preserve"> </v>
      </c>
      <c r="S55" s="416"/>
      <c r="T55" s="107" t="str">
        <f>Electives!B131</f>
        <v>4p</v>
      </c>
      <c r="U55" s="125" t="str">
        <f>Electives!C131</f>
        <v>Help repair a mailbox</v>
      </c>
      <c r="V55" s="107" t="str">
        <f>IF(Electives!Q131&lt;&gt;"", Electives!Q131, " ")</f>
        <v xml:space="preserve"> </v>
      </c>
      <c r="X55" s="410"/>
      <c r="Y55" s="107">
        <f>Electives!B203</f>
        <v>3</v>
      </c>
      <c r="Z55" s="127" t="str">
        <f>Electives!C203</f>
        <v>Chart chores for 2 weeks</v>
      </c>
      <c r="AA55" s="107" t="str">
        <f>IF(Electives!Q203&lt;&gt;"", Electives!Q203, " ")</f>
        <v xml:space="preserve"> </v>
      </c>
      <c r="AC55" s="219">
        <f>'Shooting Sports'!B22</f>
        <v>4</v>
      </c>
      <c r="AD55" s="392" t="str">
        <f>'Shooting Sports'!C22</f>
        <v>Properly shoot a bow</v>
      </c>
      <c r="AE55" s="393"/>
      <c r="AF55" s="219" t="str">
        <f>IF('Shooting Sports'!Q22&lt;&gt;"", 'Shooting Sports'!Q22, "")</f>
        <v/>
      </c>
      <c r="AG55" s="221"/>
      <c r="AH55" s="162" t="str">
        <f>NOVA!B42</f>
        <v>3d6</v>
      </c>
      <c r="AI55" s="386" t="str">
        <f>NOVA!C42</f>
        <v>Polar ice</v>
      </c>
      <c r="AJ55" s="387"/>
      <c r="AK55" s="162" t="str">
        <f>IF(NOVA!Q42&lt;&gt;"", NOVA!Q42, "")</f>
        <v/>
      </c>
      <c r="AL55" s="221"/>
      <c r="AM55" s="162" t="str">
        <f>NOVA!B103</f>
        <v>3d2</v>
      </c>
      <c r="AN55" s="386" t="str">
        <f>NOVA!C103</f>
        <v>Discuss survival needs</v>
      </c>
      <c r="AO55" s="387"/>
      <c r="AP55" s="162" t="str">
        <f>IF(NOVA!Q103&lt;&gt;"", NOVA!Q103, "")</f>
        <v/>
      </c>
      <c r="AQ55" s="221"/>
      <c r="AR55" s="162" t="str">
        <f>NOVA!B168</f>
        <v>4a3</v>
      </c>
      <c r="AS55" s="386" t="str">
        <f>NOVA!C168</f>
        <v>Discuss how codes relate to math</v>
      </c>
      <c r="AT55" s="387"/>
      <c r="AU55" s="162" t="str">
        <f>IF(NOVA!Q168&lt;&gt;"", NOVA!Q168, "")</f>
        <v/>
      </c>
    </row>
    <row r="56" spans="1:47" ht="12.75" customHeight="1">
      <c r="A56" s="159" t="str">
        <f>X31</f>
        <v>Looking Back, Looking Forward</v>
      </c>
      <c r="B56" s="151" t="str">
        <f>Electives!Q177</f>
        <v/>
      </c>
      <c r="I56" s="402"/>
      <c r="J56" s="42">
        <f>AdventurePins!B118</f>
        <v>6</v>
      </c>
      <c r="K56" s="159" t="str">
        <f>AdventurePins!C118</f>
        <v>Demonstrate pocketknife safety</v>
      </c>
      <c r="L56" s="42" t="str">
        <f>IF(AdventurePins!Q118&lt;&gt;"", AdventurePins!Q118, " ")</f>
        <v xml:space="preserve"> </v>
      </c>
      <c r="N56" s="410"/>
      <c r="O56" s="107">
        <f>Electives!B68</f>
        <v>4</v>
      </c>
      <c r="P56" s="125" t="str">
        <f>Electives!C68</f>
        <v>Learn about a foreign hero</v>
      </c>
      <c r="Q56" s="107" t="str">
        <f>IF(Electives!Q68&lt;&gt;"", Electives!Q68, " ")</f>
        <v xml:space="preserve"> </v>
      </c>
      <c r="S56" s="416"/>
      <c r="T56" s="107" t="str">
        <f>Electives!B132</f>
        <v>4q</v>
      </c>
      <c r="U56" s="127" t="str">
        <f>Electives!C132</f>
        <v>Change battery in smoke or CO2 detector</v>
      </c>
      <c r="V56" s="107" t="str">
        <f>IF(Electives!Q132&lt;&gt;"", Electives!Q132, " ")</f>
        <v xml:space="preserve"> </v>
      </c>
      <c r="X56" s="410"/>
      <c r="Y56" s="107">
        <f>Electives!B204</f>
        <v>4</v>
      </c>
      <c r="Z56" s="127" t="str">
        <f>Electives!C204</f>
        <v>Help a family member complete a job</v>
      </c>
      <c r="AA56" s="107" t="str">
        <f>IF(Electives!Q204&lt;&gt;"", Electives!Q204, " ")</f>
        <v xml:space="preserve"> </v>
      </c>
      <c r="AC56" s="219">
        <f>'Shooting Sports'!B23</f>
        <v>5</v>
      </c>
      <c r="AD56" s="394" t="str">
        <f>'Shooting Sports'!C23</f>
        <v>Safely retrieve arrows</v>
      </c>
      <c r="AE56" s="394"/>
      <c r="AF56" s="219" t="str">
        <f>IF('Shooting Sports'!Q23&lt;&gt;"", 'Shooting Sports'!Q23, "")</f>
        <v/>
      </c>
      <c r="AG56" s="221"/>
      <c r="AH56" s="162" t="str">
        <f>NOVA!B43</f>
        <v>3d7</v>
      </c>
      <c r="AI56" s="386" t="str">
        <f>NOVA!C43</f>
        <v>Tide pools</v>
      </c>
      <c r="AJ56" s="387"/>
      <c r="AK56" s="162" t="str">
        <f>IF(NOVA!Q43&lt;&gt;"", NOVA!Q43, "")</f>
        <v/>
      </c>
      <c r="AL56" s="221"/>
      <c r="AM56" s="162" t="str">
        <f>NOVA!B104</f>
        <v>3e</v>
      </c>
      <c r="AN56" s="386" t="str">
        <f>NOVA!C104</f>
        <v>Map an asteroid</v>
      </c>
      <c r="AO56" s="387"/>
      <c r="AP56" s="162" t="str">
        <f>IF(NOVA!Q104&lt;&gt;"", NOVA!Q104, "")</f>
        <v/>
      </c>
      <c r="AQ56" s="221"/>
      <c r="AR56" s="162" t="str">
        <f>NOVA!B169</f>
        <v>4b1</v>
      </c>
      <c r="AS56" s="386" t="str">
        <f>NOVA!C169</f>
        <v>Design a code and write a message</v>
      </c>
      <c r="AT56" s="387"/>
      <c r="AU56" s="162" t="str">
        <f>IF(NOVA!Q169&lt;&gt;"", NOVA!Q169, "")</f>
        <v/>
      </c>
    </row>
    <row r="57" spans="1:47" ht="12.75" customHeight="1">
      <c r="A57" s="159" t="str">
        <f>X35</f>
        <v>Maestro!</v>
      </c>
      <c r="B57" s="151" t="str">
        <f>Electives!Q190</f>
        <v/>
      </c>
      <c r="N57" s="410"/>
      <c r="O57" s="107">
        <f>Electives!B69</f>
        <v>5</v>
      </c>
      <c r="P57" s="125" t="str">
        <f>Electives!C69</f>
        <v>Learn about a Scout hero</v>
      </c>
      <c r="Q57" s="107" t="str">
        <f>IF(Electives!Q69&lt;&gt;"", Electives!Q69, " ")</f>
        <v xml:space="preserve"> </v>
      </c>
      <c r="S57" s="416"/>
      <c r="T57" s="107" t="str">
        <f>Electives!B133</f>
        <v>4r</v>
      </c>
      <c r="U57" s="125" t="str">
        <f>Electives!C133</f>
        <v>Help fix leaky faucet</v>
      </c>
      <c r="V57" s="107" t="str">
        <f>IF(Electives!Q133&lt;&gt;"", Electives!Q133, " ")</f>
        <v xml:space="preserve"> </v>
      </c>
      <c r="X57" s="410"/>
      <c r="Y57" s="107">
        <f>Electives!B205</f>
        <v>5</v>
      </c>
      <c r="Z57" s="127" t="str">
        <f>Electives!C205</f>
        <v>Home Inspection</v>
      </c>
      <c r="AA57" s="107" t="str">
        <f>IF(Electives!Q205&lt;&gt;"", Electives!Q205, " ")</f>
        <v xml:space="preserve"> </v>
      </c>
      <c r="AC57"/>
      <c r="AD57" s="218" t="str">
        <f>'Shooting Sports'!C25</f>
        <v>Archery: Level 2</v>
      </c>
      <c r="AE57" s="218"/>
      <c r="AF57"/>
      <c r="AG57" s="221"/>
      <c r="AH57" s="162">
        <f>NOVA!B44</f>
        <v>4</v>
      </c>
      <c r="AI57" s="386" t="str">
        <f>NOVA!C44</f>
        <v>Do A or B</v>
      </c>
      <c r="AJ57" s="387"/>
      <c r="AK57" s="162" t="str">
        <f>IF(NOVA!Q44&lt;&gt;"", NOVA!Q44, "")</f>
        <v/>
      </c>
      <c r="AL57" s="221"/>
      <c r="AM57" s="162" t="str">
        <f>NOVA!B105</f>
        <v>3f1</v>
      </c>
      <c r="AN57" s="386" t="str">
        <f>NOVA!C105</f>
        <v>Model solar and lunar eclipse</v>
      </c>
      <c r="AO57" s="387"/>
      <c r="AP57" s="162" t="str">
        <f>IF(NOVA!Q105&lt;&gt;"", NOVA!Q105, "")</f>
        <v/>
      </c>
      <c r="AQ57" s="221"/>
      <c r="AR57" s="162" t="str">
        <f>NOVA!B170</f>
        <v>4b2</v>
      </c>
      <c r="AS57" s="386" t="str">
        <f>NOVA!C170</f>
        <v>Share your code with your counselor</v>
      </c>
      <c r="AT57" s="387"/>
      <c r="AU57" s="162" t="str">
        <f>IF(NOVA!Q170&lt;&gt;"", NOVA!Q170, "")</f>
        <v/>
      </c>
    </row>
    <row r="58" spans="1:47" ht="12.75" customHeight="1">
      <c r="A58" s="159" t="str">
        <f>X46</f>
        <v>Moviemaking</v>
      </c>
      <c r="B58" s="151" t="str">
        <f>Electives!Q196</f>
        <v/>
      </c>
      <c r="N58" s="410"/>
      <c r="O58" s="107">
        <f>Electives!B70</f>
        <v>6</v>
      </c>
      <c r="P58" s="125" t="str">
        <f>Electives!C70</f>
        <v>Create your own superhero</v>
      </c>
      <c r="Q58" s="107" t="str">
        <f>IF(Electives!Q70&lt;&gt;"", Electives!Q70, " ")</f>
        <v xml:space="preserve"> </v>
      </c>
      <c r="S58" s="416"/>
      <c r="T58" s="107" t="str">
        <f>Electives!B134</f>
        <v>4s</v>
      </c>
      <c r="U58" s="125" t="str">
        <f>Electives!C134</f>
        <v>Find wall studs &amp; hang curtain rod</v>
      </c>
      <c r="V58" s="107" t="str">
        <f>IF(Electives!Q134&lt;&gt;"", Electives!Q134, " ")</f>
        <v xml:space="preserve"> </v>
      </c>
      <c r="X58" s="410"/>
      <c r="Y58" s="107" t="str">
        <f>Electives!B206</f>
        <v>6a</v>
      </c>
      <c r="Z58" s="127" t="str">
        <f>Electives!C206</f>
        <v>Hold a family meeting to plan an activity</v>
      </c>
      <c r="AA58" s="107" t="str">
        <f>IF(Electives!Q206&lt;&gt;"", Electives!Q206, " ")</f>
        <v xml:space="preserve"> </v>
      </c>
      <c r="AC58" s="219">
        <f>'Shooting Sports'!B26</f>
        <v>1</v>
      </c>
      <c r="AD58" s="391" t="str">
        <f>'Shooting Sports'!C26</f>
        <v>Earn the Level 1 Emblem for Archery</v>
      </c>
      <c r="AE58" s="391"/>
      <c r="AF58" s="219" t="str">
        <f>IF('Shooting Sports'!Q26&lt;&gt;"", 'Shooting Sports'!Q26, "")</f>
        <v/>
      </c>
      <c r="AG58" s="221"/>
      <c r="AH58" s="162" t="str">
        <f>NOVA!B45</f>
        <v>4a</v>
      </c>
      <c r="AI58" s="386" t="str">
        <f>NOVA!C45</f>
        <v>Visit a place where earth science is done</v>
      </c>
      <c r="AJ58" s="387"/>
      <c r="AK58" s="162" t="str">
        <f>IF(NOVA!Q45&lt;&gt;"", NOVA!Q45, "")</f>
        <v/>
      </c>
      <c r="AL58" s="221"/>
      <c r="AM58" s="162" t="str">
        <f>NOVA!B106</f>
        <v>3f2</v>
      </c>
      <c r="AN58" s="386" t="str">
        <f>NOVA!C106</f>
        <v>Use your model to discuss</v>
      </c>
      <c r="AO58" s="387"/>
      <c r="AP58" s="162" t="str">
        <f>IF(NOVA!Q106&lt;&gt;"", NOVA!Q106, "")</f>
        <v/>
      </c>
      <c r="AQ58" s="221"/>
      <c r="AR58" s="162">
        <f>NOVA!B171</f>
        <v>5</v>
      </c>
      <c r="AS58" s="323" t="str">
        <f>NOVA!C171</f>
        <v>Discuss how math affects your life</v>
      </c>
      <c r="AT58" s="323"/>
      <c r="AU58" s="162" t="str">
        <f>IF(NOVA!Q171&lt;&gt;"", NOVA!Q171, "")</f>
        <v/>
      </c>
    </row>
    <row r="59" spans="1:47">
      <c r="A59" s="159" t="str">
        <f>X50</f>
        <v>Project Family</v>
      </c>
      <c r="B59" s="151" t="str">
        <f>Electives!Q208</f>
        <v/>
      </c>
      <c r="S59" s="416"/>
      <c r="T59" s="107" t="str">
        <f>Electives!B135</f>
        <v>4t</v>
      </c>
      <c r="U59" s="125" t="str">
        <f>Electives!C135</f>
        <v>Rebuild/refinish old furniture/toy</v>
      </c>
      <c r="V59" s="107" t="str">
        <f>IF(Electives!Q135&lt;&gt;"", Electives!Q135, " ")</f>
        <v xml:space="preserve"> </v>
      </c>
      <c r="X59" s="410"/>
      <c r="Y59" s="107" t="str">
        <f>Electives!B207</f>
        <v>6b</v>
      </c>
      <c r="Z59" s="127" t="str">
        <f>Electives!C207</f>
        <v>Community/conservation service project</v>
      </c>
      <c r="AA59" s="107" t="str">
        <f>IF(Electives!Q207&lt;&gt;"", Electives!Q207, " ")</f>
        <v xml:space="preserve"> </v>
      </c>
      <c r="AC59" s="219" t="str">
        <f>'Shooting Sports'!B27</f>
        <v>S1</v>
      </c>
      <c r="AD59" s="391" t="str">
        <f>'Shooting Sports'!C27</f>
        <v>Identify 5 arrow and 6 bow parts</v>
      </c>
      <c r="AE59" s="391"/>
      <c r="AF59" s="219" t="str">
        <f>IF('Shooting Sports'!Q27&lt;&gt;"", 'Shooting Sports'!Q27, "")</f>
        <v/>
      </c>
      <c r="AG59" s="222"/>
      <c r="AH59" s="162" t="str">
        <f>NOVA!B46</f>
        <v>4a1</v>
      </c>
      <c r="AI59" s="386" t="str">
        <f>NOVA!C46</f>
        <v>Talk with someone how science is used</v>
      </c>
      <c r="AJ59" s="387"/>
      <c r="AK59" s="162" t="str">
        <f>IF(NOVA!Q46&lt;&gt;"", NOVA!Q46, "")</f>
        <v/>
      </c>
      <c r="AL59" s="222"/>
      <c r="AM59" s="162">
        <f>NOVA!B107</f>
        <v>4</v>
      </c>
      <c r="AN59" s="386" t="str">
        <f>NOVA!C107</f>
        <v>Do A or B</v>
      </c>
      <c r="AO59" s="387"/>
      <c r="AP59" s="162" t="str">
        <f>IF(NOVA!Q107&lt;&gt;"", NOVA!Q107, "")</f>
        <v/>
      </c>
      <c r="AQ59" s="222"/>
    </row>
    <row r="60" spans="1:47">
      <c r="A60" s="159" t="str">
        <f>X60</f>
        <v>Sportsman</v>
      </c>
      <c r="B60" s="151" t="str">
        <f>Electives!Q216</f>
        <v/>
      </c>
      <c r="S60" s="417"/>
      <c r="T60" s="107" t="str">
        <f>Electives!B136</f>
        <v>4u</v>
      </c>
      <c r="U60" s="125" t="str">
        <f>Electives!C136</f>
        <v>Do project agreed upon with parent</v>
      </c>
      <c r="V60" s="107" t="str">
        <f>IF(Electives!Q136&lt;&gt;"", Electives!Q136,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Sports'!Q28&lt;&gt;"", 'Shooting Sports'!Q28, "")</f>
        <v/>
      </c>
      <c r="AG60" s="160"/>
      <c r="AH60" s="162" t="str">
        <f>NOVA!B47</f>
        <v>4a2</v>
      </c>
      <c r="AI60" s="386" t="str">
        <f>NOVA!C47</f>
        <v>Discuss with counselor your visit</v>
      </c>
      <c r="AJ60" s="387"/>
      <c r="AK60" s="162" t="str">
        <f>IF(NOVA!Q47&lt;&gt;"", NOVA!Q47, "")</f>
        <v/>
      </c>
      <c r="AL60" s="160"/>
      <c r="AM60" s="162" t="str">
        <f>NOVA!B108</f>
        <v>4a</v>
      </c>
      <c r="AN60" s="386" t="str">
        <f>NOVA!C108</f>
        <v>Visit a place with space science</v>
      </c>
      <c r="AO60" s="387"/>
      <c r="AP60" s="162" t="str">
        <f>IF(NOVA!Q108&lt;&gt;"", NOVA!Q108, "")</f>
        <v/>
      </c>
      <c r="AQ60" s="160"/>
    </row>
    <row r="61" spans="1:47" ht="12.75" customHeight="1">
      <c r="X61" s="415" t="str">
        <f>IF(Electives!$E210&lt;&gt;"", Electives!$E210, " ")</f>
        <v>(Do All)</v>
      </c>
      <c r="Y61" s="107">
        <f>Electives!B211</f>
        <v>1</v>
      </c>
      <c r="Z61" s="125" t="str">
        <f>Electives!C211</f>
        <v>Signals used by officials</v>
      </c>
      <c r="AA61" s="107" t="str">
        <f>IF(Electives!Q211&lt;&gt;"", Electives!Q211, " ")</f>
        <v xml:space="preserve"> </v>
      </c>
      <c r="AC61" s="219" t="str">
        <f>'Shooting Sports'!B29</f>
        <v>S3</v>
      </c>
      <c r="AD61" s="391" t="str">
        <f>'Shooting Sports'!C29</f>
        <v>Demonstrate/Explain range commands</v>
      </c>
      <c r="AE61" s="391"/>
      <c r="AF61" s="219" t="str">
        <f>IF('Shooting Sports'!Q29&lt;&gt;"", 'Shooting Sports'!Q29, "")</f>
        <v/>
      </c>
      <c r="AG61" s="221"/>
      <c r="AH61" s="162" t="str">
        <f>NOVA!B48</f>
        <v>4b</v>
      </c>
      <c r="AI61" s="323" t="str">
        <f>NOVA!C48</f>
        <v>Explore a career with earth science</v>
      </c>
      <c r="AJ61" s="323"/>
      <c r="AK61" s="162" t="str">
        <f>IF(NOVA!Q48&lt;&gt;"", NOVA!Q48, "")</f>
        <v/>
      </c>
      <c r="AL61" s="221"/>
      <c r="AM61" s="162" t="str">
        <f>NOVA!B109</f>
        <v>4a1</v>
      </c>
      <c r="AN61" s="386" t="str">
        <f>NOVA!C109</f>
        <v>Talk to someone in charge about science</v>
      </c>
      <c r="AO61" s="387"/>
      <c r="AP61" s="162" t="str">
        <f>IF(NOVA!Q109&lt;&gt;"", NOVA!Q109, "")</f>
        <v/>
      </c>
      <c r="AQ61" s="221"/>
    </row>
    <row r="62" spans="1:47">
      <c r="A62" s="118" t="s">
        <v>70</v>
      </c>
      <c r="X62" s="416"/>
      <c r="Y62" s="107">
        <f>Electives!B212</f>
        <v>2</v>
      </c>
      <c r="Z62" s="125" t="str">
        <f>Electives!C212</f>
        <v>Participate 2 sports</v>
      </c>
      <c r="AA62" s="107" t="str">
        <f>IF(Electives!Q212&lt;&gt;"", Electives!Q212, " ")</f>
        <v xml:space="preserve"> </v>
      </c>
      <c r="AC62" s="219" t="str">
        <f>'Shooting Sports'!B30</f>
        <v>S4</v>
      </c>
      <c r="AD62" s="391" t="str">
        <f>'Shooting Sports'!C30</f>
        <v>5 facts about archery in history/lit</v>
      </c>
      <c r="AE62" s="391"/>
      <c r="AF62" s="219" t="str">
        <f>IF('Shooting Sports'!Q30&lt;&gt;"", 'Shooting Sports'!Q30, "")</f>
        <v/>
      </c>
      <c r="AG62" s="223"/>
      <c r="AL62" s="223"/>
      <c r="AM62" s="162" t="str">
        <f>NOVA!B110</f>
        <v>4a2</v>
      </c>
      <c r="AN62" s="386" t="str">
        <f>NOVA!C110</f>
        <v>Discuss with counselor</v>
      </c>
      <c r="AO62" s="387"/>
      <c r="AP62" s="162" t="str">
        <f>IF(NOVA!Q110&lt;&gt;"", NOVA!Q110, "")</f>
        <v/>
      </c>
      <c r="AQ62" s="223"/>
    </row>
    <row r="63" spans="1:47" ht="12.75" customHeight="1">
      <c r="A63" s="408" t="s">
        <v>71</v>
      </c>
      <c r="B63" s="409"/>
      <c r="X63" s="416"/>
      <c r="Y63" s="107" t="str">
        <f>Electives!B213</f>
        <v>3a</v>
      </c>
      <c r="Z63" s="125" t="str">
        <f>Electives!C213</f>
        <v>Explain good sportsmanship</v>
      </c>
      <c r="AA63" s="107" t="str">
        <f>IF(Electives!Q213&lt;&gt;"", Electives!Q213,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IF(NOVA!Q111&lt;&gt;"", NOVA!Q111, "")</f>
        <v/>
      </c>
      <c r="AQ63" s="221"/>
    </row>
    <row r="64" spans="1:47" ht="12.75" customHeight="1">
      <c r="A64" s="397" t="s">
        <v>33</v>
      </c>
      <c r="B64" s="398"/>
      <c r="X64" s="416"/>
      <c r="Y64" s="107" t="str">
        <f>Electives!B214</f>
        <v>3b</v>
      </c>
      <c r="Z64" s="125" t="str">
        <f>Electives!C214</f>
        <v>Role-play situation of good sportmanship</v>
      </c>
      <c r="AA64" s="107" t="str">
        <f>IF(Electives!Q214&lt;&gt;"", Electives!Q214, " ")</f>
        <v xml:space="preserve"> </v>
      </c>
      <c r="AC64" s="219">
        <f>'Shooting Sports'!B33</f>
        <v>1</v>
      </c>
      <c r="AD64" s="391" t="str">
        <f>'Shooting Sports'!C33</f>
        <v>Demonstrate good shooting techniques</v>
      </c>
      <c r="AE64" s="391"/>
      <c r="AF64" s="219" t="str">
        <f>IF('Shooting Sports'!Q33&lt;&gt;"", 'Shooting Sports'!Q33, "")</f>
        <v/>
      </c>
      <c r="AG64" s="221"/>
      <c r="AL64" s="221"/>
      <c r="AM64" s="162">
        <f>NOVA!B112</f>
        <v>5</v>
      </c>
      <c r="AN64" s="323" t="str">
        <f>NOVA!C112</f>
        <v>Discuss your findings with counselor</v>
      </c>
      <c r="AO64" s="323"/>
      <c r="AP64" s="162" t="str">
        <f>IF(NOVA!Q112&lt;&gt;"", NOVA!Q112, "")</f>
        <v/>
      </c>
      <c r="AQ64" s="221"/>
    </row>
    <row r="65" spans="1:43">
      <c r="A65" s="400" t="s">
        <v>72</v>
      </c>
      <c r="B65" s="401"/>
      <c r="X65" s="417"/>
      <c r="Y65" s="107" t="str">
        <f>Electives!B215</f>
        <v>3c</v>
      </c>
      <c r="Z65" s="125" t="str">
        <f>Electives!C215</f>
        <v>Give example of good sportsmanship</v>
      </c>
      <c r="AA65" s="107" t="str">
        <f>IF(Electives!Q215&lt;&gt;"", Electives!Q215, " ")</f>
        <v xml:space="preserve"> </v>
      </c>
      <c r="AC65" s="219">
        <f>'Shooting Sports'!B34</f>
        <v>2</v>
      </c>
      <c r="AD65" s="391" t="str">
        <f>'Shooting Sports'!C34</f>
        <v>Explain parts of slingshot</v>
      </c>
      <c r="AE65" s="391"/>
      <c r="AF65" s="219" t="str">
        <f>IF('Shooting Sports'!Q34&lt;&gt;"", 'Shooting Sports'!Q34, "")</f>
        <v/>
      </c>
      <c r="AG65" s="221"/>
      <c r="AL65" s="221"/>
      <c r="AQ65" s="221"/>
    </row>
    <row r="66" spans="1:43" ht="12.75" customHeight="1">
      <c r="A66" s="406" t="s">
        <v>462</v>
      </c>
      <c r="B66" s="407"/>
      <c r="AC66" s="219">
        <f>'Shooting Sports'!B35</f>
        <v>3</v>
      </c>
      <c r="AD66" s="391" t="str">
        <f>'Shooting Sports'!C35</f>
        <v>Explain types of ammo</v>
      </c>
      <c r="AE66" s="391"/>
      <c r="AF66" s="219" t="str">
        <f>IF('Shooting Sports'!Q35&lt;&gt;"", 'Shooting Sports'!Q35, "")</f>
        <v/>
      </c>
      <c r="AG66" s="221"/>
      <c r="AL66" s="221"/>
      <c r="AQ66" s="221"/>
    </row>
    <row r="67" spans="1:43">
      <c r="AC67" s="219">
        <f>'Shooting Sports'!B36</f>
        <v>4</v>
      </c>
      <c r="AD67" s="391" t="str">
        <f>'Shooting Sports'!C36</f>
        <v>Explain types of targets</v>
      </c>
      <c r="AE67" s="391"/>
      <c r="AF67" s="219" t="str">
        <f>IF('Shooting Sports'!Q36&lt;&gt;"", 'Shooting Sports'!Q36,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Sports'!Q39&lt;&gt;"", 'Shooting Sports'!Q39, "")</f>
        <v/>
      </c>
      <c r="AG69" s="221"/>
      <c r="AL69" s="221"/>
      <c r="AQ69" s="221"/>
    </row>
    <row r="70" spans="1:43" ht="12.75" customHeight="1">
      <c r="AC70" s="219" t="str">
        <f>'Shooting Sports'!B40</f>
        <v>S1</v>
      </c>
      <c r="AD70" s="391" t="str">
        <f>'Shooting Sports'!C40</f>
        <v>Fire 5 shots in 3 volleys at a target</v>
      </c>
      <c r="AE70" s="391"/>
      <c r="AF70" s="219" t="str">
        <f>IF('Shooting Sports'!Q40&lt;&gt;"", 'Shooting Sports'!Q40, "")</f>
        <v/>
      </c>
    </row>
    <row r="71" spans="1:43" ht="12.75" customHeight="1">
      <c r="AC71" s="219" t="str">
        <f>'Shooting Sports'!B41</f>
        <v>S2</v>
      </c>
      <c r="AD71" s="391" t="str">
        <f>'Shooting Sports'!C41</f>
        <v>Demonstrate/Explain range commands</v>
      </c>
      <c r="AE71" s="391"/>
      <c r="AF71" s="219" t="str">
        <f>IF('Shooting Sports'!Q41&lt;&gt;"", 'Shooting Sports'!Q41, "")</f>
        <v/>
      </c>
      <c r="AG71" s="221"/>
      <c r="AL71" s="221"/>
      <c r="AQ71" s="221"/>
    </row>
    <row r="72" spans="1:43" ht="12.75" customHeight="1">
      <c r="AC72" s="219" t="str">
        <f>'Shooting Sports'!B42</f>
        <v>S3</v>
      </c>
      <c r="AD72" s="391" t="str">
        <f>'Shooting Sports'!C42</f>
        <v>Shoot with your off hand</v>
      </c>
      <c r="AE72" s="391"/>
      <c r="AF72" s="219" t="str">
        <f>IF('Shooting Sports'!Q42&lt;&gt;"", 'Shooting Sports'!Q42,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EeeO6dnlZp6wwD5gAytLYXrsgBDql/3+A9l0sGkaBGm1pt2LZdELmTgFieJVN3OtGlE/qvBZgXYmhD70V6hXRQ==" saltValue="sdQWZk3kEsgNebta3eLcKw=="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14</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IF(AdventurePins!R6&lt;&gt;"", AdventurePins!R6, " ")</f>
        <v xml:space="preserve"> </v>
      </c>
      <c r="I4" s="403" t="str">
        <f>IF(AdventurePins!$E62&lt;&gt;"", AdventurePins!$E62, " ")</f>
        <v>(Do 1-5 and one of 6)</v>
      </c>
      <c r="J4" s="42">
        <f>AdventurePins!B63</f>
        <v>1</v>
      </c>
      <c r="K4" s="159" t="str">
        <f>AdventurePins!C63</f>
        <v>Flag History/Display/Ceremony</v>
      </c>
      <c r="L4" s="42" t="str">
        <f>IF(AdventurePins!R63&lt;&gt;"", AdventurePins!R63, " ")</f>
        <v xml:space="preserve"> </v>
      </c>
      <c r="N4" s="410" t="str">
        <f>Electives!$E5</f>
        <v>(Do All and only four of 3)</v>
      </c>
      <c r="O4" s="107">
        <f>Electives!B6</f>
        <v>1</v>
      </c>
      <c r="P4" s="125" t="str">
        <f>Electives!C6</f>
        <v>Draw picture of "Fair Test" of fertilizer</v>
      </c>
      <c r="Q4" s="107" t="str">
        <f>IF(Electives!R6&lt;&gt;"", Electives!R6, " ")</f>
        <v xml:space="preserve"> </v>
      </c>
      <c r="S4" s="415" t="str">
        <f>IF(Electives!$E73&lt;&gt;"", Electives!$E73, " ")</f>
        <v>(Do 1a and one other and all of 2)</v>
      </c>
      <c r="T4" s="107" t="str">
        <f>Electives!B74</f>
        <v>1a</v>
      </c>
      <c r="U4" s="126" t="str">
        <f>Electives!C74</f>
        <v>Cook 2 different recipes w/o pots &amp; pans</v>
      </c>
      <c r="V4" s="107" t="str">
        <f>IF(Electives!R74&lt;&gt;"", Electives!R74, " ")</f>
        <v xml:space="preserve"> </v>
      </c>
      <c r="X4" s="410" t="str">
        <f>IF(Electives!$E139&lt;&gt;"", Electives!$E139, " ")</f>
        <v>(Do All)</v>
      </c>
      <c r="Y4" s="107">
        <f>Electives!B140</f>
        <v>1</v>
      </c>
      <c r="Z4" s="125" t="str">
        <f>Electives!C140</f>
        <v>Decide on elements of game</v>
      </c>
      <c r="AA4" s="107" t="str">
        <f>IF(Electives!R140&lt;&gt;"", Electives!R140, " ")</f>
        <v xml:space="preserve"> </v>
      </c>
      <c r="AC4" s="164">
        <f>'Cub Awards'!B6</f>
        <v>1</v>
      </c>
      <c r="AD4" s="314" t="str">
        <f>'Cub Awards'!C6</f>
        <v>Learn rescue techniques</v>
      </c>
      <c r="AE4" s="314"/>
      <c r="AF4" s="164" t="str">
        <f>IF('Cub Awards'!R6&lt;&gt;"", 'Cub Awards'!R6, "")</f>
        <v/>
      </c>
      <c r="AG4" s="213"/>
      <c r="AH4" s="162" t="str">
        <f>NOVA!B174</f>
        <v>1a</v>
      </c>
      <c r="AI4" s="323" t="str">
        <f>NOVA!C174</f>
        <v>Complete Adventures in Science</v>
      </c>
      <c r="AJ4" s="323"/>
      <c r="AK4" s="162" t="str">
        <f>IF(NOVA!R174&lt;&gt;"", NOVA!R174, "")</f>
        <v/>
      </c>
      <c r="AL4" s="213"/>
      <c r="AM4" s="162" t="str">
        <f>NOVA!B51</f>
        <v>1a</v>
      </c>
      <c r="AN4" s="323" t="str">
        <f>NOVA!C51</f>
        <v>Read or watch 1 hour of wildlife content</v>
      </c>
      <c r="AO4" s="323"/>
      <c r="AP4" s="162" t="str">
        <f>IF(NOVA!R51&lt;&gt;"", NOVA!R51, "")</f>
        <v/>
      </c>
      <c r="AQ4" s="213"/>
      <c r="AR4" s="162" t="str">
        <f>NOVA!B115</f>
        <v>1a</v>
      </c>
      <c r="AS4" s="323" t="str">
        <f>NOVA!C115</f>
        <v>Read or watch 1 hour of tech content</v>
      </c>
      <c r="AT4" s="323"/>
      <c r="AU4" s="162" t="str">
        <f>IF(NOVA!R115&lt;&gt;"", NOVA!R115, "")</f>
        <v/>
      </c>
    </row>
    <row r="5" spans="1:47" ht="12.75" customHeight="1">
      <c r="A5" s="206" t="s">
        <v>854</v>
      </c>
      <c r="B5" s="42" t="str">
        <f>Bobcat!R13</f>
        <v xml:space="preserve"> </v>
      </c>
      <c r="D5" s="419"/>
      <c r="E5" s="42">
        <f>AdventurePins!B7</f>
        <v>2</v>
      </c>
      <c r="F5" s="108" t="str">
        <f>AdventurePins!C7</f>
        <v>Prepare a balanced meal for family</v>
      </c>
      <c r="G5" s="42" t="str">
        <f>IF(AdventurePins!R7&lt;&gt;"", AdventurePins!R7, " ")</f>
        <v xml:space="preserve"> </v>
      </c>
      <c r="I5" s="404"/>
      <c r="J5" s="42">
        <f>AdventurePins!B64</f>
        <v>2</v>
      </c>
      <c r="K5" s="159" t="str">
        <f>AdventurePins!C64</f>
        <v>Citizen rights and duties</v>
      </c>
      <c r="L5" s="42" t="str">
        <f>IF(AdventurePins!R64&lt;&gt;"", AdventurePins!R64, " ")</f>
        <v xml:space="preserve"> </v>
      </c>
      <c r="N5" s="410"/>
      <c r="O5" s="107">
        <f>Electives!B7</f>
        <v>2</v>
      </c>
      <c r="P5" s="127" t="str">
        <f>Electives!C7</f>
        <v>Visit museum, discuss 3 questions w/scientist</v>
      </c>
      <c r="Q5" s="107" t="str">
        <f>IF(Electives!R7&lt;&gt;"", Electives!R7, " ")</f>
        <v xml:space="preserve"> </v>
      </c>
      <c r="S5" s="416"/>
      <c r="T5" s="107" t="str">
        <f>Electives!B75</f>
        <v>1b</v>
      </c>
      <c r="U5" s="126" t="str">
        <f>Electives!C75</f>
        <v>Show one way to light fire w/o matches</v>
      </c>
      <c r="V5" s="107" t="str">
        <f>IF(Electives!R75&lt;&gt;"", Electives!R75, " ")</f>
        <v xml:space="preserve"> </v>
      </c>
      <c r="X5" s="410"/>
      <c r="Y5" s="107">
        <f>Electives!B141</f>
        <v>2</v>
      </c>
      <c r="Z5" s="125" t="str">
        <f>Electives!C141</f>
        <v>List 5 of onlnie safety rules</v>
      </c>
      <c r="AA5" s="107" t="str">
        <f>IF(Electives!R141&lt;&gt;"", Electives!R141, " ")</f>
        <v xml:space="preserve"> </v>
      </c>
      <c r="AC5" s="164">
        <f>'Cub Awards'!B7</f>
        <v>2</v>
      </c>
      <c r="AD5" s="314" t="str">
        <f>'Cub Awards'!C7</f>
        <v>Build a family emergency kit</v>
      </c>
      <c r="AE5" s="314"/>
      <c r="AF5" s="164" t="str">
        <f>IF('Cub Awards'!R7&lt;&gt;"", 'Cub Awards'!R7, "")</f>
        <v/>
      </c>
      <c r="AG5" s="142"/>
      <c r="AH5" s="162" t="str">
        <f>NOVA!B175</f>
        <v>1b</v>
      </c>
      <c r="AI5" s="386" t="str">
        <f>NOVA!C175</f>
        <v>Complete Engineer</v>
      </c>
      <c r="AJ5" s="387"/>
      <c r="AK5" s="162" t="str">
        <f>IF(NOVA!R175&lt;&gt;"", NOVA!R175, "")</f>
        <v/>
      </c>
      <c r="AL5" s="142"/>
      <c r="AM5" s="162" t="str">
        <f>NOVA!B52</f>
        <v>1b</v>
      </c>
      <c r="AN5" s="386" t="str">
        <f>NOVA!C52</f>
        <v>List at least two questions or ideas</v>
      </c>
      <c r="AO5" s="387"/>
      <c r="AP5" s="162" t="str">
        <f>IF(NOVA!R52&lt;&gt;"", NOVA!R52, "")</f>
        <v/>
      </c>
      <c r="AQ5" s="142"/>
      <c r="AR5" s="162" t="str">
        <f>NOVA!B116</f>
        <v>1b</v>
      </c>
      <c r="AS5" s="386" t="str">
        <f>NOVA!C116</f>
        <v>List at least two questions or ideas</v>
      </c>
      <c r="AT5" s="387"/>
      <c r="AU5" s="162" t="str">
        <f>IF(NOVA!R116&lt;&gt;"", NOVA!R116, "")</f>
        <v/>
      </c>
    </row>
    <row r="6" spans="1:47">
      <c r="A6" s="108" t="s">
        <v>37</v>
      </c>
      <c r="B6" s="42" t="str">
        <f>WebelosBadge!R14</f>
        <v/>
      </c>
      <c r="D6" s="420"/>
      <c r="E6" s="42">
        <f>AdventurePins!B8</f>
        <v>3</v>
      </c>
      <c r="F6" s="108" t="str">
        <f>AdventurePins!C8</f>
        <v>Build / Light / Extinguish fire</v>
      </c>
      <c r="G6" s="42" t="str">
        <f>IF(AdventurePins!R8&lt;&gt;"", AdventurePins!R8, " ")</f>
        <v xml:space="preserve"> </v>
      </c>
      <c r="I6" s="404"/>
      <c r="J6" s="42">
        <f>AdventurePins!B65</f>
        <v>3</v>
      </c>
      <c r="K6" s="159" t="str">
        <f>AdventurePins!C65</f>
        <v>Discuss "rule of law"</v>
      </c>
      <c r="L6" s="42" t="str">
        <f>IF(AdventurePins!R65&lt;&gt;"", AdventurePins!R65, " ")</f>
        <v xml:space="preserve"> </v>
      </c>
      <c r="N6" s="410"/>
      <c r="O6" s="107" t="str">
        <f>Electives!B8</f>
        <v>3a</v>
      </c>
      <c r="P6" s="125" t="str">
        <f>Electives!C8</f>
        <v>Do experiment of #1 &amp; report</v>
      </c>
      <c r="Q6" s="107" t="str">
        <f>IF(Electives!R8&lt;&gt;"", Electives!R8, " ")</f>
        <v xml:space="preserve"> </v>
      </c>
      <c r="S6" s="416"/>
      <c r="T6" s="107" t="str">
        <f>Electives!B76</f>
        <v>1c</v>
      </c>
      <c r="U6" s="126" t="str">
        <f>Electives!C76</f>
        <v>Use tree limbs &amp; build overnight shelter</v>
      </c>
      <c r="V6" s="107" t="str">
        <f>IF(Electives!R76&lt;&gt;"", Electives!R76, " ")</f>
        <v xml:space="preserve"> </v>
      </c>
      <c r="X6" s="410"/>
      <c r="Y6" s="107">
        <f>Electives!B142</f>
        <v>3</v>
      </c>
      <c r="Z6" s="125" t="str">
        <f>Electives!C142</f>
        <v>Create game</v>
      </c>
      <c r="AA6" s="107" t="str">
        <f>IF(Electives!R142&lt;&gt;"", Electives!R142, " ")</f>
        <v xml:space="preserve"> </v>
      </c>
      <c r="AC6" s="164">
        <f>'Cub Awards'!B8</f>
        <v>3</v>
      </c>
      <c r="AD6" s="314" t="str">
        <f>'Cub Awards'!C8</f>
        <v>Take a first-aid course</v>
      </c>
      <c r="AE6" s="314"/>
      <c r="AF6" s="164" t="str">
        <f>IF('Cub Awards'!R8&lt;&gt;"", 'Cub Awards'!R8, "")</f>
        <v/>
      </c>
      <c r="AG6" s="215"/>
      <c r="AH6" s="162" t="str">
        <f>NOVA!B176</f>
        <v>1c</v>
      </c>
      <c r="AI6" s="386" t="str">
        <f>NOVA!C176</f>
        <v>Complete Scouting Adventure</v>
      </c>
      <c r="AJ6" s="387"/>
      <c r="AK6" s="162" t="str">
        <f>IF(NOVA!R176&lt;&gt;"", NOVA!R176, "")</f>
        <v/>
      </c>
      <c r="AL6" s="215"/>
      <c r="AM6" s="162" t="str">
        <f>NOVA!B53</f>
        <v>1c</v>
      </c>
      <c r="AN6" s="386" t="str">
        <f>NOVA!C53</f>
        <v>Discuss two with your counselor</v>
      </c>
      <c r="AO6" s="387"/>
      <c r="AP6" s="162" t="str">
        <f>IF(NOVA!R53&lt;&gt;"", NOVA!R53, "")</f>
        <v/>
      </c>
      <c r="AQ6" s="215"/>
      <c r="AR6" s="162" t="str">
        <f>NOVA!B117</f>
        <v>1c</v>
      </c>
      <c r="AS6" s="386" t="str">
        <f>NOVA!C117</f>
        <v>Discuss two with your counselor</v>
      </c>
      <c r="AT6" s="387"/>
      <c r="AU6" s="162" t="str">
        <f>IF(NOVA!R117&lt;&gt;"", NOVA!R117, "")</f>
        <v/>
      </c>
    </row>
    <row r="7" spans="1:47">
      <c r="A7" s="108" t="s">
        <v>29</v>
      </c>
      <c r="B7" s="42" t="str">
        <f>ArrowOfLight!R13</f>
        <v xml:space="preserve"> </v>
      </c>
      <c r="D7" s="399" t="str">
        <f>AdventurePins!C10</f>
        <v>Duty to God and You</v>
      </c>
      <c r="E7" s="399"/>
      <c r="F7" s="399"/>
      <c r="G7" s="399"/>
      <c r="I7" s="404"/>
      <c r="J7" s="42">
        <f>AdventurePins!B66</f>
        <v>4</v>
      </c>
      <c r="K7" s="159" t="str">
        <f>AdventurePins!C66</f>
        <v>Meet government leader</v>
      </c>
      <c r="L7" s="42" t="str">
        <f>IF(AdventurePins!R66&lt;&gt;"", AdventurePins!R66, " ")</f>
        <v xml:space="preserve"> </v>
      </c>
      <c r="N7" s="410"/>
      <c r="O7" s="107" t="str">
        <f>Electives!B9</f>
        <v>3b</v>
      </c>
      <c r="P7" s="125" t="str">
        <f>Electives!C9</f>
        <v>Do experiment #1 &amp; change ind. var</v>
      </c>
      <c r="Q7" s="107" t="str">
        <f>IF(Electives!R9&lt;&gt;"", Electives!R9, " ")</f>
        <v xml:space="preserve"> </v>
      </c>
      <c r="S7" s="416"/>
      <c r="T7" s="107" t="str">
        <f>Electives!B77</f>
        <v>2a</v>
      </c>
      <c r="U7" s="126" t="str">
        <f>Electives!C77</f>
        <v>Assemble survival kit</v>
      </c>
      <c r="V7" s="107" t="str">
        <f>IF(Electives!R77&lt;&gt;"", Electives!R77, " ")</f>
        <v xml:space="preserve"> </v>
      </c>
      <c r="X7" s="410"/>
      <c r="Y7" s="107">
        <f>Electives!B143</f>
        <v>4</v>
      </c>
      <c r="Z7" s="125" t="str">
        <f>Electives!C143</f>
        <v>Teach someone else how to play</v>
      </c>
      <c r="AA7" s="107" t="str">
        <f>IF(Electives!R143&lt;&gt;"", Electives!R143, " ")</f>
        <v xml:space="preserve"> </v>
      </c>
      <c r="AC7" s="164">
        <f>'Cub Awards'!B9</f>
        <v>4</v>
      </c>
      <c r="AD7" s="314" t="str">
        <f>'Cub Awards'!C9</f>
        <v>Learn to survive extreme weather</v>
      </c>
      <c r="AE7" s="314"/>
      <c r="AF7" s="164" t="str">
        <f>IF('Cub Awards'!R9&lt;&gt;"", 'Cub Awards'!R9, "")</f>
        <v/>
      </c>
      <c r="AG7" s="215"/>
      <c r="AH7" s="162">
        <f>NOVA!B177</f>
        <v>2</v>
      </c>
      <c r="AI7" s="386" t="str">
        <f>NOVA!C177</f>
        <v>Complete 3 adventures listed in comment</v>
      </c>
      <c r="AJ7" s="387"/>
      <c r="AK7" s="162" t="str">
        <f>IF(NOVA!R177&lt;&gt;"", NOVA!R177, "")</f>
        <v/>
      </c>
      <c r="AL7" s="215"/>
      <c r="AM7" s="162">
        <f>NOVA!B54</f>
        <v>2</v>
      </c>
      <c r="AN7" s="386" t="str">
        <f>NOVA!C54</f>
        <v>Complete an elective listed in comment</v>
      </c>
      <c r="AO7" s="387"/>
      <c r="AP7" s="162" t="str">
        <f>IF(NOVA!R54&lt;&gt;"", NOVA!R54, "")</f>
        <v/>
      </c>
      <c r="AQ7" s="215"/>
      <c r="AR7" s="162">
        <f>NOVA!B118</f>
        <v>2</v>
      </c>
      <c r="AS7" s="386" t="str">
        <f>NOVA!C118</f>
        <v>Complete an elective listed in comment</v>
      </c>
      <c r="AT7" s="387"/>
      <c r="AU7" s="162" t="str">
        <f>IF(NOVA!R118&lt;&gt;"", NOVA!R118, "")</f>
        <v/>
      </c>
    </row>
    <row r="8" spans="1:47" ht="12.75" customHeight="1">
      <c r="D8" s="421" t="str">
        <f>IF(AdventurePins!$E10&lt;&gt;"", AdventurePins!$E10, " ")</f>
        <v>(Do 1 and two others)</v>
      </c>
      <c r="E8" s="42">
        <f>AdventurePins!B11</f>
        <v>1</v>
      </c>
      <c r="F8" s="108" t="str">
        <f>AdventurePins!C11</f>
        <v>Discuss duty to God</v>
      </c>
      <c r="G8" s="42" t="str">
        <f>IF(AdventurePins!R11&lt;&gt;"", AdventurePins!R11, " ")</f>
        <v xml:space="preserve"> </v>
      </c>
      <c r="I8" s="404"/>
      <c r="J8" s="42">
        <f>AdventurePins!B67</f>
        <v>5</v>
      </c>
      <c r="K8" s="159" t="str">
        <f>AdventurePins!C67</f>
        <v>Plan activity</v>
      </c>
      <c r="L8" s="42" t="str">
        <f>IF(AdventurePins!R67&lt;&gt;"", AdventurePins!R67, " ")</f>
        <v xml:space="preserve"> </v>
      </c>
      <c r="N8" s="410"/>
      <c r="O8" s="107" t="str">
        <f>Electives!B10</f>
        <v>3c</v>
      </c>
      <c r="P8" s="125" t="str">
        <f>Electives!C10</f>
        <v>Build scale model of solar system</v>
      </c>
      <c r="Q8" s="107" t="str">
        <f>IF(Electives!R10&lt;&gt;"", Electives!R10, " ")</f>
        <v xml:space="preserve"> </v>
      </c>
      <c r="S8" s="416"/>
      <c r="T8" s="107" t="str">
        <f>Electives!B78</f>
        <v>2b</v>
      </c>
      <c r="U8" s="126" t="str">
        <f>Electives!C78</f>
        <v>Demonstrate 2 ways to purify water</v>
      </c>
      <c r="V8" s="107" t="str">
        <f>IF(Electives!R78&lt;&gt;"", Electives!R78, " ")</f>
        <v xml:space="preserve"> </v>
      </c>
      <c r="X8" s="399" t="str">
        <f>Electives!C146</f>
        <v>Into the Wild</v>
      </c>
      <c r="Y8" s="399"/>
      <c r="Z8" s="399"/>
      <c r="AA8" s="399"/>
      <c r="AC8" s="164">
        <f>'Cub Awards'!B10</f>
        <v>5</v>
      </c>
      <c r="AD8" s="314" t="str">
        <f>'Cub Awards'!C10</f>
        <v>Learn about personal safety</v>
      </c>
      <c r="AE8" s="314"/>
      <c r="AF8" s="164" t="str">
        <f>IF('Cub Awards'!R10&lt;&gt;"", 'Cub Awards'!R10, "")</f>
        <v/>
      </c>
      <c r="AG8" s="215"/>
      <c r="AH8" s="162">
        <f>NOVA!B178</f>
        <v>3</v>
      </c>
      <c r="AI8" s="386" t="str">
        <f>NOVA!C178</f>
        <v>Discuss facts about Dr. Townes</v>
      </c>
      <c r="AJ8" s="387"/>
      <c r="AK8" s="162" t="str">
        <f>IF(NOVA!R178&lt;&gt;"", NOVA!R178, "")</f>
        <v/>
      </c>
      <c r="AL8" s="215"/>
      <c r="AM8" s="162" t="str">
        <f>NOVA!B55</f>
        <v>3a</v>
      </c>
      <c r="AN8" s="386" t="str">
        <f>NOVA!C55</f>
        <v>Explore what is wildlife</v>
      </c>
      <c r="AO8" s="387"/>
      <c r="AP8" s="162" t="str">
        <f>IF(NOVA!R55&lt;&gt;"", NOVA!R55, "")</f>
        <v/>
      </c>
      <c r="AQ8" s="215"/>
      <c r="AR8" s="162" t="str">
        <f>NOVA!B119</f>
        <v>3a</v>
      </c>
      <c r="AS8" s="386" t="str">
        <f>NOVA!C119</f>
        <v>Look up definition of Technology</v>
      </c>
      <c r="AT8" s="387"/>
      <c r="AU8" s="162" t="str">
        <f>IF(NOVA!R119&lt;&gt;"", NOVA!R119, "")</f>
        <v/>
      </c>
    </row>
    <row r="9" spans="1:47" ht="12.75" customHeight="1">
      <c r="A9" s="413" t="s">
        <v>28</v>
      </c>
      <c r="B9" s="413"/>
      <c r="D9" s="422"/>
      <c r="E9" s="42">
        <f>AdventurePins!B12</f>
        <v>2</v>
      </c>
      <c r="F9" s="108" t="str">
        <f>AdventurePins!C12</f>
        <v>Earn religious emblem of faith</v>
      </c>
      <c r="G9" s="42" t="str">
        <f>IF(AdventurePins!R12&lt;&gt;"", AdventurePins!R12, " ")</f>
        <v xml:space="preserve"> </v>
      </c>
      <c r="I9" s="404"/>
      <c r="J9" s="42" t="str">
        <f>AdventurePins!B68</f>
        <v>6a</v>
      </c>
      <c r="K9" s="159" t="str">
        <f>AdventurePins!C68</f>
        <v>Scouting in another country</v>
      </c>
      <c r="L9" s="42" t="str">
        <f>IF(AdventurePins!R68&lt;&gt;"", AdventurePins!R68, " ")</f>
        <v xml:space="preserve"> </v>
      </c>
      <c r="N9" s="410"/>
      <c r="O9" s="107" t="str">
        <f>Electives!B11</f>
        <v>3d</v>
      </c>
      <c r="P9" s="125" t="str">
        <f>Electives!C11</f>
        <v>Build, launch rocket; design "fair test"</v>
      </c>
      <c r="Q9" s="107" t="str">
        <f>IF(Electives!R11&lt;&gt;"", Electives!R11, " ")</f>
        <v xml:space="preserve"> </v>
      </c>
      <c r="S9" s="416"/>
      <c r="T9" s="107" t="str">
        <f>Electives!B79</f>
        <v>2c</v>
      </c>
      <c r="U9" s="126" t="str">
        <f>Electives!C79</f>
        <v>Explain S-T-O-P, universal emerg signs</v>
      </c>
      <c r="V9" s="107" t="str">
        <f>IF(Electives!R79&lt;&gt;"", Electives!R79, " ")</f>
        <v xml:space="preserve"> </v>
      </c>
      <c r="X9" s="410" t="str">
        <f>IF(Electives!$E146&lt;&gt;"", Electives!$E146, " ")</f>
        <v>(Do Six)</v>
      </c>
      <c r="Y9" s="107">
        <f>Electives!B147</f>
        <v>1</v>
      </c>
      <c r="Z9" s="125" t="str">
        <f>Electives!C147</f>
        <v>Care for insect/etc and tell</v>
      </c>
      <c r="AA9" s="107" t="str">
        <f>IF(Electives!R147&lt;&gt;"", Electives!R147, " ")</f>
        <v xml:space="preserve"> </v>
      </c>
      <c r="AC9" s="164">
        <f>'Cub Awards'!B11</f>
        <v>6</v>
      </c>
      <c r="AD9" s="314" t="str">
        <f>'Cub Awards'!C11</f>
        <v>Give presentation on emergency prep</v>
      </c>
      <c r="AE9" s="314"/>
      <c r="AF9" s="164" t="str">
        <f>IF('Cub Awards'!R11&lt;&gt;"", 'Cub Awards'!R11, "")</f>
        <v/>
      </c>
      <c r="AG9" s="215"/>
      <c r="AH9" s="162">
        <f>NOVA!B179</f>
        <v>4</v>
      </c>
      <c r="AI9" s="386" t="str">
        <f>NOVA!C179</f>
        <v>Research 5 famous STEM professionals</v>
      </c>
      <c r="AJ9" s="387"/>
      <c r="AK9" s="162" t="str">
        <f>IF(NOVA!R179&lt;&gt;"", NOVA!R179, "")</f>
        <v/>
      </c>
      <c r="AL9" s="215"/>
      <c r="AM9" s="162" t="str">
        <f>NOVA!B56</f>
        <v>3b</v>
      </c>
      <c r="AN9" s="386" t="str">
        <f>NOVA!C56</f>
        <v>Explain relationships within food chain</v>
      </c>
      <c r="AO9" s="387"/>
      <c r="AP9" s="162" t="str">
        <f>IF(NOVA!R56&lt;&gt;"", NOVA!R56, "")</f>
        <v/>
      </c>
      <c r="AQ9" s="215"/>
      <c r="AR9" s="162" t="str">
        <f>NOVA!B120</f>
        <v>3b1</v>
      </c>
      <c r="AS9" s="386" t="str">
        <f>NOVA!C120</f>
        <v>How is tech used in communication</v>
      </c>
      <c r="AT9" s="387"/>
      <c r="AU9" s="162" t="str">
        <f>IF(NOVA!R120&lt;&gt;"", NOVA!R120, "")</f>
        <v/>
      </c>
    </row>
    <row r="10" spans="1:47">
      <c r="A10" s="412"/>
      <c r="B10" s="412"/>
      <c r="D10" s="422"/>
      <c r="E10" s="42">
        <f>AdventurePins!B13</f>
        <v>3</v>
      </c>
      <c r="F10" s="207" t="str">
        <f>AdventurePins!C13</f>
        <v>Discuss how worship helps duty to God</v>
      </c>
      <c r="G10" s="42" t="str">
        <f>IF(AdventurePins!R13&lt;&gt;"", AdventurePins!R13, " ")</f>
        <v xml:space="preserve"> </v>
      </c>
      <c r="I10" s="404"/>
      <c r="J10" s="42" t="str">
        <f>AdventurePins!B69</f>
        <v>6b</v>
      </c>
      <c r="K10" s="159" t="str">
        <f>AdventurePins!C69</f>
        <v>World Friendship Fund</v>
      </c>
      <c r="L10" s="42" t="str">
        <f>IF(AdventurePins!R69&lt;&gt;"", AdventurePins!R69, " ")</f>
        <v xml:space="preserve"> </v>
      </c>
      <c r="N10" s="410"/>
      <c r="O10" s="107" t="str">
        <f>Electives!B12</f>
        <v>3e</v>
      </c>
      <c r="P10" s="125" t="str">
        <f>Electives!C12</f>
        <v>Two circuits; 3 lights &amp; battery</v>
      </c>
      <c r="Q10" s="107" t="str">
        <f>IF(Electives!R12&lt;&gt;"", Electives!R12, " ")</f>
        <v xml:space="preserve"> </v>
      </c>
      <c r="S10" s="417"/>
      <c r="T10" s="107" t="str">
        <f>Electives!B80</f>
        <v>2d</v>
      </c>
      <c r="U10" s="126" t="str">
        <f>Electives!C80</f>
        <v>4 Leader qualities &amp; act out 2.</v>
      </c>
      <c r="V10" s="107" t="str">
        <f>IF(Electives!R80&lt;&gt;"", Electives!R80, " ")</f>
        <v xml:space="preserve"> </v>
      </c>
      <c r="X10" s="410"/>
      <c r="Y10" s="107">
        <f>Electives!B148</f>
        <v>2</v>
      </c>
      <c r="Z10" s="127" t="str">
        <f>Electives!C148</f>
        <v>Setup aquarium (30 days); share experience</v>
      </c>
      <c r="AA10" s="107" t="str">
        <f>IF(Electives!R148&lt;&gt;"", Electives!R148, " ")</f>
        <v xml:space="preserve"> </v>
      </c>
      <c r="AC10"/>
      <c r="AD10" s="395" t="str">
        <f>'Cub Awards'!C13</f>
        <v>Outdoor Activity Award</v>
      </c>
      <c r="AE10" s="395"/>
      <c r="AF10"/>
      <c r="AG10" s="142"/>
      <c r="AH10" s="162">
        <f>NOVA!B180</f>
        <v>5</v>
      </c>
      <c r="AI10" s="386" t="str">
        <f>NOVA!C180</f>
        <v>Discuss importance of STEM education</v>
      </c>
      <c r="AJ10" s="387"/>
      <c r="AK10" s="162" t="str">
        <f>IF(NOVA!R180&lt;&gt;"", NOVA!R180, "")</f>
        <v/>
      </c>
      <c r="AL10" s="142"/>
      <c r="AM10" s="162" t="str">
        <f>NOVA!B57</f>
        <v>3c</v>
      </c>
      <c r="AN10" s="386" t="str">
        <f>NOVA!C57</f>
        <v>Explain your favorite plant / wildlife</v>
      </c>
      <c r="AO10" s="387"/>
      <c r="AP10" s="162" t="str">
        <f>IF(NOVA!R57&lt;&gt;"", NOVA!R57, "")</f>
        <v/>
      </c>
      <c r="AQ10" s="142"/>
      <c r="AR10" s="162" t="str">
        <f>NOVA!B121</f>
        <v>3b2</v>
      </c>
      <c r="AS10" s="386" t="str">
        <f>NOVA!C121</f>
        <v>How is tech used in business</v>
      </c>
      <c r="AT10" s="387"/>
      <c r="AU10" s="162" t="str">
        <f>IF(NOVA!R121&lt;&gt;"", NOVA!R121, "")</f>
        <v/>
      </c>
    </row>
    <row r="11" spans="1:47">
      <c r="A11" s="109" t="s">
        <v>433</v>
      </c>
      <c r="B11" s="110" t="str">
        <f>IF(ISTEXT(WebelosBadge!R5),"C"," ")</f>
        <v xml:space="preserve"> </v>
      </c>
      <c r="D11" s="423"/>
      <c r="E11" s="42">
        <f>AdventurePins!B14</f>
        <v>4</v>
      </c>
      <c r="F11" s="208" t="str">
        <f>AdventurePins!C14</f>
        <v>Do one thing to be closer to God for 1 month</v>
      </c>
      <c r="G11" s="42" t="str">
        <f>IF(AdventurePins!R14&lt;&gt;"", AdventurePins!R14, " ")</f>
        <v xml:space="preserve"> </v>
      </c>
      <c r="I11" s="404"/>
      <c r="J11" s="42" t="str">
        <f>AdventurePins!B70</f>
        <v>6c</v>
      </c>
      <c r="K11" s="159" t="str">
        <f>AdventurePins!C70</f>
        <v>Brother den in another country</v>
      </c>
      <c r="L11" s="42" t="str">
        <f>IF(AdventurePins!R70&lt;&gt;"", AdventurePins!R70, " ")</f>
        <v xml:space="preserve"> </v>
      </c>
      <c r="N11" s="410"/>
      <c r="O11" s="107" t="str">
        <f>Electives!B13</f>
        <v>3f</v>
      </c>
      <c r="P11" s="125" t="str">
        <f>Electives!C13</f>
        <v>Study night sky. Observe over 6 hrs</v>
      </c>
      <c r="Q11" s="107" t="str">
        <f>IF(Electives!R13&lt;&gt;"", Electives!R13, " ")</f>
        <v xml:space="preserve"> </v>
      </c>
      <c r="S11" s="399" t="str">
        <f>Electives!C83</f>
        <v>Earth Rocks!</v>
      </c>
      <c r="T11" s="399"/>
      <c r="U11" s="399"/>
      <c r="V11" s="399"/>
      <c r="X11" s="410"/>
      <c r="Y11" s="107">
        <f>Electives!B149</f>
        <v>3</v>
      </c>
      <c r="Z11" s="125" t="str">
        <f>Electives!C149</f>
        <v>Watch birds (1 wk) and record</v>
      </c>
      <c r="AA11" s="107" t="str">
        <f>IF(Electives!R149&lt;&gt;"", Electives!R149, " ")</f>
        <v xml:space="preserve"> </v>
      </c>
      <c r="AC11" s="164">
        <f>'Cub Awards'!B14</f>
        <v>1</v>
      </c>
      <c r="AD11" s="329" t="str">
        <f>'Cub Awards'!C14</f>
        <v>Attend either summer Day or Resident camp</v>
      </c>
      <c r="AE11" s="329"/>
      <c r="AF11" s="164" t="str">
        <f>IF('Cub Awards'!R14&lt;&gt;"", 'Cub Awards'!R14, "")</f>
        <v/>
      </c>
      <c r="AG11" s="142"/>
      <c r="AH11" s="162">
        <f>NOVA!B181</f>
        <v>6</v>
      </c>
      <c r="AI11" s="386" t="str">
        <f>NOVA!C181</f>
        <v>Participate in a science project</v>
      </c>
      <c r="AJ11" s="387"/>
      <c r="AK11" s="162" t="str">
        <f>IF(NOVA!R181&lt;&gt;"", NOVA!R181, "")</f>
        <v/>
      </c>
      <c r="AL11" s="142"/>
      <c r="AM11" s="162" t="str">
        <f>NOVA!B58</f>
        <v>3d</v>
      </c>
      <c r="AN11" s="386" t="str">
        <f>NOVA!C58</f>
        <v>Discuss what you've learned</v>
      </c>
      <c r="AO11" s="387"/>
      <c r="AP11" s="162" t="str">
        <f>IF(NOVA!R58&lt;&gt;"", NOVA!R58, "")</f>
        <v/>
      </c>
      <c r="AQ11" s="142"/>
      <c r="AR11" s="162" t="str">
        <f>NOVA!B122</f>
        <v>3b3</v>
      </c>
      <c r="AS11" s="386" t="str">
        <f>NOVA!C122</f>
        <v>How is tech used in construction</v>
      </c>
      <c r="AT11" s="387"/>
      <c r="AU11" s="162" t="str">
        <f>IF(NOVA!R122&lt;&gt;"", NOVA!R122, "")</f>
        <v/>
      </c>
    </row>
    <row r="12" spans="1:47" ht="12.75" customHeight="1">
      <c r="A12" s="109" t="s">
        <v>434</v>
      </c>
      <c r="B12" s="110" t="str">
        <f>WebelosBadge!R6</f>
        <v/>
      </c>
      <c r="D12" s="399" t="str">
        <f>AdventurePins!C16</f>
        <v>First Responder</v>
      </c>
      <c r="E12" s="399"/>
      <c r="F12" s="399"/>
      <c r="G12" s="399"/>
      <c r="I12" s="404"/>
      <c r="J12" s="42" t="str">
        <f>AdventurePins!B71</f>
        <v>6d</v>
      </c>
      <c r="K12" s="159" t="str">
        <f>AdventurePins!C71</f>
        <v>Energy use in community</v>
      </c>
      <c r="L12" s="42" t="str">
        <f>IF(AdventurePins!R71&lt;&gt;"", AdventurePins!R71, " ")</f>
        <v xml:space="preserve"> </v>
      </c>
      <c r="N12" s="410"/>
      <c r="O12" s="107" t="str">
        <f>Electives!B14</f>
        <v>3g</v>
      </c>
      <c r="P12" s="125" t="str">
        <f>Electives!C14</f>
        <v>Explore chemical reactions</v>
      </c>
      <c r="Q12" s="107" t="str">
        <f>IF(Electives!R14&lt;&gt;"", Electives!R14, " ")</f>
        <v xml:space="preserve"> </v>
      </c>
      <c r="S12" s="415" t="str">
        <f>IF(Electives!$E83&lt;&gt;"", Electives!$E83, " ")</f>
        <v>(Do All)</v>
      </c>
      <c r="T12" s="107" t="str">
        <f>Electives!B84</f>
        <v>1a</v>
      </c>
      <c r="U12" s="125" t="str">
        <f>Electives!C84</f>
        <v>Explain "geology"</v>
      </c>
      <c r="V12" s="107" t="str">
        <f>IF(Electives!R84&lt;&gt;"", Electives!R84, " ")</f>
        <v xml:space="preserve"> </v>
      </c>
      <c r="X12" s="410"/>
      <c r="Y12" s="107">
        <f>Electives!B150</f>
        <v>4</v>
      </c>
      <c r="Z12" s="125" t="str">
        <f>Electives!C150</f>
        <v>Learn about bird flyways</v>
      </c>
      <c r="AA12" s="107" t="str">
        <f>IF(Electives!R150&lt;&gt;"", Electives!R150, " ")</f>
        <v xml:space="preserve"> </v>
      </c>
      <c r="AC12" s="164">
        <f>'Cub Awards'!B15</f>
        <v>2</v>
      </c>
      <c r="AD12" s="314" t="str">
        <f>'Cub Awards'!C15</f>
        <v>Complete Webelos Walkabout</v>
      </c>
      <c r="AE12" s="314"/>
      <c r="AF12" s="164" t="str">
        <f>IF('Cub Awards'!R15&lt;&gt;"", 'Cub Awards'!R15, "")</f>
        <v/>
      </c>
      <c r="AG12" s="213"/>
      <c r="AH12" s="162">
        <f>NOVA!B182</f>
        <v>7</v>
      </c>
      <c r="AI12" s="386" t="str">
        <f>NOVA!C182</f>
        <v>Do ONE</v>
      </c>
      <c r="AJ12" s="387"/>
      <c r="AK12" s="162" t="str">
        <f>IF(NOVA!R182&lt;&gt;"", NOVA!R182, "")</f>
        <v/>
      </c>
      <c r="AL12" s="213"/>
      <c r="AM12" s="162">
        <f>NOVA!B59</f>
        <v>4</v>
      </c>
      <c r="AN12" s="386" t="str">
        <f>NOVA!C59</f>
        <v>Do TWO from A-F</v>
      </c>
      <c r="AO12" s="387"/>
      <c r="AP12" s="162" t="str">
        <f>IF(NOVA!R59&lt;&gt;"", NOVA!R59, "")</f>
        <v/>
      </c>
      <c r="AQ12" s="213"/>
      <c r="AR12" s="162" t="str">
        <f>NOVA!B123</f>
        <v>3b4</v>
      </c>
      <c r="AS12" s="386" t="str">
        <f>NOVA!C123</f>
        <v>How is tech used in sports</v>
      </c>
      <c r="AT12" s="387"/>
      <c r="AU12" s="162" t="str">
        <f>IF(NOVA!R123&lt;&gt;"", NOVA!R123, "")</f>
        <v/>
      </c>
    </row>
    <row r="13" spans="1:47">
      <c r="A13" s="109" t="s">
        <v>435</v>
      </c>
      <c r="B13" s="110" t="str">
        <f>WebelosBadge!R7</f>
        <v/>
      </c>
      <c r="C13" s="111"/>
      <c r="D13" s="402" t="str">
        <f>IF(AdventurePins!$E16&lt;&gt;"", AdventurePins!$E16, " ")</f>
        <v>(Do 1 and five others)</v>
      </c>
      <c r="E13" s="42">
        <f>AdventurePins!B17</f>
        <v>1</v>
      </c>
      <c r="F13" s="159" t="str">
        <f>AdventurePins!C17</f>
        <v>What is first aid</v>
      </c>
      <c r="G13" s="42" t="str">
        <f>IF(AdventurePins!R17&lt;&gt;"", AdventurePins!R17, " ")</f>
        <v xml:space="preserve"> </v>
      </c>
      <c r="I13" s="405"/>
      <c r="J13" s="42" t="str">
        <f>AdventurePins!B72</f>
        <v>6e</v>
      </c>
      <c r="K13" s="126" t="str">
        <f>AdventurePins!C72</f>
        <v>Connect with Scout in another country</v>
      </c>
      <c r="L13" s="42" t="str">
        <f>IF(AdventurePins!R72&lt;&gt;"", AdventurePins!R72, " ")</f>
        <v xml:space="preserve"> </v>
      </c>
      <c r="N13" s="410"/>
      <c r="O13" s="107" t="str">
        <f>Electives!B15</f>
        <v>3h</v>
      </c>
      <c r="P13" s="126" t="str">
        <f>Electives!C15</f>
        <v>Playground motion. "Fair Test" weight</v>
      </c>
      <c r="Q13" s="107" t="str">
        <f>IF(Electives!R15&lt;&gt;"", Electives!R15, " ")</f>
        <v xml:space="preserve"> </v>
      </c>
      <c r="S13" s="416"/>
      <c r="T13" s="107" t="str">
        <f>Electives!B85</f>
        <v>1b</v>
      </c>
      <c r="U13" s="125" t="str">
        <f>Electives!C85</f>
        <v>Explain why important</v>
      </c>
      <c r="V13" s="107" t="str">
        <f>IF(Electives!R85&lt;&gt;"", Electives!R85, " ")</f>
        <v xml:space="preserve"> </v>
      </c>
      <c r="X13" s="410"/>
      <c r="Y13" s="107">
        <f>Electives!B151</f>
        <v>5</v>
      </c>
      <c r="Z13" s="127" t="str">
        <f>Electives!C151</f>
        <v>Watch ≥4 wild creatures; describe habitat</v>
      </c>
      <c r="AA13" s="107" t="str">
        <f>IF(Electives!R151&lt;&gt;"", Electives!R151, " ")</f>
        <v xml:space="preserve"> </v>
      </c>
      <c r="AC13" s="164">
        <f>'Cub Awards'!B16</f>
        <v>3</v>
      </c>
      <c r="AD13" s="314" t="str">
        <f>'Cub Awards'!C16</f>
        <v>do seven</v>
      </c>
      <c r="AE13" s="314"/>
      <c r="AF13" s="164" t="str">
        <f>IF('Cub Awards'!R16&lt;&gt;"", 'Cub Awards'!R16, "")</f>
        <v/>
      </c>
      <c r="AG13" s="213"/>
      <c r="AH13" s="162" t="str">
        <f>NOVA!B183</f>
        <v>7a</v>
      </c>
      <c r="AI13" s="386" t="str">
        <f>NOVA!C183</f>
        <v>Visit with someone in a STEM career</v>
      </c>
      <c r="AJ13" s="387"/>
      <c r="AK13" s="162" t="str">
        <f>IF(NOVA!R183&lt;&gt;"", NOVA!R183, "")</f>
        <v/>
      </c>
      <c r="AL13" s="213"/>
      <c r="AM13" s="162" t="str">
        <f>NOVA!B60</f>
        <v>4a1</v>
      </c>
      <c r="AN13" s="386" t="str">
        <f>NOVA!C60</f>
        <v xml:space="preserve">Catalog 3-5 endangered plants/animals </v>
      </c>
      <c r="AO13" s="387"/>
      <c r="AP13" s="162" t="str">
        <f>IF(NOVA!R60&lt;&gt;"", NOVA!R60, "")</f>
        <v/>
      </c>
      <c r="AQ13" s="213"/>
      <c r="AR13" s="162" t="str">
        <f>NOVA!B124</f>
        <v>3b5</v>
      </c>
      <c r="AS13" s="386" t="str">
        <f>NOVA!C124</f>
        <v>How is tech used in entertainment</v>
      </c>
      <c r="AT13" s="387"/>
      <c r="AU13" s="162" t="str">
        <f>IF(NOVA!R124&lt;&gt;"", NOVA!R124, "")</f>
        <v/>
      </c>
    </row>
    <row r="14" spans="1:47">
      <c r="A14" s="109" t="s">
        <v>436</v>
      </c>
      <c r="B14" s="110" t="str">
        <f>WebelosBadge!R8</f>
        <v/>
      </c>
      <c r="C14" s="113"/>
      <c r="D14" s="402"/>
      <c r="E14" s="42">
        <f>AdventurePins!B18</f>
        <v>2</v>
      </c>
      <c r="F14" s="159" t="str">
        <f>AdventurePins!C18</f>
        <v>Show first aid for hurry cases:</v>
      </c>
      <c r="G14" s="42" t="str">
        <f>IF(AdventurePins!R18&lt;&gt;"", AdventurePins!R18, " ")</f>
        <v xml:space="preserve"> </v>
      </c>
      <c r="I14" s="399" t="str">
        <f>AdventurePins!C74</f>
        <v>Duty to God in Action</v>
      </c>
      <c r="J14" s="399"/>
      <c r="K14" s="399"/>
      <c r="L14" s="399"/>
      <c r="N14" s="410"/>
      <c r="O14" s="107" t="str">
        <f>Electives!B16</f>
        <v>3i</v>
      </c>
      <c r="P14" s="125" t="str">
        <f>Electives!C16</f>
        <v>Read bio of scientist. Tell den</v>
      </c>
      <c r="Q14" s="107" t="str">
        <f>IF(Electives!R16&lt;&gt;"", Electives!R16, " ")</f>
        <v xml:space="preserve"> </v>
      </c>
      <c r="S14" s="416"/>
      <c r="T14" s="107">
        <f>Electives!B86</f>
        <v>2</v>
      </c>
      <c r="U14" s="125" t="str">
        <f>Electives!C86</f>
        <v>Look rocks/minerals on rock hunt</v>
      </c>
      <c r="V14" s="107" t="str">
        <f>IF(Electives!R86&lt;&gt;"", Electives!R86, " ")</f>
        <v xml:space="preserve"> </v>
      </c>
      <c r="X14" s="410"/>
      <c r="Y14" s="107">
        <f>Electives!B152</f>
        <v>6</v>
      </c>
      <c r="Z14" s="125" t="str">
        <f>Electives!C152</f>
        <v>Identify animal only locally; tell why</v>
      </c>
      <c r="AA14" s="107" t="str">
        <f>IF(Electives!R152&lt;&gt;"", Electives!R152, " ")</f>
        <v xml:space="preserve"> </v>
      </c>
      <c r="AC14" s="164" t="str">
        <f>'Cub Awards'!B17</f>
        <v>a</v>
      </c>
      <c r="AD14" s="314" t="str">
        <f>'Cub Awards'!C17</f>
        <v>Participate in nature hike</v>
      </c>
      <c r="AE14" s="314"/>
      <c r="AF14" s="164" t="str">
        <f>IF('Cub Awards'!R17&lt;&gt;"", 'Cub Awards'!R17, "")</f>
        <v/>
      </c>
      <c r="AG14" s="215"/>
      <c r="AH14" s="162" t="str">
        <f>NOVA!B184</f>
        <v>7b</v>
      </c>
      <c r="AI14" s="386" t="str">
        <f>NOVA!C184</f>
        <v>Learn about a career dependent on STEM</v>
      </c>
      <c r="AJ14" s="387"/>
      <c r="AK14" s="162" t="str">
        <f>IF(NOVA!R184&lt;&gt;"", NOVA!R184, "")</f>
        <v/>
      </c>
      <c r="AL14" s="215"/>
      <c r="AM14" s="162" t="str">
        <f>NOVA!B61</f>
        <v>4a2</v>
      </c>
      <c r="AN14" s="386" t="str">
        <f>NOVA!C61</f>
        <v>Display 10 locally threatened species</v>
      </c>
      <c r="AO14" s="387"/>
      <c r="AP14" s="162" t="str">
        <f>IF(NOVA!R61&lt;&gt;"", NOVA!R61, "")</f>
        <v/>
      </c>
      <c r="AQ14" s="215"/>
      <c r="AR14" s="162" t="str">
        <f>NOVA!B125</f>
        <v>3c</v>
      </c>
      <c r="AS14" s="386" t="str">
        <f>NOVA!C125</f>
        <v>Discuss your findings with counselor</v>
      </c>
      <c r="AT14" s="387"/>
      <c r="AU14" s="162" t="str">
        <f>IF(NOVA!R125&lt;&gt;"", NOVA!R125, "")</f>
        <v/>
      </c>
    </row>
    <row r="15" spans="1:47" ht="12.75" customHeight="1">
      <c r="A15" s="114" t="s">
        <v>437</v>
      </c>
      <c r="B15" s="110" t="str">
        <f>WebelosBadge!R9</f>
        <v/>
      </c>
      <c r="C15" s="113"/>
      <c r="D15" s="402"/>
      <c r="E15" s="42" t="str">
        <f>AdventurePins!B19</f>
        <v>2a</v>
      </c>
      <c r="F15" s="159" t="str">
        <f>AdventurePins!C19</f>
        <v>Serious bleeding</v>
      </c>
      <c r="G15" s="42" t="str">
        <f>IF(AdventurePins!R19&lt;&gt;"", AdventurePins!R19, " ")</f>
        <v xml:space="preserve"> </v>
      </c>
      <c r="I15" s="426" t="str">
        <f>IF(AdventurePins!$E74&lt;&gt;"", AdventurePins!$E74, " ")</f>
        <v>(Do 1 -2 and two others)</v>
      </c>
      <c r="J15" s="42">
        <f>AdventurePins!B75</f>
        <v>1</v>
      </c>
      <c r="K15" s="159" t="str">
        <f>AdventurePins!C75</f>
        <v>Discuss duty to God</v>
      </c>
      <c r="L15" s="42" t="str">
        <f>IF(AdventurePins!R75&lt;&gt;"", AdventurePins!R75, " ")</f>
        <v xml:space="preserve"> </v>
      </c>
      <c r="N15" s="399" t="str">
        <f>Electives!C19</f>
        <v>Aquanaut</v>
      </c>
      <c r="O15" s="399"/>
      <c r="P15" s="399"/>
      <c r="Q15" s="399"/>
      <c r="S15" s="416"/>
      <c r="T15" s="107" t="str">
        <f>Electives!B87</f>
        <v>3a</v>
      </c>
      <c r="U15" s="125" t="str">
        <f>Electives!C87</f>
        <v>Identify rocks on hunt</v>
      </c>
      <c r="V15" s="107" t="str">
        <f>IF(Electives!R87&lt;&gt;"", Electives!R87, " ")</f>
        <v xml:space="preserve"> </v>
      </c>
      <c r="X15" s="410"/>
      <c r="Y15" s="107">
        <f>Electives!B153</f>
        <v>7</v>
      </c>
      <c r="Z15" s="125" t="str">
        <f>Electives!C153</f>
        <v>Give examples of TWO of following:</v>
      </c>
      <c r="AA15" s="107" t="str">
        <f>IF(Electives!R153&lt;&gt;"", Electives!R153, " ")</f>
        <v xml:space="preserve"> </v>
      </c>
      <c r="AC15" s="164" t="str">
        <f>'Cub Awards'!B18</f>
        <v>b</v>
      </c>
      <c r="AD15" s="314" t="str">
        <f>'Cub Awards'!C18</f>
        <v>Participate in outdoor activity</v>
      </c>
      <c r="AE15" s="314"/>
      <c r="AF15" s="164" t="str">
        <f>IF('Cub Awards'!R18&lt;&gt;"", 'Cub Awards'!R18, "")</f>
        <v/>
      </c>
      <c r="AG15" s="142"/>
      <c r="AH15" s="162">
        <f>NOVA!B185</f>
        <v>8</v>
      </c>
      <c r="AI15" s="386" t="str">
        <f>NOVA!C185</f>
        <v>Discuss scientific method</v>
      </c>
      <c r="AJ15" s="387"/>
      <c r="AK15" s="162" t="str">
        <f>IF(NOVA!R185&lt;&gt;"", NOVA!R185, "")</f>
        <v/>
      </c>
      <c r="AL15" s="142"/>
      <c r="AM15" s="162" t="str">
        <f>NOVA!B62</f>
        <v>4a3</v>
      </c>
      <c r="AN15" s="386" t="str">
        <f>NOVA!C62</f>
        <v>Discuss threatened v. endangered v. extinct</v>
      </c>
      <c r="AO15" s="387"/>
      <c r="AP15" s="162" t="str">
        <f>IF(NOVA!R62&lt;&gt;"", NOVA!R62, "")</f>
        <v/>
      </c>
      <c r="AQ15" s="142"/>
      <c r="AR15" s="162">
        <f>NOVA!B126</f>
        <v>4</v>
      </c>
      <c r="AS15" s="386" t="str">
        <f>NOVA!C126</f>
        <v>Visit a place where tech is used</v>
      </c>
      <c r="AT15" s="387"/>
      <c r="AU15" s="162" t="str">
        <f>IF(NOVA!R126&lt;&gt;"", NOVA!R126, "")</f>
        <v/>
      </c>
    </row>
    <row r="16" spans="1:47" ht="12.75" customHeight="1">
      <c r="A16" s="114" t="s">
        <v>438</v>
      </c>
      <c r="B16" s="110" t="str">
        <f>WebelosBadge!R10</f>
        <v/>
      </c>
      <c r="C16" s="113"/>
      <c r="D16" s="402"/>
      <c r="E16" s="42" t="str">
        <f>AdventurePins!B20</f>
        <v>2b</v>
      </c>
      <c r="F16" s="159" t="str">
        <f>AdventurePins!C20</f>
        <v>Heart attack / cardiac arrest</v>
      </c>
      <c r="G16" s="42" t="str">
        <f>IF(AdventurePins!R20&lt;&gt;"", AdventurePins!R20, " ")</f>
        <v xml:space="preserve"> </v>
      </c>
      <c r="I16" s="426"/>
      <c r="J16" s="42">
        <f>AdventurePins!B76</f>
        <v>2</v>
      </c>
      <c r="K16" s="159" t="str">
        <f>AdventurePins!C76</f>
        <v xml:space="preserve">Do an act of service </v>
      </c>
      <c r="L16" s="42" t="str">
        <f>IF(AdventurePins!R76&lt;&gt;"", AdventurePins!R76, " ")</f>
        <v xml:space="preserve"> </v>
      </c>
      <c r="N16" s="415" t="str">
        <f>IF(Electives!$E19&lt;&gt;"", Electives!$E19, " ")</f>
        <v>(Do 1-4 and two others)</v>
      </c>
      <c r="O16" s="107">
        <f>Electives!B20</f>
        <v>1</v>
      </c>
      <c r="P16" s="126" t="str">
        <f>Electives!C20</f>
        <v>State water activity safety precautions</v>
      </c>
      <c r="Q16" s="107" t="str">
        <f>IF(Electives!R20&lt;&gt;"", Electives!R20, " ")</f>
        <v xml:space="preserve"> </v>
      </c>
      <c r="S16" s="416"/>
      <c r="T16" s="107" t="str">
        <f>Electives!B88</f>
        <v>3b</v>
      </c>
      <c r="U16" s="125" t="str">
        <f>Electives!C88</f>
        <v>Use magnifying glass</v>
      </c>
      <c r="V16" s="107" t="str">
        <f>IF(Electives!R88&lt;&gt;"", Electives!R88, " ")</f>
        <v xml:space="preserve"> </v>
      </c>
      <c r="X16" s="410"/>
      <c r="Y16" s="107" t="str">
        <f>Electives!B154</f>
        <v>7a</v>
      </c>
      <c r="Z16" s="127" t="str">
        <f>Electives!C154</f>
        <v>Producer/consumer/decomposer in food chain</v>
      </c>
      <c r="AA16" s="107" t="str">
        <f>IF(Electives!R154&lt;&gt;"", Electives!R154, " ")</f>
        <v xml:space="preserve"> </v>
      </c>
      <c r="AC16" s="164" t="str">
        <f>'Cub Awards'!B19</f>
        <v>c</v>
      </c>
      <c r="AD16" s="314" t="str">
        <f>'Cub Awards'!C19</f>
        <v>Explain the buddy system</v>
      </c>
      <c r="AE16" s="314"/>
      <c r="AF16" s="164" t="str">
        <f>IF('Cub Awards'!R19&lt;&gt;"", 'Cub Awards'!R19, "")</f>
        <v/>
      </c>
      <c r="AG16" s="142"/>
      <c r="AH16" s="162">
        <f>NOVA!B186</f>
        <v>9</v>
      </c>
      <c r="AI16" s="386" t="str">
        <f>NOVA!C186</f>
        <v>Participate in a STEM activity with den</v>
      </c>
      <c r="AJ16" s="387"/>
      <c r="AK16" s="162" t="str">
        <f>IF(NOVA!R186&lt;&gt;"", NOVA!R186, "")</f>
        <v/>
      </c>
      <c r="AL16" s="142"/>
      <c r="AM16" s="162" t="str">
        <f>NOVA!B63</f>
        <v>4b1</v>
      </c>
      <c r="AN16" s="386" t="str">
        <f>NOVA!C63</f>
        <v>Catalog 5 locally invasive animals</v>
      </c>
      <c r="AO16" s="387"/>
      <c r="AP16" s="162" t="str">
        <f>IF(NOVA!R63&lt;&gt;"", NOVA!R63, "")</f>
        <v/>
      </c>
      <c r="AQ16" s="142"/>
      <c r="AR16" s="162" t="str">
        <f>NOVA!B127</f>
        <v>4a1</v>
      </c>
      <c r="AS16" s="386" t="str">
        <f>NOVA!C127</f>
        <v>Talk with someone about tech used</v>
      </c>
      <c r="AT16" s="387"/>
      <c r="AU16" s="162" t="str">
        <f>IF(NOVA!R127&lt;&gt;"", NOVA!R127, "")</f>
        <v/>
      </c>
    </row>
    <row r="17" spans="1:47" ht="12.75" customHeight="1">
      <c r="A17" s="109" t="s">
        <v>439</v>
      </c>
      <c r="B17" s="110" t="str">
        <f>WebelosBadge!R11</f>
        <v/>
      </c>
      <c r="C17" s="113"/>
      <c r="D17" s="402"/>
      <c r="E17" s="42" t="str">
        <f>AdventurePins!B21</f>
        <v>2c</v>
      </c>
      <c r="F17" s="159" t="str">
        <f>AdventurePins!C21</f>
        <v>Stopped breathing</v>
      </c>
      <c r="G17" s="42" t="str">
        <f>IF(AdventurePins!R21&lt;&gt;"", AdventurePins!R21, " ")</f>
        <v xml:space="preserve"> </v>
      </c>
      <c r="I17" s="426"/>
      <c r="J17" s="42">
        <f>AdventurePins!B77</f>
        <v>3</v>
      </c>
      <c r="K17" s="159" t="str">
        <f>AdventurePins!C77</f>
        <v>Earn religious emblem of faith</v>
      </c>
      <c r="L17" s="42" t="str">
        <f>IF(AdventurePins!R77&lt;&gt;"", AdventurePins!R77, " ")</f>
        <v xml:space="preserve"> </v>
      </c>
      <c r="N17" s="416"/>
      <c r="O17" s="107">
        <f>Electives!B21</f>
        <v>2</v>
      </c>
      <c r="P17" s="125" t="str">
        <f>Electives!C21</f>
        <v>Importance of Boating skills</v>
      </c>
      <c r="Q17" s="107" t="str">
        <f>IF(Electives!R21&lt;&gt;"", Electives!R21, " ")</f>
        <v xml:space="preserve"> </v>
      </c>
      <c r="S17" s="416"/>
      <c r="T17" s="107" t="str">
        <f>Electives!B89</f>
        <v>3c</v>
      </c>
      <c r="U17" s="125" t="str">
        <f>Electives!C89</f>
        <v>Share results w/den</v>
      </c>
      <c r="V17" s="107" t="str">
        <f>IF(Electives!R89&lt;&gt;"", Electives!R89, " ")</f>
        <v xml:space="preserve"> </v>
      </c>
      <c r="X17" s="410"/>
      <c r="Y17" s="107" t="str">
        <f>Electives!B155</f>
        <v>7b</v>
      </c>
      <c r="Z17" s="127" t="str">
        <f>Electives!C155</f>
        <v xml:space="preserve">One way humans changed nature balance </v>
      </c>
      <c r="AA17" s="107" t="str">
        <f>IF(Electives!R155&lt;&gt;"", Electives!R155, " ")</f>
        <v xml:space="preserve"> </v>
      </c>
      <c r="AC17" s="164" t="str">
        <f>'Cub Awards'!B20</f>
        <v>d</v>
      </c>
      <c r="AD17" s="314" t="str">
        <f>'Cub Awards'!C20</f>
        <v>Attend a pack overnighter</v>
      </c>
      <c r="AE17" s="314"/>
      <c r="AF17" s="164" t="str">
        <f>IF('Cub Awards'!R20&lt;&gt;"", 'Cub Awards'!R20, "")</f>
        <v/>
      </c>
      <c r="AG17" s="216"/>
      <c r="AH17" s="162">
        <f>NOVA!B187</f>
        <v>10</v>
      </c>
      <c r="AI17" s="386" t="str">
        <f>NOVA!C187</f>
        <v>Submit Supernova application</v>
      </c>
      <c r="AJ17" s="387"/>
      <c r="AK17" s="162" t="str">
        <f>IF(NOVA!R187&lt;&gt;"", NOVA!R187, "")</f>
        <v/>
      </c>
      <c r="AL17" s="216"/>
      <c r="AM17" s="162" t="str">
        <f>NOVA!B64</f>
        <v>4b2</v>
      </c>
      <c r="AN17" s="386" t="str">
        <f>NOVA!C64</f>
        <v>Design display about invasive species</v>
      </c>
      <c r="AO17" s="387"/>
      <c r="AP17" s="162" t="str">
        <f>IF(NOVA!R64&lt;&gt;"", NOVA!R64, "")</f>
        <v/>
      </c>
      <c r="AQ17" s="216"/>
      <c r="AR17" s="162" t="str">
        <f>NOVA!B128</f>
        <v>4a2</v>
      </c>
      <c r="AS17" s="386" t="str">
        <f>NOVA!C128</f>
        <v>Ask expert why the tech is used</v>
      </c>
      <c r="AT17" s="387"/>
      <c r="AU17" s="162" t="str">
        <f>IF(NOVA!R128&lt;&gt;"", NOVA!R128, "")</f>
        <v/>
      </c>
    </row>
    <row r="18" spans="1:47" ht="12.75" customHeight="1">
      <c r="A18" s="109" t="s">
        <v>857</v>
      </c>
      <c r="B18" s="110" t="str">
        <f>IF(ISTEXT(WebelosBadge!R12),"C"," ")</f>
        <v xml:space="preserve"> </v>
      </c>
      <c r="C18" s="115"/>
      <c r="D18" s="402"/>
      <c r="E18" s="42" t="str">
        <f>AdventurePins!B22</f>
        <v>2d</v>
      </c>
      <c r="F18" s="159" t="str">
        <f>AdventurePins!C22</f>
        <v>Stroke</v>
      </c>
      <c r="G18" s="42" t="str">
        <f>IF(AdventurePins!R22&lt;&gt;"", AdventurePins!R22, " ")</f>
        <v xml:space="preserve"> </v>
      </c>
      <c r="I18" s="426"/>
      <c r="J18" s="42">
        <f>AdventurePins!B78</f>
        <v>4</v>
      </c>
      <c r="K18" s="159" t="str">
        <f>AdventurePins!C78</f>
        <v>Make plan of TWO things help w/ duty to God</v>
      </c>
      <c r="L18" s="42" t="str">
        <f>IF(AdventurePins!R78&lt;&gt;"", AdventurePins!R78, " ")</f>
        <v xml:space="preserve"> </v>
      </c>
      <c r="N18" s="416"/>
      <c r="O18" s="107">
        <f>Electives!B22</f>
        <v>3</v>
      </c>
      <c r="P18" s="125" t="str">
        <f>Electives!C22</f>
        <v>Order of rescue</v>
      </c>
      <c r="Q18" s="107" t="str">
        <f>IF(Electives!R22&lt;&gt;"", Electives!R22, " ")</f>
        <v xml:space="preserve"> </v>
      </c>
      <c r="S18" s="416"/>
      <c r="T18" s="107" t="str">
        <f>Electives!B90</f>
        <v>4a</v>
      </c>
      <c r="U18" s="125" t="str">
        <f>Electives!C90</f>
        <v>Minerial test kit to Mohs scale of hardness</v>
      </c>
      <c r="V18" s="107" t="str">
        <f>IF(Electives!R90&lt;&gt;"", Electives!R90, " ")</f>
        <v xml:space="preserve"> </v>
      </c>
      <c r="X18" s="410"/>
      <c r="Y18" s="107" t="str">
        <f>Electives!B156</f>
        <v>7c</v>
      </c>
      <c r="Z18" s="125" t="str">
        <f>Electives!C156</f>
        <v>How to protect balance of nature</v>
      </c>
      <c r="AA18" s="107" t="str">
        <f>IF(Electives!R156&lt;&gt;"", Electives!R156, " ")</f>
        <v xml:space="preserve"> </v>
      </c>
      <c r="AC18" s="164" t="str">
        <f>'Cub Awards'!B21</f>
        <v>e</v>
      </c>
      <c r="AD18" s="314" t="str">
        <f>'Cub Awards'!C21</f>
        <v>Complete an oudoor service project</v>
      </c>
      <c r="AE18" s="314"/>
      <c r="AF18" s="164" t="str">
        <f>IF('Cub Awards'!R21&lt;&gt;"", 'Cub Awards'!R21, "")</f>
        <v/>
      </c>
      <c r="AG18" s="216"/>
      <c r="AL18" s="216"/>
      <c r="AM18" s="162" t="str">
        <f>NOVA!B65</f>
        <v>4b3</v>
      </c>
      <c r="AN18" s="386" t="str">
        <f>NOVA!C65</f>
        <v>Discuss invasive species</v>
      </c>
      <c r="AO18" s="387"/>
      <c r="AP18" s="162" t="str">
        <f>IF(NOVA!R65&lt;&gt;"", NOVA!R65, "")</f>
        <v/>
      </c>
      <c r="AQ18" s="216"/>
      <c r="AR18" s="162" t="str">
        <f>NOVA!B129</f>
        <v>4b</v>
      </c>
      <c r="AS18" s="386" t="str">
        <f>NOVA!C129</f>
        <v>Discuss with counselor your visit</v>
      </c>
      <c r="AT18" s="387"/>
      <c r="AU18" s="162" t="str">
        <f>IF(NOVA!R129&lt;&gt;"", NOVA!R129, "")</f>
        <v/>
      </c>
    </row>
    <row r="19" spans="1:47" ht="12.75" customHeight="1">
      <c r="A19" s="210" t="s">
        <v>856</v>
      </c>
      <c r="B19" s="110" t="str">
        <f>IF(ISTEXT(WebelosBadge!R13),"C"," ")</f>
        <v xml:space="preserve"> </v>
      </c>
      <c r="C19" s="116"/>
      <c r="D19" s="402"/>
      <c r="E19" s="42" t="str">
        <f>AdventurePins!B23</f>
        <v>2e</v>
      </c>
      <c r="F19" s="159" t="str">
        <f>AdventurePins!C23</f>
        <v>Poisoning</v>
      </c>
      <c r="G19" s="42" t="str">
        <f>IF(AdventurePins!R23&lt;&gt;"", AdventurePins!R23, " ")</f>
        <v xml:space="preserve"> </v>
      </c>
      <c r="I19" s="426"/>
      <c r="J19" s="42">
        <f>AdventurePins!B79</f>
        <v>5</v>
      </c>
      <c r="K19" s="159" t="str">
        <f>AdventurePins!C79</f>
        <v>Discuss Scout Oath &amp; Law to beliefs abt God</v>
      </c>
      <c r="L19" s="42" t="str">
        <f>IF(AdventurePins!R79&lt;&gt;"", AdventurePins!R79, " ")</f>
        <v xml:space="preserve"> </v>
      </c>
      <c r="N19" s="416"/>
      <c r="O19" s="107">
        <f>Electives!B23</f>
        <v>4</v>
      </c>
      <c r="P19" s="125" t="str">
        <f>Electives!C23</f>
        <v>Attempt Swimmer test</v>
      </c>
      <c r="Q19" s="107" t="str">
        <f>IF(Electives!R23&lt;&gt;"", Electives!R23, " ")</f>
        <v xml:space="preserve"> </v>
      </c>
      <c r="S19" s="416"/>
      <c r="T19" s="107" t="str">
        <f>Electives!B91</f>
        <v>4b</v>
      </c>
      <c r="U19" s="125" t="str">
        <f>Electives!C91</f>
        <v>Record results in handbook</v>
      </c>
      <c r="V19" s="107" t="str">
        <f>IF(Electives!R91&lt;&gt;"", Electives!R91, " ")</f>
        <v xml:space="preserve"> </v>
      </c>
      <c r="X19" s="410"/>
      <c r="Y19" s="107">
        <f>Electives!B157</f>
        <v>8</v>
      </c>
      <c r="Z19" s="125" t="str">
        <f>Electives!C157</f>
        <v>Learn aquatic ecosystems &amp; discuss</v>
      </c>
      <c r="AA19" s="107" t="str">
        <f>IF(Electives!R157&lt;&gt;"", Electives!R157, " ")</f>
        <v xml:space="preserve"> </v>
      </c>
      <c r="AC19" s="164" t="str">
        <f>'Cub Awards'!B22</f>
        <v>f</v>
      </c>
      <c r="AD19" s="314" t="str">
        <f>'Cub Awards'!C22</f>
        <v>Complete conservation project</v>
      </c>
      <c r="AE19" s="314"/>
      <c r="AF19" s="164" t="str">
        <f>IF('Cub Awards'!R22&lt;&gt;"", 'Cub Awards'!R22, "")</f>
        <v/>
      </c>
      <c r="AG19" s="216"/>
      <c r="AH19" s="163"/>
      <c r="AI19" s="142" t="str">
        <f>NOVA!C5</f>
        <v>NOVA Science: Science Everywhere</v>
      </c>
      <c r="AJ19" s="214"/>
      <c r="AL19" s="216"/>
      <c r="AM19" s="162" t="str">
        <f>NOVA!B66</f>
        <v>4c1</v>
      </c>
      <c r="AN19" s="386" t="str">
        <f>NOVA!C66</f>
        <v>Visit a local ecosystem and investigate</v>
      </c>
      <c r="AO19" s="387"/>
      <c r="AP19" s="162" t="str">
        <f>IF(NOVA!R66&lt;&gt;"", NOVA!R66, "")</f>
        <v/>
      </c>
      <c r="AQ19" s="216"/>
      <c r="AR19" s="162">
        <f>NOVA!B130</f>
        <v>5</v>
      </c>
      <c r="AS19" s="323" t="str">
        <f>NOVA!C130</f>
        <v>Discuss how tech affects your life</v>
      </c>
      <c r="AT19" s="323"/>
      <c r="AU19" s="162" t="str">
        <f>IF(NOVA!R130&lt;&gt;"", NOVA!R130, "")</f>
        <v/>
      </c>
    </row>
    <row r="20" spans="1:47" ht="12.75" customHeight="1">
      <c r="A20" s="411" t="s">
        <v>29</v>
      </c>
      <c r="B20" s="411"/>
      <c r="C20" s="116"/>
      <c r="D20" s="402"/>
      <c r="E20" s="42">
        <f>AdventurePins!B24</f>
        <v>3</v>
      </c>
      <c r="F20" s="159" t="str">
        <f>AdventurePins!C24</f>
        <v>Show how to help choking victim</v>
      </c>
      <c r="G20" s="42" t="str">
        <f>IF(AdventurePins!R24&lt;&gt;"", AdventurePins!R24, " ")</f>
        <v xml:space="preserve"> </v>
      </c>
      <c r="I20" s="426"/>
      <c r="J20" s="42">
        <f>AdventurePins!B80</f>
        <v>6</v>
      </c>
      <c r="K20" s="159" t="str">
        <f>AdventurePins!C80</f>
        <v>Pray/meditate for one month</v>
      </c>
      <c r="L20" s="42" t="str">
        <f>IF(AdventurePins!R80&lt;&gt;"", AdventurePins!R80, " ")</f>
        <v xml:space="preserve"> </v>
      </c>
      <c r="N20" s="416"/>
      <c r="O20" s="107">
        <f>Electives!B24</f>
        <v>5</v>
      </c>
      <c r="P20" s="125" t="str">
        <f>Electives!C24</f>
        <v>Front surface dive</v>
      </c>
      <c r="Q20" s="107" t="str">
        <f>IF(Electives!R24&lt;&gt;"", Electives!R24, " ")</f>
        <v xml:space="preserve"> </v>
      </c>
      <c r="S20" s="416"/>
      <c r="T20" s="107">
        <f>Electives!B92</f>
        <v>5</v>
      </c>
      <c r="U20" s="125" t="str">
        <f>Electives!C92</f>
        <v>Identify geological features on map</v>
      </c>
      <c r="V20" s="107" t="str">
        <f>IF(Electives!R92&lt;&gt;"", Electives!R92, " ")</f>
        <v xml:space="preserve"> </v>
      </c>
      <c r="X20" s="410"/>
      <c r="Y20" s="107">
        <f>Electives!B158</f>
        <v>9</v>
      </c>
      <c r="Z20" s="125" t="str">
        <f>Electives!C158</f>
        <v>Do one of following:</v>
      </c>
      <c r="AA20" s="107" t="str">
        <f>IF(Electives!R158&lt;&gt;"", Electives!R158, " ")</f>
        <v xml:space="preserve"> </v>
      </c>
      <c r="AC20" s="164" t="str">
        <f>'Cub Awards'!B23</f>
        <v>g</v>
      </c>
      <c r="AD20" s="314" t="str">
        <f>'Cub Awards'!C23</f>
        <v>Earn the Summertime Pack Award</v>
      </c>
      <c r="AE20" s="314"/>
      <c r="AF20" s="164" t="str">
        <f>IF('Cub Awards'!R23&lt;&gt;"", 'Cub Awards'!R23, "")</f>
        <v/>
      </c>
      <c r="AG20" s="216"/>
      <c r="AH20" s="162" t="str">
        <f>NOVA!B6</f>
        <v>1a</v>
      </c>
      <c r="AI20" s="386" t="str">
        <f>NOVA!C6</f>
        <v>Read or watch 1 hour of science content</v>
      </c>
      <c r="AJ20" s="387"/>
      <c r="AK20" s="162" t="str">
        <f>IF(NOVA!R6&lt;&gt;"", NOVA!R6, "")</f>
        <v/>
      </c>
      <c r="AL20" s="216"/>
      <c r="AM20" s="162" t="str">
        <f>NOVA!B67</f>
        <v>4c2</v>
      </c>
      <c r="AN20" s="386" t="str">
        <f>NOVA!C67</f>
        <v>Draw food web of plants / animals</v>
      </c>
      <c r="AO20" s="387"/>
      <c r="AP20" s="162" t="str">
        <f>IF(NOVA!R67&lt;&gt;"", NOVA!R67,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IF(AdventurePins!R25&lt;&gt;"", AdventurePins!R25, " ")</f>
        <v xml:space="preserve"> </v>
      </c>
      <c r="I21" s="399" t="str">
        <f>AdventurePins!C82</f>
        <v>Outdoorsman</v>
      </c>
      <c r="J21" s="399"/>
      <c r="K21" s="399"/>
      <c r="L21" s="399"/>
      <c r="N21" s="416"/>
      <c r="O21" s="107">
        <f>Electives!B25</f>
        <v>6</v>
      </c>
      <c r="P21" s="125" t="str">
        <f>Electives!C25</f>
        <v>Demonstrate 2 strokes</v>
      </c>
      <c r="Q21" s="107" t="str">
        <f>IF(Electives!R25&lt;&gt;"", Electives!R25, " ")</f>
        <v xml:space="preserve"> </v>
      </c>
      <c r="S21" s="416"/>
      <c r="T21" s="107" t="str">
        <f>Electives!B93</f>
        <v>6a</v>
      </c>
      <c r="U21" s="125" t="str">
        <f>Electives!C93</f>
        <v>Identify geological building materials (home)</v>
      </c>
      <c r="V21" s="107" t="str">
        <f>IF(Electives!R93&lt;&gt;"", Electives!R93, " ")</f>
        <v xml:space="preserve"> </v>
      </c>
      <c r="X21" s="410"/>
      <c r="Y21" s="107" t="str">
        <f>Electives!B159</f>
        <v>9a</v>
      </c>
      <c r="Z21" s="125" t="str">
        <f>Electives!C159</f>
        <v>Visit museum and discuss with den</v>
      </c>
      <c r="AA21" s="107" t="str">
        <f>IF(Electives!R159&lt;&gt;"", Electives!R159, " ")</f>
        <v xml:space="preserve"> </v>
      </c>
      <c r="AC21" s="164" t="str">
        <f>'Cub Awards'!B24</f>
        <v>h</v>
      </c>
      <c r="AD21" s="314" t="str">
        <f>'Cub Awards'!C24</f>
        <v>Participate in nature observation</v>
      </c>
      <c r="AE21" s="314"/>
      <c r="AF21" s="164" t="str">
        <f>IF('Cub Awards'!R24&lt;&gt;"", 'Cub Awards'!R24, "")</f>
        <v/>
      </c>
      <c r="AG21" s="216"/>
      <c r="AH21" s="162" t="str">
        <f>NOVA!B7</f>
        <v>1b</v>
      </c>
      <c r="AI21" s="386" t="str">
        <f>NOVA!C7</f>
        <v>List at least two questions or ideas</v>
      </c>
      <c r="AJ21" s="387"/>
      <c r="AK21" s="162" t="str">
        <f>IF(NOVA!R7&lt;&gt;"", NOVA!R7, "")</f>
        <v/>
      </c>
      <c r="AL21" s="216"/>
      <c r="AM21" s="162" t="str">
        <f>NOVA!B68</f>
        <v>4c3</v>
      </c>
      <c r="AN21" s="386" t="str">
        <f>NOVA!C68</f>
        <v>Discuss food web with counselor</v>
      </c>
      <c r="AO21" s="387"/>
      <c r="AP21" s="162" t="str">
        <f>IF(NOVA!R68&lt;&gt;"", NOVA!R68, "")</f>
        <v/>
      </c>
      <c r="AQ21" s="216"/>
      <c r="AR21" s="162" t="str">
        <f>NOVA!B133</f>
        <v>1a</v>
      </c>
      <c r="AS21" s="389" t="str">
        <f>NOVA!C133</f>
        <v>Read or watch 1 hour of mechanical content</v>
      </c>
      <c r="AT21" s="390"/>
      <c r="AU21" s="162" t="str">
        <f>IF(NOVA!R133&lt;&gt;"", NOVA!R133, "")</f>
        <v/>
      </c>
    </row>
    <row r="22" spans="1:47">
      <c r="A22" s="109" t="s">
        <v>440</v>
      </c>
      <c r="B22" s="117" t="str">
        <f>IF(ISTEXT(ArrowOfLight!R5),"C"," ")</f>
        <v xml:space="preserve"> </v>
      </c>
      <c r="D22" s="402"/>
      <c r="E22" s="42">
        <f>AdventurePins!B26</f>
        <v>5</v>
      </c>
      <c r="F22" s="159" t="str">
        <f>AdventurePins!C26</f>
        <v>Demonstrate treatment for five:</v>
      </c>
      <c r="G22" s="42" t="str">
        <f>IF(AdventurePins!R26&lt;&gt;"", AdventurePins!R26, " ")</f>
        <v xml:space="preserve"> </v>
      </c>
      <c r="I22" s="402" t="str">
        <f>IF(AdventurePins!$E82&lt;&gt;"", AdventurePins!$E82, " ")</f>
        <v>(Do all of A or B)</v>
      </c>
      <c r="J22" s="424" t="str">
        <f>AdventurePins!C83</f>
        <v>Option A</v>
      </c>
      <c r="K22" s="425"/>
      <c r="L22" s="42" t="str">
        <f>IF(AdventurePins!R83&lt;&gt;"", AdventurePins!R83, " ")</f>
        <v xml:space="preserve"> </v>
      </c>
      <c r="N22" s="416"/>
      <c r="O22" s="107">
        <f>Electives!B26</f>
        <v>7</v>
      </c>
      <c r="P22" s="125" t="str">
        <f>Electives!C26</f>
        <v>Talk swimming expert</v>
      </c>
      <c r="Q22" s="107" t="str">
        <f>IF(Electives!R26&lt;&gt;"", Electives!R26, " ")</f>
        <v xml:space="preserve"> </v>
      </c>
      <c r="S22" s="417"/>
      <c r="T22" s="107" t="str">
        <f>Electives!B94</f>
        <v>6b</v>
      </c>
      <c r="U22" s="125" t="str">
        <f>Electives!C94</f>
        <v>Identify geological materials (community)</v>
      </c>
      <c r="V22" s="107" t="str">
        <f>IF(Electives!R94&lt;&gt;"", Electives!R94, " ")</f>
        <v xml:space="preserve"> </v>
      </c>
      <c r="X22" s="410"/>
      <c r="Y22" s="107" t="str">
        <f>Electives!B160</f>
        <v>9b</v>
      </c>
      <c r="Z22" s="127" t="str">
        <f>Electives!C160</f>
        <v>Create vid of wild creature &amp; share w/den</v>
      </c>
      <c r="AA22" s="107" t="str">
        <f>IF(Electives!R160&lt;&gt;"", Electives!R160, " ")</f>
        <v xml:space="preserve"> </v>
      </c>
      <c r="AC22" s="164" t="str">
        <f>'Cub Awards'!B25</f>
        <v>i</v>
      </c>
      <c r="AD22" s="314" t="str">
        <f>'Cub Awards'!C25</f>
        <v>Participate in outdoor aquatics</v>
      </c>
      <c r="AE22" s="314"/>
      <c r="AF22" s="164" t="str">
        <f>IF('Cub Awards'!R25&lt;&gt;"", 'Cub Awards'!R25, "")</f>
        <v/>
      </c>
      <c r="AG22" s="216"/>
      <c r="AH22" s="162" t="str">
        <f>NOVA!B8</f>
        <v>1c</v>
      </c>
      <c r="AI22" s="386" t="str">
        <f>NOVA!C8</f>
        <v>Discuss two with your counselor</v>
      </c>
      <c r="AJ22" s="387"/>
      <c r="AK22" s="162" t="str">
        <f>IF(NOVA!R8&lt;&gt;"", NOVA!R8, "")</f>
        <v/>
      </c>
      <c r="AL22" s="216"/>
      <c r="AM22" s="162" t="str">
        <f>NOVA!B69</f>
        <v>4d1</v>
      </c>
      <c r="AN22" s="386" t="str">
        <f>NOVA!C69</f>
        <v>Crate diorama of local animal's habitat</v>
      </c>
      <c r="AO22" s="387"/>
      <c r="AP22" s="162" t="str">
        <f>IF(NOVA!R69&lt;&gt;"", NOVA!R69, "")</f>
        <v/>
      </c>
      <c r="AQ22" s="216"/>
      <c r="AR22" s="162" t="str">
        <f>NOVA!B134</f>
        <v>1b</v>
      </c>
      <c r="AS22" s="386" t="str">
        <f>NOVA!C134</f>
        <v>List at least two questions or ideas</v>
      </c>
      <c r="AT22" s="387"/>
      <c r="AU22" s="162" t="str">
        <f>IF(NOVA!R134&lt;&gt;"", NOVA!R134, "")</f>
        <v/>
      </c>
    </row>
    <row r="23" spans="1:47">
      <c r="A23" s="109" t="s">
        <v>441</v>
      </c>
      <c r="B23" s="117" t="str">
        <f>ArrowOfLight!R6</f>
        <v/>
      </c>
      <c r="D23" s="402"/>
      <c r="E23" s="42" t="str">
        <f>AdventurePins!B27</f>
        <v>5a</v>
      </c>
      <c r="F23" s="159" t="str">
        <f>AdventurePins!C27</f>
        <v>Cuts &amp; scratches</v>
      </c>
      <c r="G23" s="42" t="str">
        <f>IF(AdventurePins!R27&lt;&gt;"", AdventurePins!R27, " ")</f>
        <v xml:space="preserve"> </v>
      </c>
      <c r="I23" s="402"/>
      <c r="J23" s="42">
        <f>AdventurePins!B84</f>
        <v>1</v>
      </c>
      <c r="K23" s="159" t="str">
        <f>AdventurePins!C84</f>
        <v>Plan / conduct campout</v>
      </c>
      <c r="L23" s="42" t="str">
        <f>IF(AdventurePins!R84&lt;&gt;"", AdventurePins!R84, " ")</f>
        <v xml:space="preserve"> </v>
      </c>
      <c r="N23" s="416"/>
      <c r="O23" s="107">
        <f>Electives!B27</f>
        <v>8</v>
      </c>
      <c r="P23" s="125" t="str">
        <f>Electives!C27</f>
        <v>PFD exercise</v>
      </c>
      <c r="Q23" s="107" t="str">
        <f>IF(Electives!R27&lt;&gt;"", Electives!R27,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Awards'!R26&lt;&gt;"", 'Cub Awards'!R26, "")</f>
        <v/>
      </c>
      <c r="AG23" s="216"/>
      <c r="AH23" s="162">
        <f>NOVA!B9</f>
        <v>2</v>
      </c>
      <c r="AI23" s="386" t="str">
        <f>NOVA!C9</f>
        <v>Complete an elective listed in comment</v>
      </c>
      <c r="AJ23" s="387"/>
      <c r="AK23" s="162" t="str">
        <f>IF(NOVA!R9&lt;&gt;"", NOVA!R9, "")</f>
        <v/>
      </c>
      <c r="AL23" s="216"/>
      <c r="AM23" s="162" t="str">
        <f>NOVA!B70</f>
        <v>4d2</v>
      </c>
      <c r="AN23" s="386" t="str">
        <f>NOVA!C70</f>
        <v>Explain what animal must have</v>
      </c>
      <c r="AO23" s="387"/>
      <c r="AP23" s="162" t="str">
        <f>IF(NOVA!R70&lt;&gt;"", NOVA!R70, "")</f>
        <v/>
      </c>
      <c r="AQ23" s="216"/>
      <c r="AR23" s="162" t="str">
        <f>NOVA!B135</f>
        <v>1c</v>
      </c>
      <c r="AS23" s="386" t="str">
        <f>NOVA!C135</f>
        <v>Discuss two with your counselor</v>
      </c>
      <c r="AT23" s="387"/>
      <c r="AU23" s="162" t="str">
        <f>IF(NOVA!R135&lt;&gt;"", NOVA!R135, "")</f>
        <v/>
      </c>
    </row>
    <row r="24" spans="1:47">
      <c r="A24" s="109" t="s">
        <v>442</v>
      </c>
      <c r="B24" s="117" t="str">
        <f>ArrowOfLight!R8</f>
        <v/>
      </c>
      <c r="D24" s="402"/>
      <c r="E24" s="42" t="str">
        <f>AdventurePins!B28</f>
        <v>5b</v>
      </c>
      <c r="F24" s="159" t="str">
        <f>AdventurePins!C28</f>
        <v>Burns &amp; scalds</v>
      </c>
      <c r="G24" s="42" t="str">
        <f>IF(AdventurePins!R28&lt;&gt;"", AdventurePins!R28, " ")</f>
        <v xml:space="preserve"> </v>
      </c>
      <c r="I24" s="402"/>
      <c r="J24" s="42">
        <f>AdventurePins!B85</f>
        <v>2</v>
      </c>
      <c r="K24" s="159" t="str">
        <f>AdventurePins!C85</f>
        <v>Setup tent without adult help</v>
      </c>
      <c r="L24" s="42" t="str">
        <f>IF(AdventurePins!R85&lt;&gt;"", AdventurePins!R85, " ")</f>
        <v xml:space="preserve"> </v>
      </c>
      <c r="N24" s="417"/>
      <c r="O24" s="107">
        <f>Electives!B28</f>
        <v>9</v>
      </c>
      <c r="P24" s="125" t="str">
        <f>Electives!C28</f>
        <v>Paddle canoe</v>
      </c>
      <c r="Q24" s="107" t="str">
        <f>IF(Electives!R28&lt;&gt;"", Electives!R28, " ")</f>
        <v xml:space="preserve"> </v>
      </c>
      <c r="S24" s="410" t="str">
        <f>IF(Electives!$E97&lt;&gt;"", Electives!$E97, " ")</f>
        <v>(Do 1-2)</v>
      </c>
      <c r="T24" s="107">
        <f>Electives!B98</f>
        <v>1</v>
      </c>
      <c r="U24" s="126" t="str">
        <f>Electives!C98</f>
        <v>3 things describing a type of engineer</v>
      </c>
      <c r="V24" s="107" t="str">
        <f>IF(Electives!R98&lt;&gt;"", Electives!R98, " ")</f>
        <v xml:space="preserve"> </v>
      </c>
      <c r="X24" s="410" t="str">
        <f>IF(Electives!$E163&lt;&gt;"", Electives!$E163, " ")</f>
        <v>(Do 1-4 and one other)</v>
      </c>
      <c r="Y24" s="107">
        <f>Electives!B164</f>
        <v>1</v>
      </c>
      <c r="Z24" s="125" t="str">
        <f>Electives!C164</f>
        <v>Identify 2 groups / parts of tree</v>
      </c>
      <c r="AA24" s="107" t="str">
        <f>IF(Electives!R164&lt;&gt;"", Electives!R164, " ")</f>
        <v xml:space="preserve"> </v>
      </c>
      <c r="AC24" s="164" t="str">
        <f>'Cub Awards'!B27</f>
        <v>k</v>
      </c>
      <c r="AD24" s="314" t="str">
        <f>'Cub Awards'!C27</f>
        <v>Participate in outdoor sporting event</v>
      </c>
      <c r="AE24" s="314"/>
      <c r="AF24" s="164" t="str">
        <f>IF('Cub Awards'!R27&lt;&gt;"", 'Cub Awards'!R27, "")</f>
        <v/>
      </c>
      <c r="AG24" s="216"/>
      <c r="AH24" s="162" t="str">
        <f>NOVA!B10</f>
        <v>3a</v>
      </c>
      <c r="AI24" s="386" t="str">
        <f>NOVA!C10</f>
        <v>Choose a question to investigate</v>
      </c>
      <c r="AJ24" s="387"/>
      <c r="AK24" s="162" t="str">
        <f>IF(NOVA!R10&lt;&gt;"", NOVA!R10, "")</f>
        <v/>
      </c>
      <c r="AL24" s="216"/>
      <c r="AM24" s="162" t="str">
        <f>NOVA!B71</f>
        <v>4e1</v>
      </c>
      <c r="AN24" s="386" t="str">
        <f>NOVA!C71</f>
        <v>Make and place a bird feeder</v>
      </c>
      <c r="AO24" s="387"/>
      <c r="AP24" s="162" t="str">
        <f>IF(NOVA!R71&lt;&gt;"", NOVA!R71, "")</f>
        <v/>
      </c>
      <c r="AQ24" s="216"/>
      <c r="AR24" s="162">
        <f>NOVA!B136</f>
        <v>2</v>
      </c>
      <c r="AS24" s="386" t="str">
        <f>NOVA!C136</f>
        <v>Complete an elective listed in comment</v>
      </c>
      <c r="AT24" s="387"/>
      <c r="AU24" s="162" t="str">
        <f>IF(NOVA!R136&lt;&gt;"", NOVA!R136, "")</f>
        <v/>
      </c>
    </row>
    <row r="25" spans="1:47" ht="12.75" customHeight="1">
      <c r="A25" s="109" t="s">
        <v>443</v>
      </c>
      <c r="B25" s="117" t="str">
        <f>ArrowOfLight!R7</f>
        <v/>
      </c>
      <c r="D25" s="402"/>
      <c r="E25" s="42" t="str">
        <f>AdventurePins!B29</f>
        <v>5c</v>
      </c>
      <c r="F25" s="159" t="str">
        <f>AdventurePins!C29</f>
        <v>Sunburn</v>
      </c>
      <c r="G25" s="42" t="str">
        <f>IF(AdventurePins!R29&lt;&gt;"", AdventurePins!R29, " ")</f>
        <v xml:space="preserve"> </v>
      </c>
      <c r="I25" s="402"/>
      <c r="J25" s="42">
        <f>AdventurePins!B86</f>
        <v>3</v>
      </c>
      <c r="K25" s="159" t="str">
        <f>AdventurePins!C86</f>
        <v>Discuss emergency actions for:</v>
      </c>
      <c r="L25" s="42" t="str">
        <f>IF(AdventurePins!R86&lt;&gt;"", AdventurePins!R86, " ")</f>
        <v xml:space="preserve"> </v>
      </c>
      <c r="N25" s="399" t="str">
        <f>Electives!C31</f>
        <v>Art Explosion</v>
      </c>
      <c r="O25" s="399"/>
      <c r="P25" s="399"/>
      <c r="Q25" s="399"/>
      <c r="S25" s="410"/>
      <c r="T25" s="107" t="str">
        <f>Electives!B99</f>
        <v>2a</v>
      </c>
      <c r="U25" s="125" t="str">
        <f>Electives!C99</f>
        <v>Construct blueprint plans for a design</v>
      </c>
      <c r="V25" s="107" t="str">
        <f>IF(Electives!R99&lt;&gt;"", Electives!R99, " ")</f>
        <v xml:space="preserve"> </v>
      </c>
      <c r="X25" s="410"/>
      <c r="Y25" s="107">
        <f>Electives!B165</f>
        <v>2</v>
      </c>
      <c r="Z25" s="125" t="str">
        <f>Electives!C165</f>
        <v>Identify 4 local trees &amp; how used</v>
      </c>
      <c r="AA25" s="107" t="str">
        <f>IF(Electives!R165&lt;&gt;"", Electives!R165, " ")</f>
        <v xml:space="preserve"> </v>
      </c>
      <c r="AC25" s="164" t="str">
        <f>'Cub Awards'!B28</f>
        <v>l</v>
      </c>
      <c r="AD25" s="314" t="str">
        <f>'Cub Awards'!C28</f>
        <v>Participate in outdoor worship service</v>
      </c>
      <c r="AE25" s="314"/>
      <c r="AF25" s="164" t="str">
        <f>IF('Cub Awards'!R28&lt;&gt;"", 'Cub Awards'!R28, "")</f>
        <v/>
      </c>
      <c r="AG25" s="216"/>
      <c r="AH25" s="162" t="str">
        <f>NOVA!B11</f>
        <v>3b</v>
      </c>
      <c r="AI25" s="386" t="str">
        <f>NOVA!C11</f>
        <v>Use scientific method to investigate</v>
      </c>
      <c r="AJ25" s="387"/>
      <c r="AK25" s="162" t="str">
        <f>IF(NOVA!R11&lt;&gt;"", NOVA!R11, "")</f>
        <v/>
      </c>
      <c r="AL25" s="216"/>
      <c r="AM25" s="162" t="str">
        <f>NOVA!B72</f>
        <v>4e2</v>
      </c>
      <c r="AN25" s="386" t="str">
        <f>NOVA!C72</f>
        <v>Fill feeder with birdseed</v>
      </c>
      <c r="AO25" s="387"/>
      <c r="AP25" s="162" t="str">
        <f>IF(NOVA!R72&lt;&gt;"", NOVA!R72, "")</f>
        <v/>
      </c>
      <c r="AQ25" s="216"/>
      <c r="AR25" s="162" t="str">
        <f>NOVA!B137</f>
        <v>3a1</v>
      </c>
      <c r="AS25" s="386" t="str">
        <f>NOVA!C137</f>
        <v>Make a list of the three kinds of levers</v>
      </c>
      <c r="AT25" s="387"/>
      <c r="AU25" s="162" t="str">
        <f>IF(NOVA!R137&lt;&gt;"", NOVA!R137, "")</f>
        <v/>
      </c>
    </row>
    <row r="26" spans="1:47" ht="12.75" customHeight="1">
      <c r="A26" s="114" t="s">
        <v>444</v>
      </c>
      <c r="B26" s="117" t="str">
        <f>ArrowOfLight!R9</f>
        <v/>
      </c>
      <c r="D26" s="402"/>
      <c r="E26" s="42" t="str">
        <f>AdventurePins!B30</f>
        <v>5d</v>
      </c>
      <c r="F26" s="159" t="str">
        <f>AdventurePins!C30</f>
        <v>Blisters on hand / foot</v>
      </c>
      <c r="G26" s="42" t="str">
        <f>IF(AdventurePins!R30&lt;&gt;"", AdventurePins!R30, " ")</f>
        <v xml:space="preserve"> </v>
      </c>
      <c r="I26" s="402"/>
      <c r="J26" s="42" t="str">
        <f>AdventurePins!B87</f>
        <v>3a</v>
      </c>
      <c r="K26" s="159" t="str">
        <f>AdventurePins!C87</f>
        <v>Severe rainstorm causing flooding</v>
      </c>
      <c r="L26" s="42" t="str">
        <f>IF(AdventurePins!R87&lt;&gt;"", AdventurePins!R87, " ")</f>
        <v xml:space="preserve"> </v>
      </c>
      <c r="N26" s="415" t="str">
        <f>IF(Electives!$E31&lt;&gt;"", Electives!$E31, " ")</f>
        <v>(Do 1-2 and two of 3)</v>
      </c>
      <c r="O26" s="107">
        <f>Electives!B32</f>
        <v>1</v>
      </c>
      <c r="P26" s="125" t="str">
        <f>Electives!C32</f>
        <v>Visit museum</v>
      </c>
      <c r="Q26" s="107" t="str">
        <f>IF(Electives!R32&lt;&gt;"", Electives!R32, " ")</f>
        <v xml:space="preserve"> </v>
      </c>
      <c r="S26" s="410"/>
      <c r="T26" s="107" t="str">
        <f>Electives!B100</f>
        <v>2b</v>
      </c>
      <c r="U26" s="125" t="str">
        <f>Electives!C100</f>
        <v>Using plans, construct the project</v>
      </c>
      <c r="V26" s="107" t="str">
        <f>IF(Electives!R100&lt;&gt;"", Electives!R100, " ")</f>
        <v xml:space="preserve"> </v>
      </c>
      <c r="X26" s="410"/>
      <c r="Y26" s="107">
        <f>Electives!B166</f>
        <v>3</v>
      </c>
      <c r="Z26" s="125" t="str">
        <f>Electives!C166</f>
        <v>Identify 4 plants &amp; how used</v>
      </c>
      <c r="AA26" s="107" t="str">
        <f>IF(Electives!R166&lt;&gt;"", Electives!R166, " ")</f>
        <v xml:space="preserve"> </v>
      </c>
      <c r="AC26" s="164" t="str">
        <f>'Cub Awards'!B29</f>
        <v>m</v>
      </c>
      <c r="AD26" s="314" t="str">
        <f>'Cub Awards'!C29</f>
        <v>Explore park</v>
      </c>
      <c r="AE26" s="314"/>
      <c r="AF26" s="164" t="str">
        <f>IF('Cub Awards'!R29&lt;&gt;"", 'Cub Awards'!R29, "")</f>
        <v/>
      </c>
      <c r="AG26" s="217"/>
      <c r="AH26" s="162" t="str">
        <f>NOVA!B12</f>
        <v>3c</v>
      </c>
      <c r="AI26" s="386" t="str">
        <f>NOVA!C12</f>
        <v>Discuss findings with counselor</v>
      </c>
      <c r="AJ26" s="387"/>
      <c r="AK26" s="162" t="str">
        <f>IF(NOVA!R12&lt;&gt;"", NOVA!R12, "")</f>
        <v/>
      </c>
      <c r="AL26" s="217"/>
      <c r="AM26" s="162" t="str">
        <f>NOVA!B73</f>
        <v>4e3</v>
      </c>
      <c r="AN26" s="386" t="str">
        <f>NOVA!C73</f>
        <v>Provide a water source</v>
      </c>
      <c r="AO26" s="387"/>
      <c r="AP26" s="162" t="str">
        <f>IF(NOVA!R73&lt;&gt;"", NOVA!R73, "")</f>
        <v/>
      </c>
      <c r="AQ26" s="217"/>
      <c r="AR26" s="162" t="str">
        <f>NOVA!B138</f>
        <v>3a2</v>
      </c>
      <c r="AS26" s="386" t="str">
        <f>NOVA!C138</f>
        <v>Show how each lever work</v>
      </c>
      <c r="AT26" s="387"/>
      <c r="AU26" s="162" t="str">
        <f>IF(NOVA!R138&lt;&gt;"", NOVA!R138, "")</f>
        <v/>
      </c>
    </row>
    <row r="27" spans="1:47" ht="12.75" customHeight="1">
      <c r="A27" s="120" t="s">
        <v>445</v>
      </c>
      <c r="B27" s="117" t="str">
        <f>ArrowOfLight!R10</f>
        <v/>
      </c>
      <c r="D27" s="402"/>
      <c r="E27" s="42" t="str">
        <f>AdventurePins!B31</f>
        <v>5e</v>
      </c>
      <c r="F27" s="159" t="str">
        <f>AdventurePins!C31</f>
        <v>Tick bites</v>
      </c>
      <c r="G27" s="42" t="str">
        <f>IF(AdventurePins!R31&lt;&gt;"", AdventurePins!R31, " ")</f>
        <v xml:space="preserve"> </v>
      </c>
      <c r="I27" s="402"/>
      <c r="J27" s="42" t="str">
        <f>AdventurePins!B88</f>
        <v>3b</v>
      </c>
      <c r="K27" s="127" t="str">
        <f>AdventurePins!C88</f>
        <v>Severe thunderstorm w/lightning or tornados</v>
      </c>
      <c r="L27" s="42" t="str">
        <f>IF(AdventurePins!R88&lt;&gt;"", AdventurePins!R88, " ")</f>
        <v xml:space="preserve"> </v>
      </c>
      <c r="N27" s="416"/>
      <c r="O27" s="107">
        <f>Electives!B33</f>
        <v>2</v>
      </c>
      <c r="P27" s="125" t="str">
        <f>Electives!C33</f>
        <v>Create 2 self-portrits, different tech</v>
      </c>
      <c r="Q27" s="107" t="str">
        <f>IF(Electives!R33&lt;&gt;"", Electives!R33, " ")</f>
        <v xml:space="preserve"> </v>
      </c>
      <c r="S27" s="410"/>
      <c r="T27" s="107" t="str">
        <f>Electives!B101</f>
        <v>2c</v>
      </c>
      <c r="U27" s="125" t="str">
        <f>Electives!C101</f>
        <v>Share project with Den</v>
      </c>
      <c r="V27" s="107" t="str">
        <f>IF(Electives!R101&lt;&gt;"", Electives!R101, " ")</f>
        <v xml:space="preserve"> </v>
      </c>
      <c r="X27" s="410"/>
      <c r="Y27" s="107">
        <f>Electives!B167</f>
        <v>4</v>
      </c>
      <c r="Z27" s="125" t="str">
        <f>Electives!C167</f>
        <v>Care plan and plant a plant/tree</v>
      </c>
      <c r="AA27" s="107" t="str">
        <f>IF(Electives!R167&lt;&gt;"", Electives!R167, " ")</f>
        <v xml:space="preserve"> </v>
      </c>
      <c r="AC27" s="164" t="str">
        <f>'Cub Awards'!B30</f>
        <v>n</v>
      </c>
      <c r="AD27" s="314" t="str">
        <f>'Cub Awards'!C30</f>
        <v>Invent and play outside game</v>
      </c>
      <c r="AE27" s="314"/>
      <c r="AF27" s="164" t="str">
        <f>IF('Cub Awards'!R30&lt;&gt;"", 'Cub Awards'!R30, "")</f>
        <v/>
      </c>
      <c r="AG27" s="215"/>
      <c r="AH27" s="162">
        <f>NOVA!B13</f>
        <v>4</v>
      </c>
      <c r="AI27" s="386" t="str">
        <f>NOVA!C13</f>
        <v>Visit a place where science is done</v>
      </c>
      <c r="AJ27" s="387"/>
      <c r="AK27" s="162" t="str">
        <f>IF(NOVA!R13&lt;&gt;"", NOVA!R13, "")</f>
        <v/>
      </c>
      <c r="AL27" s="215"/>
      <c r="AM27" s="162" t="str">
        <f>NOVA!B74</f>
        <v>4e4</v>
      </c>
      <c r="AN27" s="386" t="str">
        <f>NOVA!C74</f>
        <v>Watch and record feeder for 2 weeks</v>
      </c>
      <c r="AO27" s="387"/>
      <c r="AP27" s="162" t="str">
        <f>IF(NOVA!R74&lt;&gt;"", NOVA!R74, "")</f>
        <v/>
      </c>
      <c r="AQ27" s="215"/>
      <c r="AR27" s="162" t="str">
        <f>NOVA!B139</f>
        <v>3a3</v>
      </c>
      <c r="AS27" s="386" t="str">
        <f>NOVA!C139</f>
        <v>Show how the lever moves something</v>
      </c>
      <c r="AT27" s="387"/>
      <c r="AU27" s="162" t="str">
        <f>IF(NOVA!R139&lt;&gt;"", NOVA!R139, "")</f>
        <v/>
      </c>
    </row>
    <row r="28" spans="1:47" ht="12.75" customHeight="1">
      <c r="A28" s="109" t="s">
        <v>855</v>
      </c>
      <c r="B28" s="117" t="str">
        <f>IF(ISTEXT(ArrowOfLight!R11),"C"," ")</f>
        <v xml:space="preserve"> </v>
      </c>
      <c r="D28" s="402"/>
      <c r="E28" s="42" t="str">
        <f>AdventurePins!B32</f>
        <v>5f</v>
      </c>
      <c r="F28" s="159" t="str">
        <f>AdventurePins!C32</f>
        <v>Bites &amp; stings</v>
      </c>
      <c r="G28" s="42" t="str">
        <f>IF(AdventurePins!R32&lt;&gt;"", AdventurePins!R32, " ")</f>
        <v xml:space="preserve"> </v>
      </c>
      <c r="I28" s="402"/>
      <c r="J28" s="42" t="str">
        <f>AdventurePins!B89</f>
        <v>3c</v>
      </c>
      <c r="K28" s="159" t="str">
        <f>AdventurePins!C89</f>
        <v>Fire/Earthquake/other evacuation</v>
      </c>
      <c r="L28" s="42" t="str">
        <f>IF(AdventurePins!R89&lt;&gt;"", AdventurePins!R89, " ")</f>
        <v xml:space="preserve"> </v>
      </c>
      <c r="N28" s="416"/>
      <c r="O28" s="107" t="str">
        <f>Electives!B34</f>
        <v>3a</v>
      </c>
      <c r="P28" s="125" t="str">
        <f>Electives!C34</f>
        <v>Draw original picture outdoors</v>
      </c>
      <c r="Q28" s="107" t="str">
        <f>IF(Electives!R34&lt;&gt;"", Electives!R34, " ")</f>
        <v xml:space="preserve"> </v>
      </c>
      <c r="S28" s="410"/>
      <c r="T28" s="107">
        <f>Electives!B102</f>
        <v>3</v>
      </c>
      <c r="U28" s="125" t="str">
        <f>Electives!C102</f>
        <v>Explore fields of engineering</v>
      </c>
      <c r="V28" s="107" t="str">
        <f>IF(Electives!R102&lt;&gt;"", Electives!R102, " ")</f>
        <v xml:space="preserve"> </v>
      </c>
      <c r="X28" s="410"/>
      <c r="Y28" s="107">
        <f>Electives!B168</f>
        <v>5</v>
      </c>
      <c r="Z28" s="126" t="str">
        <f>Electives!C168</f>
        <v>List of household things made of wood</v>
      </c>
      <c r="AA28" s="107" t="str">
        <f>IF(Electives!R168&lt;&gt;"", Electives!R168,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IF(NOVA!R14&lt;&gt;"", NOVA!R14, "")</f>
        <v/>
      </c>
      <c r="AL28" s="216"/>
      <c r="AM28" s="162" t="str">
        <f>NOVA!B75</f>
        <v>4e5</v>
      </c>
      <c r="AN28" s="386" t="str">
        <f>NOVA!C75</f>
        <v>Identify visitors</v>
      </c>
      <c r="AO28" s="387"/>
      <c r="AP28" s="162" t="str">
        <f>IF(NOVA!R75&lt;&gt;"", NOVA!R75, "")</f>
        <v/>
      </c>
      <c r="AQ28" s="216"/>
      <c r="AR28" s="162" t="str">
        <f>NOVA!B140</f>
        <v>3a4</v>
      </c>
      <c r="AS28" s="386" t="str">
        <f>NOVA!C140</f>
        <v>Show the class of each lever</v>
      </c>
      <c r="AT28" s="387"/>
      <c r="AU28" s="162" t="str">
        <f>IF(NOVA!R140&lt;&gt;"", NOVA!R140, "")</f>
        <v/>
      </c>
    </row>
    <row r="29" spans="1:47" ht="12.75" customHeight="1">
      <c r="A29" s="209" t="s">
        <v>856</v>
      </c>
      <c r="B29" s="117" t="str">
        <f>IF(ISTEXT(ArrowOfLight!R12),"C"," ")</f>
        <v xml:space="preserve"> </v>
      </c>
      <c r="D29" s="402"/>
      <c r="E29" s="42" t="str">
        <f>AdventurePins!B33</f>
        <v>5g</v>
      </c>
      <c r="F29" s="159" t="str">
        <f>AdventurePins!C33</f>
        <v>Poisonous snakebite</v>
      </c>
      <c r="G29" s="42" t="str">
        <f>IF(AdventurePins!R33&lt;&gt;"", AdventurePins!R33, " ")</f>
        <v xml:space="preserve"> </v>
      </c>
      <c r="I29" s="402"/>
      <c r="J29" s="42">
        <f>AdventurePins!B90</f>
        <v>4</v>
      </c>
      <c r="K29" s="127" t="str">
        <f>AdventurePins!C90</f>
        <v>Tie,teach and say when to use a Bowline.</v>
      </c>
      <c r="L29" s="42" t="str">
        <f>IF(AdventurePins!R90&lt;&gt;"", AdventurePins!R90, " ")</f>
        <v xml:space="preserve"> </v>
      </c>
      <c r="N29" s="416"/>
      <c r="O29" s="107" t="str">
        <f>Electives!B35</f>
        <v>3b</v>
      </c>
      <c r="P29" s="125" t="str">
        <f>Electives!C35</f>
        <v>Clay sculpture</v>
      </c>
      <c r="Q29" s="107" t="str">
        <f>IF(Electives!R35&lt;&gt;"", Electives!R35, " ")</f>
        <v xml:space="preserve"> </v>
      </c>
      <c r="S29" s="410"/>
      <c r="T29" s="107">
        <f>Electives!B103</f>
        <v>4</v>
      </c>
      <c r="U29" s="125" t="str">
        <f>Electives!C103</f>
        <v>Do 2 projects using engieering skills</v>
      </c>
      <c r="V29" s="107" t="str">
        <f>IF(Electives!R103&lt;&gt;"", Electives!R103, " ")</f>
        <v xml:space="preserve"> </v>
      </c>
      <c r="X29" s="410"/>
      <c r="Y29" s="107">
        <f>Electives!B169</f>
        <v>6</v>
      </c>
      <c r="Z29" s="126" t="str">
        <f>Electives!C169</f>
        <v>Explain growth rings &amp; types of tree bark</v>
      </c>
      <c r="AA29" s="107" t="str">
        <f>IF(Electives!R169&lt;&gt;"", Electives!R169, " ")</f>
        <v xml:space="preserve"> </v>
      </c>
      <c r="AC29" s="164">
        <f>'Cub Awards'!B33</f>
        <v>1</v>
      </c>
      <c r="AD29" s="314" t="str">
        <f>'Cub Awards'!C33</f>
        <v>Complete Building a Better World</v>
      </c>
      <c r="AE29" s="314"/>
      <c r="AF29" s="164" t="str">
        <f>IF('Cub Awards'!R33&lt;&gt;"", 'Cub Awards'!R33, "")</f>
        <v/>
      </c>
      <c r="AG29" s="142"/>
      <c r="AH29" s="162" t="str">
        <f>NOVA!B15</f>
        <v>4b</v>
      </c>
      <c r="AI29" s="386" t="str">
        <f>NOVA!C15</f>
        <v>Discuss science done/used/explained</v>
      </c>
      <c r="AJ29" s="387"/>
      <c r="AK29" s="162" t="str">
        <f>IF(NOVA!R15&lt;&gt;"", NOVA!R15, "")</f>
        <v/>
      </c>
      <c r="AL29" s="142"/>
      <c r="AM29" s="162" t="str">
        <f>NOVA!B76</f>
        <v>4e6</v>
      </c>
      <c r="AN29" s="386" t="str">
        <f>NOVA!C76</f>
        <v>Discuss what you learned</v>
      </c>
      <c r="AO29" s="387"/>
      <c r="AP29" s="162" t="str">
        <f>IF(NOVA!R76&lt;&gt;"", NOVA!R76, "")</f>
        <v/>
      </c>
      <c r="AQ29" s="142"/>
      <c r="AR29" s="162" t="str">
        <f>NOVA!B141</f>
        <v>3a5</v>
      </c>
      <c r="AS29" s="386" t="str">
        <f>NOVA!C141</f>
        <v>Show why we use levers</v>
      </c>
      <c r="AT29" s="387"/>
      <c r="AU29" s="162" t="str">
        <f>IF(NOVA!R141&lt;&gt;"", NOVA!R141, "")</f>
        <v/>
      </c>
    </row>
    <row r="30" spans="1:47" ht="12.75" customHeight="1">
      <c r="A30" s="414" t="s">
        <v>463</v>
      </c>
      <c r="B30" s="414"/>
      <c r="D30" s="402"/>
      <c r="E30" s="42" t="str">
        <f>AdventurePins!B34</f>
        <v>5h</v>
      </c>
      <c r="F30" s="159" t="str">
        <f>AdventurePins!C34</f>
        <v>Nosebleed</v>
      </c>
      <c r="G30" s="42" t="str">
        <f>IF(AdventurePins!R34&lt;&gt;"", AdventurePins!R34, " ")</f>
        <v xml:space="preserve"> </v>
      </c>
      <c r="I30" s="402"/>
      <c r="J30" s="42">
        <f>AdventurePins!B91</f>
        <v>5</v>
      </c>
      <c r="K30" s="159" t="str">
        <f>AdventurePins!C91</f>
        <v>Outdoor Code / Leave No Trace</v>
      </c>
      <c r="L30" s="42" t="str">
        <f>IF(AdventurePins!R91&lt;&gt;"", AdventurePins!R91, " ")</f>
        <v xml:space="preserve"> </v>
      </c>
      <c r="N30" s="416"/>
      <c r="O30" s="107" t="str">
        <f>Electives!B36</f>
        <v>3c</v>
      </c>
      <c r="P30" s="125" t="str">
        <f>Electives!C36</f>
        <v>Clay object, fired / baked / dried</v>
      </c>
      <c r="Q30" s="107" t="str">
        <f>IF(Electives!R36&lt;&gt;"", Electives!R36, " ")</f>
        <v xml:space="preserve"> </v>
      </c>
      <c r="S30" s="399" t="str">
        <f>Electives!C106</f>
        <v>Fix It</v>
      </c>
      <c r="T30" s="399"/>
      <c r="U30" s="399"/>
      <c r="V30" s="399"/>
      <c r="X30" s="410"/>
      <c r="Y30" s="107">
        <f>Electives!B170</f>
        <v>7</v>
      </c>
      <c r="Z30" s="125" t="str">
        <f>Electives!C170</f>
        <v>Visit nature center</v>
      </c>
      <c r="AA30" s="107" t="str">
        <f>IF(Electives!R170&lt;&gt;"", Electives!R170, " ")</f>
        <v xml:space="preserve"> </v>
      </c>
      <c r="AC30" s="164">
        <f>'Cub Awards'!B34</f>
        <v>2</v>
      </c>
      <c r="AD30" s="314" t="str">
        <f>'Cub Awards'!C34</f>
        <v>Complete Into the Woods</v>
      </c>
      <c r="AE30" s="314"/>
      <c r="AF30" s="164" t="str">
        <f>IF('Cub Awards'!R34&lt;&gt;"", 'Cub Awards'!R34, "")</f>
        <v/>
      </c>
      <c r="AG30" s="142"/>
      <c r="AH30" s="162">
        <f>NOVA!B16</f>
        <v>5</v>
      </c>
      <c r="AI30" s="323" t="str">
        <f>NOVA!C16</f>
        <v>Discuss how science affects daily life</v>
      </c>
      <c r="AJ30" s="323"/>
      <c r="AK30" s="162" t="str">
        <f>IF(NOVA!R16&lt;&gt;"", NOVA!R16, "")</f>
        <v/>
      </c>
      <c r="AL30" s="142"/>
      <c r="AM30" s="162" t="str">
        <f>NOVA!B77</f>
        <v>4f</v>
      </c>
      <c r="AN30" s="386" t="str">
        <f>NOVA!C77</f>
        <v>Earn Outdoor Ethics or Conservation awards</v>
      </c>
      <c r="AO30" s="387"/>
      <c r="AP30" s="162" t="str">
        <f>IF(NOVA!R77&lt;&gt;"", NOVA!R77, "")</f>
        <v/>
      </c>
      <c r="AQ30" s="142"/>
      <c r="AR30" s="162" t="str">
        <f>NOVA!B142</f>
        <v>3b</v>
      </c>
      <c r="AS30" s="386" t="str">
        <f>NOVA!C142</f>
        <v>Design ONE of the following</v>
      </c>
      <c r="AT30" s="387"/>
      <c r="AU30" s="162" t="str">
        <f>IF(NOVA!R142&lt;&gt;"", NOVA!R142, "")</f>
        <v/>
      </c>
    </row>
    <row r="31" spans="1:47">
      <c r="A31" s="412"/>
      <c r="B31" s="412"/>
      <c r="D31" s="402"/>
      <c r="E31" s="42" t="str">
        <f>AdventurePins!B35</f>
        <v>5i</v>
      </c>
      <c r="F31" s="159" t="str">
        <f>AdventurePins!C35</f>
        <v>Frostbite</v>
      </c>
      <c r="G31" s="42" t="str">
        <f>IF(AdventurePins!R35&lt;&gt;"", AdventurePins!R35, " ")</f>
        <v xml:space="preserve"> </v>
      </c>
      <c r="I31" s="402"/>
      <c r="J31" s="424" t="str">
        <f>AdventurePins!C92</f>
        <v>Option B</v>
      </c>
      <c r="K31" s="425"/>
      <c r="L31" s="42" t="str">
        <f>IF(AdventurePins!R92&lt;&gt;"", AdventurePins!R92, " ")</f>
        <v xml:space="preserve"> </v>
      </c>
      <c r="N31" s="416"/>
      <c r="O31" s="107" t="str">
        <f>Electives!B37</f>
        <v>3d</v>
      </c>
      <c r="P31" s="125" t="str">
        <f>Electives!C37</f>
        <v>Freestanding sculpture</v>
      </c>
      <c r="Q31" s="107" t="str">
        <f>IF(Electives!R37&lt;&gt;"", Electives!R37, " ")</f>
        <v xml:space="preserve"> </v>
      </c>
      <c r="S31" s="415" t="str">
        <f>IF(Electives!$E106&lt;&gt;"", Electives!$E106, " ")</f>
        <v>(Do 1-3, eight of 4)</v>
      </c>
      <c r="T31" s="107">
        <f>Electives!B107</f>
        <v>1</v>
      </c>
      <c r="U31" s="127" t="str">
        <f>Electives!C107</f>
        <v>Put toolbox together; Show safety of 3 tools</v>
      </c>
      <c r="V31" s="107" t="str">
        <f>IF(Electives!R107&lt;&gt;"", Electives!R107, " ")</f>
        <v xml:space="preserve"> </v>
      </c>
      <c r="X31" s="399" t="str">
        <f>Electives!C173</f>
        <v>Looking Back, Looking Forward</v>
      </c>
      <c r="Y31" s="399"/>
      <c r="Z31" s="399"/>
      <c r="AA31" s="119"/>
      <c r="AC31" s="164">
        <f>'Cub Awards'!B35</f>
        <v>3</v>
      </c>
      <c r="AD31" s="314" t="str">
        <f>'Cub Awards'!C35</f>
        <v>Complete Into the Wild</v>
      </c>
      <c r="AE31" s="314"/>
      <c r="AF31" s="164" t="str">
        <f>IF('Cub Awards'!R35&lt;&gt;"", 'Cub Awards'!R35, "")</f>
        <v/>
      </c>
      <c r="AG31" s="216"/>
      <c r="AH31"/>
      <c r="AI31" s="388" t="str">
        <f>NOVA!C18</f>
        <v>NOVA Science: Down and Dirty</v>
      </c>
      <c r="AJ31" s="388"/>
      <c r="AK31"/>
      <c r="AL31" s="216"/>
      <c r="AM31" s="162">
        <f>NOVA!B78</f>
        <v>5</v>
      </c>
      <c r="AN31" s="386" t="str">
        <f>NOVA!C78</f>
        <v>Visit a place to observe wildlife</v>
      </c>
      <c r="AO31" s="387"/>
      <c r="AP31" s="162" t="str">
        <f>IF(NOVA!R78&lt;&gt;"", NOVA!R78, "")</f>
        <v/>
      </c>
      <c r="AQ31" s="216"/>
      <c r="AR31" s="162" t="str">
        <f>NOVA!B143</f>
        <v>3b1</v>
      </c>
      <c r="AS31" s="386" t="str">
        <f>NOVA!C143</f>
        <v>A playground fixture using a lever</v>
      </c>
      <c r="AT31" s="387"/>
      <c r="AU31" s="162" t="str">
        <f>IF(NOVA!R143&lt;&gt;"", NOVA!R143, "")</f>
        <v/>
      </c>
    </row>
    <row r="32" spans="1:47">
      <c r="A32" s="159" t="str">
        <f>D3</f>
        <v>Cast Iron Chef</v>
      </c>
      <c r="B32" s="151" t="str">
        <f>AdventurePins!R9</f>
        <v/>
      </c>
      <c r="D32" s="402"/>
      <c r="E32" s="42">
        <f>AdventurePins!B36</f>
        <v>6</v>
      </c>
      <c r="F32" s="159" t="str">
        <f>AdventurePins!C36</f>
        <v>Assemble home first aid kit</v>
      </c>
      <c r="G32" s="42" t="str">
        <f>IF(AdventurePins!R36&lt;&gt;"", AdventurePins!R36, " ")</f>
        <v xml:space="preserve"> </v>
      </c>
      <c r="I32" s="402"/>
      <c r="J32" s="42">
        <f>AdventurePins!B93</f>
        <v>1</v>
      </c>
      <c r="K32" s="159" t="str">
        <f>AdventurePins!C93</f>
        <v>Plan / conduct outdoor activity</v>
      </c>
      <c r="L32" s="42" t="str">
        <f>IF(AdventurePins!R93&lt;&gt;"", AdventurePins!R93, " ")</f>
        <v xml:space="preserve"> </v>
      </c>
      <c r="N32" s="416"/>
      <c r="O32" s="107" t="str">
        <f>Electives!B38</f>
        <v>3e</v>
      </c>
      <c r="P32" s="125" t="str">
        <f>Electives!C38</f>
        <v>Origami / Kirigami</v>
      </c>
      <c r="Q32" s="107" t="str">
        <f>IF(Electives!R38&lt;&gt;"", Electives!R38, " ")</f>
        <v xml:space="preserve"> </v>
      </c>
      <c r="S32" s="416"/>
      <c r="T32" s="107">
        <f>Electives!B108</f>
        <v>2</v>
      </c>
      <c r="U32" s="125" t="str">
        <f>Electives!C108</f>
        <v>Help adult with following:</v>
      </c>
      <c r="V32" s="107" t="str">
        <f>IF(Electives!R108&lt;&gt;"", Electives!R108, " ")</f>
        <v xml:space="preserve"> </v>
      </c>
      <c r="X32" s="410" t="str">
        <f>IF(Electives!$E173&lt;&gt;"", Electives!$E173, " ")</f>
        <v>(Do All)</v>
      </c>
      <c r="Y32" s="107">
        <f>Electives!B174</f>
        <v>1</v>
      </c>
      <c r="Z32" s="125" t="str">
        <f>Electives!C174</f>
        <v>Create history record of scouting</v>
      </c>
      <c r="AA32" s="107" t="str">
        <f>IF(Electives!R174&lt;&gt;"", Electives!R174, " ")</f>
        <v xml:space="preserve"> </v>
      </c>
      <c r="AC32" s="164">
        <f>'Cub Awards'!B36</f>
        <v>4</v>
      </c>
      <c r="AD32" s="314" t="str">
        <f>'Cub Awards'!C36</f>
        <v>Complete Earth Rocks!</v>
      </c>
      <c r="AE32" s="314"/>
      <c r="AF32" s="164" t="str">
        <f>IF('Cub Awards'!R36&lt;&gt;"", 'Cub Awards'!R36, "")</f>
        <v/>
      </c>
      <c r="AG32" s="216"/>
      <c r="AH32" s="162" t="str">
        <f>NOVA!B19</f>
        <v>1a</v>
      </c>
      <c r="AI32" s="323" t="str">
        <f>NOVA!C19</f>
        <v>Read or watch 1 hour of Earth science content</v>
      </c>
      <c r="AJ32" s="323"/>
      <c r="AK32" s="162" t="str">
        <f>IF(NOVA!R19&lt;&gt;"", NOVA!R19, "")</f>
        <v/>
      </c>
      <c r="AL32" s="216"/>
      <c r="AM32" s="162" t="str">
        <f>NOVA!B79</f>
        <v>5a1</v>
      </c>
      <c r="AN32" s="386" t="str">
        <f>NOVA!C79</f>
        <v>Talk about different species living there</v>
      </c>
      <c r="AO32" s="387"/>
      <c r="AP32" s="162" t="str">
        <f>IF(NOVA!R79&lt;&gt;"", NOVA!R79, "")</f>
        <v/>
      </c>
      <c r="AQ32" s="216"/>
      <c r="AR32" s="162" t="str">
        <f>NOVA!B144</f>
        <v>3b2</v>
      </c>
      <c r="AS32" s="386" t="str">
        <f>NOVA!C144</f>
        <v>A game / sport using a lever</v>
      </c>
      <c r="AT32" s="387"/>
      <c r="AU32" s="162" t="str">
        <f>IF(NOVA!R144&lt;&gt;"", NOVA!R144, "")</f>
        <v/>
      </c>
    </row>
    <row r="33" spans="1:47">
      <c r="A33" s="159" t="str">
        <f>D7</f>
        <v>Duty to God and You</v>
      </c>
      <c r="B33" s="151" t="str">
        <f>AdventurePins!R15</f>
        <v/>
      </c>
      <c r="D33" s="402"/>
      <c r="E33" s="42">
        <f>AdventurePins!B37</f>
        <v>7</v>
      </c>
      <c r="F33" s="159" t="str">
        <f>AdventurePins!C37</f>
        <v>Create / Practice emergency plan</v>
      </c>
      <c r="G33" s="42" t="str">
        <f>IF(AdventurePins!R37&lt;&gt;"", AdventurePins!R37, " ")</f>
        <v xml:space="preserve"> </v>
      </c>
      <c r="I33" s="402"/>
      <c r="J33" s="42">
        <f>AdventurePins!B94</f>
        <v>2</v>
      </c>
      <c r="K33" s="159" t="str">
        <f>AdventurePins!C94</f>
        <v>Discuss emergency actions for:</v>
      </c>
      <c r="L33" s="42" t="str">
        <f>IF(AdventurePins!R94&lt;&gt;"", AdventurePins!R94, " ")</f>
        <v xml:space="preserve"> </v>
      </c>
      <c r="N33" s="416"/>
      <c r="O33" s="107" t="str">
        <f>Electives!B39</f>
        <v>3f</v>
      </c>
      <c r="P33" s="125" t="str">
        <f>Electives!C39</f>
        <v>Computer illustration</v>
      </c>
      <c r="Q33" s="107" t="str">
        <f>IF(Electives!R39&lt;&gt;"", Electives!R39, " ")</f>
        <v xml:space="preserve"> </v>
      </c>
      <c r="S33" s="416"/>
      <c r="T33" s="107" t="str">
        <f>Electives!B109</f>
        <v>2a</v>
      </c>
      <c r="U33" s="127" t="str">
        <f>Electives!C109</f>
        <v>Locate electrical panel, fuses or breakers</v>
      </c>
      <c r="V33" s="107" t="str">
        <f>IF(Electives!R109&lt;&gt;"", Electives!R109, " ")</f>
        <v xml:space="preserve"> </v>
      </c>
      <c r="X33" s="410"/>
      <c r="Y33" s="107">
        <f>Electives!B175</f>
        <v>2</v>
      </c>
      <c r="Z33" s="127" t="str">
        <f>Electives!C175</f>
        <v>Virtual journey to the past &amp; make timeline</v>
      </c>
      <c r="AA33" s="107" t="str">
        <f>IF(Electives!R175&lt;&gt;"", Electives!R175, " ")</f>
        <v xml:space="preserve"> </v>
      </c>
      <c r="AC33" s="164">
        <f>'Cub Awards'!B37</f>
        <v>5</v>
      </c>
      <c r="AD33" s="314" t="str">
        <f>'Cub Awards'!C37</f>
        <v>Complete 1, 3a and 3b of Adv. In Science</v>
      </c>
      <c r="AE33" s="314"/>
      <c r="AF33" s="164" t="str">
        <f>IF('Cub Awards'!R37&lt;&gt;"", 'Cub Awards'!R37, "")</f>
        <v/>
      </c>
      <c r="AG33" s="216"/>
      <c r="AH33" s="162" t="str">
        <f>NOVA!B20</f>
        <v>1b</v>
      </c>
      <c r="AI33" s="386" t="str">
        <f>NOVA!C20</f>
        <v>List at least two questions or ideas</v>
      </c>
      <c r="AJ33" s="387"/>
      <c r="AK33" s="162" t="str">
        <f>IF(NOVA!R20&lt;&gt;"", NOVA!R20, "")</f>
        <v/>
      </c>
      <c r="AL33" s="216"/>
      <c r="AM33" s="162" t="str">
        <f>NOVA!B80</f>
        <v>5a2</v>
      </c>
      <c r="AN33" s="386" t="str">
        <f>NOVA!C80</f>
        <v>Ask expert about what they studied</v>
      </c>
      <c r="AO33" s="387"/>
      <c r="AP33" s="162" t="str">
        <f>IF(NOVA!R80&lt;&gt;"", NOVA!R80, "")</f>
        <v/>
      </c>
      <c r="AQ33" s="216"/>
      <c r="AR33" s="162" t="str">
        <f>NOVA!B145</f>
        <v>3b3</v>
      </c>
      <c r="AS33" s="386" t="str">
        <f>NOVA!C145</f>
        <v>An invention using a lever</v>
      </c>
      <c r="AT33" s="387"/>
      <c r="AU33" s="162" t="str">
        <f>IF(NOVA!R145&lt;&gt;"", NOVA!R145, "")</f>
        <v/>
      </c>
    </row>
    <row r="34" spans="1:47" ht="12.75" customHeight="1">
      <c r="A34" s="159" t="str">
        <f>D12</f>
        <v>First Responder</v>
      </c>
      <c r="B34" s="151" t="str">
        <f>AdventurePins!R39</f>
        <v/>
      </c>
      <c r="D34" s="402"/>
      <c r="E34" s="42">
        <f>AdventurePins!B38</f>
        <v>8</v>
      </c>
      <c r="F34" s="159" t="str">
        <f>AdventurePins!C38</f>
        <v>Visit first responder</v>
      </c>
      <c r="G34" s="42" t="str">
        <f>IF(AdventurePins!R38&lt;&gt;"", AdventurePins!R38, " ")</f>
        <v xml:space="preserve"> </v>
      </c>
      <c r="I34" s="402"/>
      <c r="J34" s="42" t="str">
        <f>AdventurePins!B95</f>
        <v>2a</v>
      </c>
      <c r="K34" s="159" t="str">
        <f>AdventurePins!C95</f>
        <v>Severe rainstorm causing flooding</v>
      </c>
      <c r="L34" s="42" t="str">
        <f>IF(AdventurePins!R95&lt;&gt;"", AdventurePins!R95, " ")</f>
        <v xml:space="preserve"> </v>
      </c>
      <c r="N34" s="417"/>
      <c r="O34" s="107" t="str">
        <f>Electives!B40</f>
        <v>3g</v>
      </c>
      <c r="P34" s="125" t="str">
        <f>Electives!C40</f>
        <v>Original logo / design on object</v>
      </c>
      <c r="Q34" s="107" t="str">
        <f>IF(Electives!R40&lt;&gt;"", Electives!R40, " ")</f>
        <v xml:space="preserve"> </v>
      </c>
      <c r="S34" s="416"/>
      <c r="T34" s="107" t="str">
        <f>Electives!B110</f>
        <v>2b</v>
      </c>
      <c r="U34" s="125" t="str">
        <f>Electives!C110</f>
        <v>Type of heat used in home</v>
      </c>
      <c r="V34" s="107" t="str">
        <f>IF(Electives!R110&lt;&gt;"", Electives!R110, " ")</f>
        <v xml:space="preserve"> </v>
      </c>
      <c r="X34" s="410"/>
      <c r="Y34" s="107">
        <f>Electives!B176</f>
        <v>3</v>
      </c>
      <c r="Z34" s="125" t="str">
        <f>Electives!C176</f>
        <v>Create a time capsule</v>
      </c>
      <c r="AA34" s="107" t="str">
        <f>IF(Electives!R176&lt;&gt;"", Electives!R176, " ")</f>
        <v xml:space="preserve"> </v>
      </c>
      <c r="AC34" s="164">
        <f>'Cub Awards'!B38</f>
        <v>6</v>
      </c>
      <c r="AD34" s="314" t="str">
        <f>'Cub Awards'!C38</f>
        <v>Participate in conservation project</v>
      </c>
      <c r="AE34" s="314"/>
      <c r="AF34" s="164" t="str">
        <f>IF('Cub Awards'!R38&lt;&gt;"", 'Cub Awards'!R38, "")</f>
        <v/>
      </c>
      <c r="AG34" s="142"/>
      <c r="AH34" s="162" t="str">
        <f>NOVA!B21</f>
        <v>1c</v>
      </c>
      <c r="AI34" s="386" t="str">
        <f>NOVA!C21</f>
        <v>Discuss two with your counselor</v>
      </c>
      <c r="AJ34" s="387"/>
      <c r="AK34" s="162" t="str">
        <f>IF(NOVA!R21&lt;&gt;"", NOVA!R21, "")</f>
        <v/>
      </c>
      <c r="AL34" s="142"/>
      <c r="AM34" s="162" t="str">
        <f>NOVA!B81</f>
        <v>5b</v>
      </c>
      <c r="AN34" s="386" t="str">
        <f>NOVA!C81</f>
        <v>Discuss with counselor your visit</v>
      </c>
      <c r="AO34" s="387"/>
      <c r="AP34" s="162" t="str">
        <f>IF(NOVA!R81&lt;&gt;"", NOVA!R81, "")</f>
        <v/>
      </c>
      <c r="AQ34" s="142"/>
      <c r="AR34" s="162" t="str">
        <f>NOVA!B146</f>
        <v>3c</v>
      </c>
      <c r="AS34" s="386" t="str">
        <f>NOVA!C146</f>
        <v>Discuss findings with counselor</v>
      </c>
      <c r="AT34" s="387"/>
      <c r="AU34" s="162" t="str">
        <f>IF(NOVA!R146&lt;&gt;"", NOVA!R146, "")</f>
        <v/>
      </c>
    </row>
    <row r="35" spans="1:47">
      <c r="A35" s="159" t="str">
        <f>D35</f>
        <v>Stronger, Faster, Higher</v>
      </c>
      <c r="B35" s="151" t="str">
        <f>AdventurePins!R52</f>
        <v/>
      </c>
      <c r="D35" s="399" t="str">
        <f>AdventurePins!C40</f>
        <v>Stronger, Faster, Higher</v>
      </c>
      <c r="E35" s="399"/>
      <c r="F35" s="399"/>
      <c r="G35" s="399"/>
      <c r="I35" s="402"/>
      <c r="J35" s="42" t="str">
        <f>AdventurePins!B96</f>
        <v>2b</v>
      </c>
      <c r="K35" s="127" t="str">
        <f>AdventurePins!C96</f>
        <v>Severe thunderstorm w/lightning or tornados</v>
      </c>
      <c r="L35" s="42" t="str">
        <f>IF(AdventurePins!R96&lt;&gt;"", AdventurePins!R96, " ")</f>
        <v xml:space="preserve"> </v>
      </c>
      <c r="N35" s="399" t="str">
        <f>Electives!C43</f>
        <v>Aware and Care</v>
      </c>
      <c r="O35" s="399"/>
      <c r="P35" s="399"/>
      <c r="Q35" s="399"/>
      <c r="S35" s="416"/>
      <c r="T35" s="107" t="str">
        <f>Electives!B111</f>
        <v>3c</v>
      </c>
      <c r="U35" s="127" t="str">
        <f>Electives!C111</f>
        <v>Learn how to shut off water sink, toilet, etc.</v>
      </c>
      <c r="V35" s="107" t="str">
        <f>IF(Electives!R111&lt;&gt;"", Electives!R111,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IF(NOVA!R22&lt;&gt;"", NOVA!R22, "")</f>
        <v/>
      </c>
      <c r="AL35" s="142"/>
      <c r="AM35" s="162" t="str">
        <f>NOVA!B82</f>
        <v>6a</v>
      </c>
      <c r="AN35" s="386" t="str">
        <f>NOVA!C82</f>
        <v>Discuss why wildlife is important</v>
      </c>
      <c r="AO35" s="387"/>
      <c r="AP35" s="162" t="str">
        <f>IF(NOVA!R82&lt;&gt;"", NOVA!R82, "")</f>
        <v/>
      </c>
      <c r="AQ35" s="142"/>
      <c r="AR35" s="162" t="str">
        <f>NOVA!B147</f>
        <v>4a</v>
      </c>
      <c r="AS35" s="386" t="str">
        <f>NOVA!C147</f>
        <v>Visit a place that uses levers</v>
      </c>
      <c r="AT35" s="387"/>
      <c r="AU35" s="162" t="str">
        <f>IF(NOVA!R147&lt;&gt;"", NOVA!R147, "")</f>
        <v/>
      </c>
    </row>
    <row r="36" spans="1:47" ht="12.75" customHeight="1">
      <c r="A36" s="159" t="str">
        <f>D47</f>
        <v>Webelos Walkabout</v>
      </c>
      <c r="B36" s="151" t="str">
        <f>AdventurePins!R60</f>
        <v/>
      </c>
      <c r="D36" s="402" t="str">
        <f>IF(AdventurePins!$E40&lt;&gt;"", AdventurePins!$E40, " ")</f>
        <v>(Do 1-3 and one other)</v>
      </c>
      <c r="E36" s="42">
        <f>AdventurePins!B41</f>
        <v>1</v>
      </c>
      <c r="F36" s="159" t="str">
        <f>AdventurePins!C41</f>
        <v>Warm up &amp; Cool Down</v>
      </c>
      <c r="G36" s="42" t="str">
        <f>IF(AdventurePins!R41&lt;&gt;"", AdventurePins!R41, " ")</f>
        <v xml:space="preserve"> </v>
      </c>
      <c r="I36" s="402"/>
      <c r="J36" s="42" t="str">
        <f>AdventurePins!B97</f>
        <v>2c</v>
      </c>
      <c r="K36" s="159" t="str">
        <f>AdventurePins!C97</f>
        <v>Fire/Earthquake/other evacuation</v>
      </c>
      <c r="L36" s="42" t="str">
        <f>IF(AdventurePins!R97&lt;&gt;"", AdventurePins!R97, " ")</f>
        <v xml:space="preserve"> </v>
      </c>
      <c r="N36" s="415" t="str">
        <f>IF(Electives!$E43&lt;&gt;"", Electives!$E43, " ")</f>
        <v>(Do 1-3, two of 4)</v>
      </c>
      <c r="O36" s="107">
        <f>Electives!B44</f>
        <v>1</v>
      </c>
      <c r="P36" s="125" t="str">
        <f>Electives!C44</f>
        <v>Participate in blindness activity</v>
      </c>
      <c r="Q36" s="107" t="str">
        <f>IF(Electives!R44&lt;&gt;"", Electives!R44, " ")</f>
        <v xml:space="preserve"> </v>
      </c>
      <c r="S36" s="416"/>
      <c r="T36" s="107">
        <f>Electives!B112</f>
        <v>3</v>
      </c>
      <c r="U36" s="125" t="str">
        <f>Electives!C112</f>
        <v>Describe fixing:</v>
      </c>
      <c r="V36" s="107" t="str">
        <f>IF(Electives!R112&lt;&gt;"", Electives!R112, " ")</f>
        <v xml:space="preserve"> </v>
      </c>
      <c r="X36" s="427" t="str">
        <f>IF(Electives!$E179&lt;&gt;"", Electives!$E179, " ")</f>
        <v>(Do One of 1, and two of 2)</v>
      </c>
      <c r="Y36" s="107" t="str">
        <f>Electives!B180</f>
        <v>1a</v>
      </c>
      <c r="Z36" s="125" t="str">
        <f>Electives!C180</f>
        <v>Attend live musical performance</v>
      </c>
      <c r="AA36" s="107" t="str">
        <f>IF(Electives!R180&lt;&gt;"", Electives!R180, " ")</f>
        <v xml:space="preserve"> </v>
      </c>
      <c r="AC36" s="224"/>
      <c r="AD36" s="225"/>
      <c r="AE36" s="225"/>
      <c r="AF36" s="224"/>
      <c r="AG36" s="216"/>
      <c r="AH36" s="162">
        <f>NOVA!B23</f>
        <v>3</v>
      </c>
      <c r="AI36" s="386" t="str">
        <f>NOVA!C23</f>
        <v>Investigate All of A, B, C, OR D</v>
      </c>
      <c r="AJ36" s="387"/>
      <c r="AK36" s="162" t="str">
        <f>IF(NOVA!R23&lt;&gt;"", NOVA!R23, "")</f>
        <v/>
      </c>
      <c r="AL36" s="216"/>
      <c r="AM36" s="162" t="str">
        <f>NOVA!B83</f>
        <v>6b</v>
      </c>
      <c r="AN36" s="386" t="str">
        <f>NOVA!C83</f>
        <v>Discuss why biodiversity is important</v>
      </c>
      <c r="AO36" s="387"/>
      <c r="AP36" s="162" t="str">
        <f>IF(NOVA!R83&lt;&gt;"", NOVA!R83, "")</f>
        <v/>
      </c>
      <c r="AQ36" s="216"/>
      <c r="AR36" s="162" t="str">
        <f>NOVA!B148</f>
        <v>4b</v>
      </c>
      <c r="AS36" s="386" t="str">
        <f>NOVA!C148</f>
        <v>Discuss the equipment using levers</v>
      </c>
      <c r="AT36" s="387"/>
      <c r="AU36" s="162" t="str">
        <f>IF(NOVA!R148&lt;&gt;"", NOVA!R148, "")</f>
        <v/>
      </c>
    </row>
    <row r="37" spans="1:47" ht="12.75" customHeight="1">
      <c r="A37" s="159" t="str">
        <f>I3</f>
        <v>Building a Better World</v>
      </c>
      <c r="B37" s="151" t="str">
        <f>AdventurePins!R73</f>
        <v/>
      </c>
      <c r="D37" s="402"/>
      <c r="E37" s="42" t="str">
        <f>AdventurePins!B42</f>
        <v>2a</v>
      </c>
      <c r="F37" s="159" t="str">
        <f>AdventurePins!C42</f>
        <v>20-yard dash</v>
      </c>
      <c r="G37" s="42" t="str">
        <f>IF(AdventurePins!R42&lt;&gt;"", AdventurePins!R42, " ")</f>
        <v xml:space="preserve"> </v>
      </c>
      <c r="I37" s="402"/>
      <c r="J37" s="42">
        <f>AdventurePins!B98</f>
        <v>3</v>
      </c>
      <c r="K37" s="127" t="str">
        <f>AdventurePins!C98</f>
        <v>Tie,teach and say when to use a Bowline.</v>
      </c>
      <c r="L37" s="42" t="str">
        <f>IF(AdventurePins!R98&lt;&gt;"", AdventurePins!R98, " ")</f>
        <v xml:space="preserve"> </v>
      </c>
      <c r="N37" s="416"/>
      <c r="O37" s="107">
        <f>Electives!B45</f>
        <v>2</v>
      </c>
      <c r="P37" s="125" t="str">
        <f>Electives!C45</f>
        <v>Simulates mobility impairment</v>
      </c>
      <c r="Q37" s="107" t="str">
        <f>IF(Electives!R45&lt;&gt;"", Electives!R45, " ")</f>
        <v xml:space="preserve"> </v>
      </c>
      <c r="S37" s="416"/>
      <c r="T37" s="107" t="str">
        <f>Electives!B113</f>
        <v>3a</v>
      </c>
      <c r="U37" s="125" t="str">
        <f>Electives!C113</f>
        <v>toilet overflowing</v>
      </c>
      <c r="V37" s="107" t="str">
        <f>IF(Electives!R113&lt;&gt;"", Electives!R113, " ")</f>
        <v xml:space="preserve"> </v>
      </c>
      <c r="X37" s="427"/>
      <c r="Y37" s="107" t="str">
        <f>Electives!B181</f>
        <v>1b</v>
      </c>
      <c r="Z37" s="126" t="str">
        <f>Electives!C181</f>
        <v>Visit facility with sound mixer, &amp; Learn it</v>
      </c>
      <c r="AA37" s="107" t="str">
        <f>IF(Electives!R181&lt;&gt;"", Electives!R181, " ")</f>
        <v xml:space="preserve"> </v>
      </c>
      <c r="AG37" s="216"/>
      <c r="AH37" s="162" t="str">
        <f>NOVA!B24</f>
        <v>3a1</v>
      </c>
      <c r="AI37" s="386" t="str">
        <f>NOVA!C24</f>
        <v>How are volcanoes are formed</v>
      </c>
      <c r="AJ37" s="387"/>
      <c r="AK37" s="162" t="str">
        <f>IF(NOVA!R24&lt;&gt;"", NOVA!R24, "")</f>
        <v/>
      </c>
      <c r="AL37" s="216"/>
      <c r="AM37" s="162" t="str">
        <f>NOVA!B84</f>
        <v>6c</v>
      </c>
      <c r="AN37" s="323" t="str">
        <f>NOVA!C84</f>
        <v>Discuss problems with invasive species</v>
      </c>
      <c r="AO37" s="323"/>
      <c r="AP37" s="162" t="str">
        <f>IF(NOVA!R84&lt;&gt;"", NOVA!R84, "")</f>
        <v/>
      </c>
      <c r="AQ37" s="216"/>
      <c r="AR37" s="162">
        <f>NOVA!B149</f>
        <v>5</v>
      </c>
      <c r="AS37" s="323" t="str">
        <f>NOVA!C149</f>
        <v>Discuss how simple machines affect life</v>
      </c>
      <c r="AT37" s="323"/>
      <c r="AU37" s="162" t="str">
        <f>IF(NOVA!R149&lt;&gt;"", NOVA!R149, "")</f>
        <v/>
      </c>
    </row>
    <row r="38" spans="1:47" ht="12.75" customHeight="1">
      <c r="A38" s="159" t="str">
        <f>I14</f>
        <v>Duty to God in Action</v>
      </c>
      <c r="B38" s="151" t="str">
        <f>AdventurePins!R81</f>
        <v/>
      </c>
      <c r="D38" s="402"/>
      <c r="E38" s="42" t="str">
        <f>AdventurePins!B43</f>
        <v>2b</v>
      </c>
      <c r="F38" s="159" t="str">
        <f>AdventurePins!C43</f>
        <v>Vertical jump</v>
      </c>
      <c r="G38" s="42" t="str">
        <f>IF(AdventurePins!R43&lt;&gt;"", AdventurePins!R43, " ")</f>
        <v xml:space="preserve"> </v>
      </c>
      <c r="I38" s="402"/>
      <c r="J38" s="42">
        <f>AdventurePins!B99</f>
        <v>4</v>
      </c>
      <c r="K38" s="159" t="str">
        <f>AdventurePins!C99</f>
        <v>Outdoor Code / Leave No Trace</v>
      </c>
      <c r="L38" s="42" t="str">
        <f>IF(AdventurePins!R99&lt;&gt;"", AdventurePins!R99, " ")</f>
        <v xml:space="preserve"> </v>
      </c>
      <c r="N38" s="416"/>
      <c r="O38" s="107">
        <f>Electives!B46</f>
        <v>3</v>
      </c>
      <c r="P38" s="125" t="str">
        <f>Electives!C46</f>
        <v>Activity to accept differences</v>
      </c>
      <c r="Q38" s="107" t="str">
        <f>IF(Electives!R46&lt;&gt;"", Electives!R46, " ")</f>
        <v xml:space="preserve"> </v>
      </c>
      <c r="S38" s="416"/>
      <c r="T38" s="107" t="str">
        <f>Electives!B114</f>
        <v>3b</v>
      </c>
      <c r="U38" s="125" t="str">
        <f>Electives!C114</f>
        <v>kitchen sink is clogged</v>
      </c>
      <c r="V38" s="107" t="str">
        <f>IF(Electives!R114&lt;&gt;"", Electives!R114, " ")</f>
        <v xml:space="preserve"> </v>
      </c>
      <c r="X38" s="427"/>
      <c r="Y38" s="107" t="str">
        <f>Electives!B182</f>
        <v>2a</v>
      </c>
      <c r="Z38" s="125" t="str">
        <f>Electives!C182</f>
        <v>Make musical instrument &amp; play it.</v>
      </c>
      <c r="AA38" s="107" t="str">
        <f>IF(Electives!R182&lt;&gt;"", Electives!R182, " ")</f>
        <v xml:space="preserve"> </v>
      </c>
      <c r="AC38" s="396" t="s">
        <v>861</v>
      </c>
      <c r="AD38" s="396"/>
      <c r="AE38" s="396"/>
      <c r="AF38" s="396"/>
      <c r="AG38" s="216"/>
      <c r="AH38" s="162" t="str">
        <f>NOVA!B25</f>
        <v>3a2</v>
      </c>
      <c r="AI38" s="386" t="str">
        <f>NOVA!C25</f>
        <v>Difference between lava and magma</v>
      </c>
      <c r="AJ38" s="387"/>
      <c r="AK38" s="162" t="str">
        <f>IF(NOVA!R25&lt;&gt;"", NOVA!R25,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AdventurePins!R100</f>
        <v/>
      </c>
      <c r="D39" s="402"/>
      <c r="E39" s="42" t="str">
        <f>AdventurePins!B44</f>
        <v>2c</v>
      </c>
      <c r="F39" s="159" t="str">
        <f>AdventurePins!C44</f>
        <v>Lift 5-lb weight</v>
      </c>
      <c r="G39" s="42" t="str">
        <f>IF(AdventurePins!R44&lt;&gt;"", AdventurePins!R44,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IF(Electives!R47&lt;&gt;"", Electives!R47, " ")</f>
        <v xml:space="preserve"> </v>
      </c>
      <c r="S39" s="416"/>
      <c r="T39" s="107" t="str">
        <f>Electives!B115</f>
        <v>3c</v>
      </c>
      <c r="U39" s="125" t="str">
        <f>Electives!C115</f>
        <v>some lights go out</v>
      </c>
      <c r="V39" s="107" t="str">
        <f>IF(Electives!R115&lt;&gt;"", Electives!R115, " ")</f>
        <v xml:space="preserve"> </v>
      </c>
      <c r="X39" s="427"/>
      <c r="Y39" s="107" t="str">
        <f>Electives!B183</f>
        <v>2b</v>
      </c>
      <c r="Z39" s="127" t="str">
        <f>Electives!C183</f>
        <v>Form a "band" with each home-instrument</v>
      </c>
      <c r="AA39" s="107" t="str">
        <f>IF(Electives!R183&lt;&gt;"", Electives!R183, " ")</f>
        <v xml:space="preserve"> </v>
      </c>
      <c r="AC39" s="396"/>
      <c r="AD39" s="396"/>
      <c r="AE39" s="396"/>
      <c r="AF39" s="396"/>
      <c r="AG39" s="216"/>
      <c r="AH39" s="162" t="str">
        <f>NOVA!B26</f>
        <v>3a3</v>
      </c>
      <c r="AI39" s="386" t="str">
        <f>NOVA!C26</f>
        <v>How a volcano builds and destroys land</v>
      </c>
      <c r="AJ39" s="387"/>
      <c r="AK39" s="162" t="str">
        <f>IF(NOVA!R26&lt;&gt;"", NOVA!R26, "")</f>
        <v/>
      </c>
      <c r="AL39" s="216"/>
      <c r="AM39" s="162" t="str">
        <f>NOVA!B87</f>
        <v>1a</v>
      </c>
      <c r="AN39" s="389" t="str">
        <f>NOVA!C87</f>
        <v>Read or watch 1 hour of space content</v>
      </c>
      <c r="AO39" s="390"/>
      <c r="AP39" s="162" t="str">
        <f>IF(NOVA!R87&lt;&gt;"", NOVA!R87, "")</f>
        <v/>
      </c>
      <c r="AQ39" s="216"/>
      <c r="AR39" s="162" t="str">
        <f>NOVA!B152</f>
        <v>1a</v>
      </c>
      <c r="AS39" s="323" t="str">
        <f>NOVA!C152</f>
        <v>Read or watch 1 hour of Math content</v>
      </c>
      <c r="AT39" s="323"/>
      <c r="AU39" s="162" t="str">
        <f>IF(NOVA!R152&lt;&gt;"", NOVA!R152, "")</f>
        <v/>
      </c>
    </row>
    <row r="40" spans="1:47" ht="12.75" customHeight="1">
      <c r="A40" s="159" t="str">
        <f>I39</f>
        <v>Scouting Adventure</v>
      </c>
      <c r="B40" s="151" t="str">
        <f>AdventurePins!R119</f>
        <v/>
      </c>
      <c r="D40" s="402"/>
      <c r="E40" s="42" t="str">
        <f>AdventurePins!B45</f>
        <v>2d</v>
      </c>
      <c r="F40" s="159" t="str">
        <f>AdventurePins!C45</f>
        <v>Push-ups</v>
      </c>
      <c r="G40" s="42" t="str">
        <f>IF(AdventurePins!R45&lt;&gt;"", AdventurePins!R45, " ")</f>
        <v xml:space="preserve"> </v>
      </c>
      <c r="I40" s="402" t="str">
        <f>IF(AdventurePins!$E101&lt;&gt;"", AdventurePins!$E101, " ")</f>
        <v>(Do 1A-C and 2-6)</v>
      </c>
      <c r="J40" s="42" t="str">
        <f>AdventurePins!B102</f>
        <v>1a</v>
      </c>
      <c r="K40" s="159" t="str">
        <f>AdventurePins!C102</f>
        <v>Repeat Oath, Law, Motto, &amp; Slogan</v>
      </c>
      <c r="L40" s="42" t="str">
        <f>IF(AdventurePins!R102&lt;&gt;"", AdventurePins!R102, " ")</f>
        <v xml:space="preserve"> </v>
      </c>
      <c r="N40" s="416"/>
      <c r="O40" s="107" t="str">
        <f>Electives!B48</f>
        <v>4b</v>
      </c>
      <c r="P40" s="125" t="str">
        <f>Electives!C48</f>
        <v>Disabled visitor &amp; discuss</v>
      </c>
      <c r="Q40" s="107" t="str">
        <f>IF(Electives!R48&lt;&gt;"", Electives!R48, " ")</f>
        <v xml:space="preserve"> </v>
      </c>
      <c r="S40" s="416"/>
      <c r="T40" s="107" t="str">
        <f>Electives!B116</f>
        <v>4a</v>
      </c>
      <c r="U40" s="125" t="str">
        <f>Electives!C116</f>
        <v>Change light &amp; dispose bulb</v>
      </c>
      <c r="V40" s="107" t="str">
        <f>IF(Electives!R116&lt;&gt;"", Electives!R116, " ")</f>
        <v xml:space="preserve"> </v>
      </c>
      <c r="X40" s="427"/>
      <c r="Y40" s="107" t="str">
        <f>Electives!B184</f>
        <v>2c</v>
      </c>
      <c r="Z40" s="126" t="str">
        <f>Electives!C184</f>
        <v>Play 2 tunes on any band instrument</v>
      </c>
      <c r="AA40" s="107" t="str">
        <f>IF(Electives!R184&lt;&gt;"", Electives!R184, " ")</f>
        <v xml:space="preserve"> </v>
      </c>
      <c r="AC40" s="17"/>
      <c r="AD40" s="218" t="str">
        <f>'Shooting Sports'!C5</f>
        <v>BB Gun: Level 1</v>
      </c>
      <c r="AE40" s="17"/>
      <c r="AF40" s="17"/>
      <c r="AG40" s="216"/>
      <c r="AH40" s="162" t="str">
        <f>NOVA!B27</f>
        <v>3a4</v>
      </c>
      <c r="AI40" s="386" t="str">
        <f>NOVA!C27</f>
        <v>Build or draw a volcano model</v>
      </c>
      <c r="AJ40" s="387"/>
      <c r="AK40" s="162" t="str">
        <f>IF(NOVA!R27&lt;&gt;"", NOVA!R27, "")</f>
        <v/>
      </c>
      <c r="AL40" s="216"/>
      <c r="AM40" s="162" t="str">
        <f>NOVA!B88</f>
        <v>1b</v>
      </c>
      <c r="AN40" s="386" t="str">
        <f>NOVA!C88</f>
        <v>List at least two questions or ideas</v>
      </c>
      <c r="AO40" s="387"/>
      <c r="AP40" s="162" t="str">
        <f>IF(NOVA!R88&lt;&gt;"", NOVA!R88, "")</f>
        <v/>
      </c>
      <c r="AQ40" s="216"/>
      <c r="AR40" s="162" t="str">
        <f>NOVA!B153</f>
        <v>1b</v>
      </c>
      <c r="AS40" s="386" t="str">
        <f>NOVA!C153</f>
        <v>List at least two questions or ideas</v>
      </c>
      <c r="AT40" s="387"/>
      <c r="AU40" s="162" t="str">
        <f>IF(NOVA!R153&lt;&gt;"", NOVA!R153, "")</f>
        <v/>
      </c>
    </row>
    <row r="41" spans="1:47" ht="12.75" customHeight="1">
      <c r="A41" s="414" t="s">
        <v>464</v>
      </c>
      <c r="B41" s="414"/>
      <c r="D41" s="402"/>
      <c r="E41" s="42" t="str">
        <f>AdventurePins!B46</f>
        <v>2e</v>
      </c>
      <c r="F41" s="159" t="str">
        <f>AdventurePins!C46</f>
        <v>Curls</v>
      </c>
      <c r="G41" s="42" t="str">
        <f>IF(AdventurePins!R46&lt;&gt;"", AdventurePins!R46, " ")</f>
        <v xml:space="preserve"> </v>
      </c>
      <c r="I41" s="402"/>
      <c r="J41" s="42" t="str">
        <f>AdventurePins!B103</f>
        <v>1b</v>
      </c>
      <c r="K41" s="159" t="str">
        <f>AdventurePins!C103</f>
        <v>Explain Scout Spirit</v>
      </c>
      <c r="L41" s="42" t="str">
        <f>IF(AdventurePins!R103&lt;&gt;"", AdventurePins!R103, " ")</f>
        <v xml:space="preserve"> </v>
      </c>
      <c r="N41" s="416"/>
      <c r="O41" s="107" t="str">
        <f>Electives!B49</f>
        <v>4c</v>
      </c>
      <c r="P41" s="125" t="str">
        <f>Electives!C49</f>
        <v>Special Olympics or similar</v>
      </c>
      <c r="Q41" s="107" t="str">
        <f>IF(Electives!R49&lt;&gt;"", Electives!R49, " ")</f>
        <v xml:space="preserve"> </v>
      </c>
      <c r="S41" s="416"/>
      <c r="T41" s="107" t="str">
        <f>Electives!B117</f>
        <v>4b</v>
      </c>
      <c r="U41" s="125" t="str">
        <f>Electives!C117</f>
        <v>Fix squeaky door or cabinet hinge</v>
      </c>
      <c r="V41" s="107" t="str">
        <f>IF(Electives!R117&lt;&gt;"", Electives!R117, " ")</f>
        <v xml:space="preserve"> </v>
      </c>
      <c r="X41" s="427"/>
      <c r="Y41" s="107" t="str">
        <f>Electives!B185</f>
        <v>2d</v>
      </c>
      <c r="Z41" s="127" t="str">
        <f>Electives!C185</f>
        <v>Teach den words to song &amp; perform w/den</v>
      </c>
      <c r="AA41" s="107" t="str">
        <f>IF(Electives!R185&lt;&gt;"", Electives!R185, " ")</f>
        <v xml:space="preserve"> </v>
      </c>
      <c r="AC41" s="219">
        <f>'Shooting Sports'!B6</f>
        <v>1</v>
      </c>
      <c r="AD41" s="392" t="str">
        <f>'Shooting Sports'!C6</f>
        <v>Explain what to do if you find gun</v>
      </c>
      <c r="AE41" s="393"/>
      <c r="AF41" s="219" t="str">
        <f>IF('Shooting Sports'!R6&lt;&gt;"", 'Shooting Sports'!R6, "")</f>
        <v/>
      </c>
      <c r="AG41" s="142"/>
      <c r="AH41" s="162" t="str">
        <f>NOVA!B28</f>
        <v>3a5</v>
      </c>
      <c r="AI41" s="386" t="str">
        <f>NOVA!C28</f>
        <v>Share model and what you learned</v>
      </c>
      <c r="AJ41" s="387"/>
      <c r="AK41" s="162" t="str">
        <f>IF(NOVA!R28&lt;&gt;"", NOVA!R28, "")</f>
        <v/>
      </c>
      <c r="AL41" s="142"/>
      <c r="AM41" s="162" t="str">
        <f>NOVA!B89</f>
        <v>1c</v>
      </c>
      <c r="AN41" s="386" t="str">
        <f>NOVA!C89</f>
        <v>Discuss two with your counselor</v>
      </c>
      <c r="AO41" s="387"/>
      <c r="AP41" s="162" t="str">
        <f>IF(NOVA!R89&lt;&gt;"", NOVA!R89, "")</f>
        <v/>
      </c>
      <c r="AQ41" s="142"/>
      <c r="AR41" s="162" t="str">
        <f>NOVA!B154</f>
        <v>1c</v>
      </c>
      <c r="AS41" s="386" t="str">
        <f>NOVA!C154</f>
        <v>Discuss two with your counselor</v>
      </c>
      <c r="AT41" s="387"/>
      <c r="AU41" s="162" t="str">
        <f>IF(NOVA!R154&lt;&gt;"", NOVA!R154, "")</f>
        <v/>
      </c>
    </row>
    <row r="42" spans="1:47" ht="12.75" customHeight="1">
      <c r="A42" s="412"/>
      <c r="B42" s="412"/>
      <c r="D42" s="402"/>
      <c r="E42" s="42" t="str">
        <f>AdventurePins!B47</f>
        <v>2f</v>
      </c>
      <c r="F42" s="159" t="str">
        <f>AdventurePins!C47</f>
        <v>Jump Rope</v>
      </c>
      <c r="G42" s="42" t="str">
        <f>IF(AdventurePins!R47&lt;&gt;"", AdventurePins!R47, " ")</f>
        <v xml:space="preserve"> </v>
      </c>
      <c r="I42" s="402"/>
      <c r="J42" s="42" t="str">
        <f>AdventurePins!B104</f>
        <v>1c</v>
      </c>
      <c r="K42" s="159" t="str">
        <f>AdventurePins!C104</f>
        <v>Demonstrate sign, salue, handshake</v>
      </c>
      <c r="L42" s="42" t="str">
        <f>IF(AdventurePins!R104&lt;&gt;"", AdventurePins!R104, " ")</f>
        <v xml:space="preserve"> </v>
      </c>
      <c r="N42" s="416"/>
      <c r="O42" s="107" t="str">
        <f>Electives!B50</f>
        <v>4d</v>
      </c>
      <c r="P42" s="125" t="str">
        <f>Electives!C50</f>
        <v>Talk with disabilities worker</v>
      </c>
      <c r="Q42" s="107" t="str">
        <f>IF(Electives!R50&lt;&gt;"", Electives!R50, " ")</f>
        <v xml:space="preserve"> </v>
      </c>
      <c r="S42" s="416"/>
      <c r="T42" s="107" t="str">
        <f>Electives!B118</f>
        <v>4c</v>
      </c>
      <c r="U42" s="125" t="str">
        <f>Electives!C118</f>
        <v>Tighten loose handle/knob</v>
      </c>
      <c r="V42" s="107" t="str">
        <f>IF(Electives!R118&lt;&gt;"", Electives!R118, " ")</f>
        <v xml:space="preserve"> </v>
      </c>
      <c r="X42" s="427"/>
      <c r="Y42" s="107" t="str">
        <f>Electives!B186</f>
        <v>2e</v>
      </c>
      <c r="Z42" s="127" t="str">
        <f>Electives!C186</f>
        <v>Create original words for song &amp; perform</v>
      </c>
      <c r="AA42" s="107" t="str">
        <f>IF(Electives!R186&lt;&gt;"", Electives!R186, " ")</f>
        <v xml:space="preserve"> </v>
      </c>
      <c r="AC42" s="219">
        <f>'Shooting Sports'!B7</f>
        <v>2</v>
      </c>
      <c r="AD42" s="392" t="str">
        <f>'Shooting Sports'!C7</f>
        <v>Load, fire, secure gun and safety mech.</v>
      </c>
      <c r="AE42" s="393"/>
      <c r="AF42" s="219" t="str">
        <f>IF('Shooting Sports'!R7&lt;&gt;"", 'Shooting Sports'!R7, "")</f>
        <v/>
      </c>
      <c r="AG42" s="72"/>
      <c r="AH42" s="162" t="str">
        <f>NOVA!B29</f>
        <v>3b1</v>
      </c>
      <c r="AI42" s="386" t="str">
        <f>NOVA!C29</f>
        <v>Collect 3 to 5 common minerals</v>
      </c>
      <c r="AJ42" s="387"/>
      <c r="AK42" s="162" t="str">
        <f>IF(NOVA!R29&lt;&gt;"", NOVA!R29, "")</f>
        <v/>
      </c>
      <c r="AL42" s="72"/>
      <c r="AM42" s="162">
        <f>NOVA!B90</f>
        <v>2</v>
      </c>
      <c r="AN42" s="386" t="str">
        <f>NOVA!C90</f>
        <v>Complete an elective listed in comment</v>
      </c>
      <c r="AO42" s="387"/>
      <c r="AP42" s="162" t="str">
        <f>IF(NOVA!R90&lt;&gt;"", NOVA!R90, "")</f>
        <v/>
      </c>
      <c r="AQ42" s="72"/>
      <c r="AR42" s="162">
        <f>NOVA!B155</f>
        <v>2</v>
      </c>
      <c r="AS42" s="386" t="str">
        <f>NOVA!C155</f>
        <v>Complete the Game Design adventure</v>
      </c>
      <c r="AT42" s="387"/>
      <c r="AU42" s="162" t="str">
        <f>IF(NOVA!R155&lt;&gt;"", NOVA!R155, "")</f>
        <v/>
      </c>
    </row>
    <row r="43" spans="1:47" ht="12.75" customHeight="1">
      <c r="A43" s="159" t="str">
        <f>N3</f>
        <v>Adventures in Science</v>
      </c>
      <c r="B43" s="151" t="str">
        <f>Electives!R17</f>
        <v/>
      </c>
      <c r="D43" s="402"/>
      <c r="E43" s="42">
        <f>AdventurePins!B48</f>
        <v>3</v>
      </c>
      <c r="F43" s="159" t="str">
        <f>AdventurePins!C48</f>
        <v>Exercise plan (3 activities; 30 days)</v>
      </c>
      <c r="G43" s="42" t="str">
        <f>IF(AdventurePins!R48&lt;&gt;"", AdventurePins!R48, " ")</f>
        <v xml:space="preserve"> </v>
      </c>
      <c r="I43" s="402"/>
      <c r="J43" s="42" t="str">
        <f>AdventurePins!B105</f>
        <v>1d</v>
      </c>
      <c r="K43" s="127" t="str">
        <f>AdventurePins!C105</f>
        <v>Describe 1st Class badge &amp; significance</v>
      </c>
      <c r="L43" s="42" t="str">
        <f>IF(AdventurePins!R105&lt;&gt;"", AdventurePins!R105, " ")</f>
        <v xml:space="preserve"> </v>
      </c>
      <c r="N43" s="416"/>
      <c r="O43" s="107" t="str">
        <f>Electives!B51</f>
        <v>4e</v>
      </c>
      <c r="P43" s="125" t="str">
        <f>Electives!C51</f>
        <v>Scout Oath in Sign Language</v>
      </c>
      <c r="Q43" s="107" t="str">
        <f>IF(Electives!R51&lt;&gt;"", Electives!R51, " ")</f>
        <v xml:space="preserve"> </v>
      </c>
      <c r="S43" s="416"/>
      <c r="T43" s="107" t="str">
        <f>Electives!B119</f>
        <v>4d</v>
      </c>
      <c r="U43" s="126" t="str">
        <f>Electives!C119</f>
        <v>Demonstrate stopping a running toilet</v>
      </c>
      <c r="V43" s="107" t="str">
        <f>IF(Electives!R119&lt;&gt;"", Electives!R119, " ")</f>
        <v xml:space="preserve"> </v>
      </c>
      <c r="X43" s="427"/>
      <c r="Y43" s="107" t="str">
        <f>Electives!B187</f>
        <v>2f</v>
      </c>
      <c r="Z43" s="126" t="str">
        <f>Electives!C187</f>
        <v>Compose den theme song &amp; perform</v>
      </c>
      <c r="AA43" s="107" t="str">
        <f>IF(Electives!R187&lt;&gt;"", Electives!R187, " ")</f>
        <v xml:space="preserve"> </v>
      </c>
      <c r="AC43" s="219">
        <f>'Shooting Sports'!B8</f>
        <v>3</v>
      </c>
      <c r="AD43" s="392" t="str">
        <f>'Shooting Sports'!C8</f>
        <v>Demonstrate good shooting techniques</v>
      </c>
      <c r="AE43" s="393"/>
      <c r="AF43" s="219" t="str">
        <f>IF('Shooting Sports'!R8&lt;&gt;"", 'Shooting Sports'!R8, "")</f>
        <v/>
      </c>
      <c r="AG43" s="215"/>
      <c r="AH43" s="162" t="str">
        <f>NOVA!B30</f>
        <v>3b2</v>
      </c>
      <c r="AI43" s="386" t="str">
        <f>NOVA!C30</f>
        <v>Types of rock these minerals found in</v>
      </c>
      <c r="AJ43" s="387"/>
      <c r="AK43" s="162" t="str">
        <f>IF(NOVA!R30&lt;&gt;"", NOVA!R30, "")</f>
        <v/>
      </c>
      <c r="AL43" s="215"/>
      <c r="AM43" s="162">
        <f>NOVA!B91</f>
        <v>3</v>
      </c>
      <c r="AN43" s="386" t="str">
        <f>NOVA!C91</f>
        <v>Do TWO from A-F</v>
      </c>
      <c r="AO43" s="387"/>
      <c r="AP43" s="162" t="str">
        <f>IF(NOVA!R91&lt;&gt;"", NOVA!R91, "")</f>
        <v/>
      </c>
      <c r="AQ43" s="215"/>
      <c r="AR43" s="162">
        <f>NOVA!B156</f>
        <v>3</v>
      </c>
      <c r="AS43" s="386" t="str">
        <f>NOVA!C156</f>
        <v>Do TWO of A, B or C</v>
      </c>
      <c r="AT43" s="387"/>
      <c r="AU43" s="162" t="str">
        <f>IF(NOVA!R156&lt;&gt;"", NOVA!R156, "")</f>
        <v/>
      </c>
    </row>
    <row r="44" spans="1:47" ht="12.75" customHeight="1">
      <c r="A44" s="159" t="str">
        <f>N15</f>
        <v>Aquanaut</v>
      </c>
      <c r="B44" s="151" t="str">
        <f>Electives!R29</f>
        <v/>
      </c>
      <c r="D44" s="402"/>
      <c r="E44" s="42">
        <f>AdventurePins!B49</f>
        <v>4</v>
      </c>
      <c r="F44" s="159" t="str">
        <f>AdventurePins!C49</f>
        <v>Try new sport</v>
      </c>
      <c r="G44" s="42" t="str">
        <f>IF(AdventurePins!R49&lt;&gt;"", AdventurePins!R49, " ")</f>
        <v xml:space="preserve"> </v>
      </c>
      <c r="I44" s="402"/>
      <c r="J44" s="42" t="str">
        <f>AdventurePins!B106</f>
        <v>1e</v>
      </c>
      <c r="K44" s="126" t="str">
        <f>AdventurePins!C106</f>
        <v>Repeat Pledge of Allegance &amp; explain</v>
      </c>
      <c r="L44" s="42" t="str">
        <f>IF(AdventurePins!R106&lt;&gt;"", AdventurePins!R106, " ")</f>
        <v xml:space="preserve"> </v>
      </c>
      <c r="N44" s="416"/>
      <c r="O44" s="107" t="str">
        <f>Electives!B52</f>
        <v>4f</v>
      </c>
      <c r="P44" s="125" t="str">
        <f>Electives!C52</f>
        <v>Learn service dog process</v>
      </c>
      <c r="Q44" s="107" t="str">
        <f>IF(Electives!R52&lt;&gt;"", Electives!R52, " ")</f>
        <v xml:space="preserve"> </v>
      </c>
      <c r="S44" s="416"/>
      <c r="T44" s="107" t="str">
        <f>Electives!B120</f>
        <v>4e</v>
      </c>
      <c r="U44" s="125" t="str">
        <f>Electives!C120</f>
        <v>Replace furnace filter</v>
      </c>
      <c r="V44" s="107" t="str">
        <f>IF(Electives!R120&lt;&gt;"", Electives!R120, " ")</f>
        <v xml:space="preserve"> </v>
      </c>
      <c r="X44" s="427"/>
      <c r="Y44" s="107" t="str">
        <f>Electives!B188</f>
        <v>2g</v>
      </c>
      <c r="Z44" s="127" t="str">
        <f>Electives!C188</f>
        <v>Write/Compose song about issue &amp; perform</v>
      </c>
      <c r="AA44" s="107" t="str">
        <f>IF(Electives!R188&lt;&gt;"", Electives!R188, " ")</f>
        <v xml:space="preserve"> </v>
      </c>
      <c r="AC44" s="219">
        <f>'Shooting Sports'!B9</f>
        <v>4</v>
      </c>
      <c r="AD44" s="392" t="str">
        <f>'Shooting Sports'!C9</f>
        <v>Show how to put away and store gun</v>
      </c>
      <c r="AE44" s="393"/>
      <c r="AF44" s="219" t="str">
        <f>IF('Shooting Sports'!R9&lt;&gt;"", 'Shooting Sports'!R9, "")</f>
        <v/>
      </c>
      <c r="AG44" s="215"/>
      <c r="AH44" s="162" t="str">
        <f>NOVA!B31</f>
        <v>3b3</v>
      </c>
      <c r="AI44" s="386" t="str">
        <f>NOVA!C31</f>
        <v>Explain difference of rock types</v>
      </c>
      <c r="AJ44" s="387"/>
      <c r="AK44" s="162" t="str">
        <f>IF(NOVA!R31&lt;&gt;"", NOVA!R31, "")</f>
        <v/>
      </c>
      <c r="AL44" s="215"/>
      <c r="AM44" s="162" t="str">
        <f>NOVA!B92</f>
        <v>3a1</v>
      </c>
      <c r="AN44" s="386" t="str">
        <f>NOVA!C92</f>
        <v>Watch the stars</v>
      </c>
      <c r="AO44" s="387"/>
      <c r="AP44" s="162" t="str">
        <f>IF(NOVA!R92&lt;&gt;"", NOVA!R92, "")</f>
        <v/>
      </c>
      <c r="AQ44" s="215"/>
      <c r="AR44" s="162" t="str">
        <f>NOVA!B157</f>
        <v>3a</v>
      </c>
      <c r="AS44" s="386" t="str">
        <f>NOVA!C157</f>
        <v>Choose 2 and calculate your weight there</v>
      </c>
      <c r="AT44" s="387"/>
      <c r="AU44" s="162" t="str">
        <f>IF(NOVA!R157&lt;&gt;"", NOVA!R157, "")</f>
        <v/>
      </c>
    </row>
    <row r="45" spans="1:47">
      <c r="A45" s="159" t="str">
        <f>N25</f>
        <v>Art Explosion</v>
      </c>
      <c r="B45" s="151" t="str">
        <f>Electives!R41</f>
        <v/>
      </c>
      <c r="D45" s="402"/>
      <c r="E45" s="42">
        <f>AdventurePins!B50</f>
        <v>5</v>
      </c>
      <c r="F45" s="159" t="str">
        <f>AdventurePins!C50</f>
        <v>Time obstacle course, 2 weeks</v>
      </c>
      <c r="G45" s="42" t="str">
        <f>IF(AdventurePins!R50&lt;&gt;"", AdventurePins!R50, " ")</f>
        <v xml:space="preserve"> </v>
      </c>
      <c r="I45" s="402"/>
      <c r="J45" s="42" t="str">
        <f>AdventurePins!B107</f>
        <v>2a</v>
      </c>
      <c r="K45" s="159" t="str">
        <f>AdventurePins!C107</f>
        <v>Describe troop leadership</v>
      </c>
      <c r="L45" s="42" t="str">
        <f>IF(AdventurePins!R107&lt;&gt;"", AdventurePins!R107, " ")</f>
        <v xml:space="preserve"> </v>
      </c>
      <c r="N45" s="416"/>
      <c r="O45" s="107" t="str">
        <f>Electives!B53</f>
        <v>4g</v>
      </c>
      <c r="P45" s="125" t="str">
        <f>Electives!C53</f>
        <v>Service project for a disability</v>
      </c>
      <c r="Q45" s="107" t="str">
        <f>IF(Electives!R53&lt;&gt;"", Electives!R53, " ")</f>
        <v xml:space="preserve"> </v>
      </c>
      <c r="S45" s="416"/>
      <c r="T45" s="107" t="str">
        <f>Electives!B121</f>
        <v>4f</v>
      </c>
      <c r="U45" s="125" t="str">
        <f>Electives!C121</f>
        <v>Wash a car</v>
      </c>
      <c r="V45" s="107" t="str">
        <f>IF(Electives!R121&lt;&gt;"", Electives!R121, " ")</f>
        <v xml:space="preserve"> </v>
      </c>
      <c r="X45" s="427"/>
      <c r="Y45" s="107" t="str">
        <f>Electives!B189</f>
        <v>2h</v>
      </c>
      <c r="Z45" s="125" t="str">
        <f>Electives!C189</f>
        <v>Perform a musical number.</v>
      </c>
      <c r="AA45" s="107" t="str">
        <f>IF(Electives!R189&lt;&gt;"", Electives!R189, " ")</f>
        <v xml:space="preserve"> </v>
      </c>
      <c r="AC45"/>
      <c r="AD45" s="218" t="str">
        <f>'Shooting Sports'!C11</f>
        <v>BB Gun: Level 2</v>
      </c>
      <c r="AE45" s="218"/>
      <c r="AF45"/>
      <c r="AG45" s="215"/>
      <c r="AH45" s="162" t="str">
        <f>NOVA!B32</f>
        <v>3b4</v>
      </c>
      <c r="AI45" s="386" t="str">
        <f>NOVA!C32</f>
        <v>Share collection and what you learned</v>
      </c>
      <c r="AJ45" s="387"/>
      <c r="AK45" s="162" t="str">
        <f>IF(NOVA!R32&lt;&gt;"", NOVA!R32, "")</f>
        <v/>
      </c>
      <c r="AL45" s="215"/>
      <c r="AM45" s="162" t="str">
        <f>NOVA!B93</f>
        <v>3a2</v>
      </c>
      <c r="AN45" s="386" t="str">
        <f>NOVA!C93</f>
        <v>Find and draw 5 constellations</v>
      </c>
      <c r="AO45" s="387"/>
      <c r="AP45" s="162" t="str">
        <f>IF(NOVA!R93&lt;&gt;"", NOVA!R93, "")</f>
        <v/>
      </c>
      <c r="AQ45" s="215"/>
      <c r="AR45" s="162" t="str">
        <f>NOVA!B158</f>
        <v>3a1</v>
      </c>
      <c r="AS45" s="386" t="str">
        <f>NOVA!C158</f>
        <v>On the sun or moon</v>
      </c>
      <c r="AT45" s="387"/>
      <c r="AU45" s="162" t="str">
        <f>IF(NOVA!R158&lt;&gt;"", NOVA!R158, "")</f>
        <v/>
      </c>
    </row>
    <row r="46" spans="1:47">
      <c r="A46" s="159" t="str">
        <f>N35</f>
        <v>Aware and Care</v>
      </c>
      <c r="B46" s="151" t="str">
        <f>Electives!R55</f>
        <v/>
      </c>
      <c r="D46" s="402"/>
      <c r="E46" s="42">
        <f>AdventurePins!B51</f>
        <v>6</v>
      </c>
      <c r="F46" s="159" t="str">
        <f>AdventurePins!C51</f>
        <v>Lead fitness game</v>
      </c>
      <c r="G46" s="42" t="str">
        <f>IF(AdventurePins!R51&lt;&gt;"", AdventurePins!R51, " ")</f>
        <v xml:space="preserve"> </v>
      </c>
      <c r="I46" s="402"/>
      <c r="J46" s="42" t="str">
        <f>AdventurePins!B108</f>
        <v>2b</v>
      </c>
      <c r="K46" s="159" t="str">
        <f>AdventurePins!C108</f>
        <v>Describe 4 steps of advancement</v>
      </c>
      <c r="L46" s="42" t="str">
        <f>IF(AdventurePins!R108&lt;&gt;"", AdventurePins!R108, " ")</f>
        <v xml:space="preserve"> </v>
      </c>
      <c r="N46" s="417"/>
      <c r="O46" s="107" t="str">
        <f>Electives!B54</f>
        <v>4h</v>
      </c>
      <c r="P46" s="127" t="str">
        <f>Electives!C54</f>
        <v>Activity w/disabled members organization</v>
      </c>
      <c r="Q46" s="107" t="str">
        <f>IF(Electives!R54&lt;&gt;"", Electives!R54, " ")</f>
        <v xml:space="preserve"> </v>
      </c>
      <c r="S46" s="416"/>
      <c r="T46" s="107" t="str">
        <f>Electives!B122</f>
        <v>4g</v>
      </c>
      <c r="U46" s="125" t="str">
        <f>Electives!C122</f>
        <v>Check oil level &amp; tire pressure in car</v>
      </c>
      <c r="V46" s="107" t="str">
        <f>IF(Electives!R122&lt;&gt;"", Electives!R122,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Sports'!R12&lt;&gt;"", 'Shooting Sports'!R12, "")</f>
        <v/>
      </c>
      <c r="AG46" s="215"/>
      <c r="AH46" s="162" t="str">
        <f>NOVA!B33</f>
        <v>3c1</v>
      </c>
      <c r="AI46" s="386" t="str">
        <f>NOVA!C33</f>
        <v>Use 4 ways to monitor / predict weather</v>
      </c>
      <c r="AJ46" s="387"/>
      <c r="AK46" s="162" t="str">
        <f>IF(NOVA!R33&lt;&gt;"", NOVA!R33, "")</f>
        <v/>
      </c>
      <c r="AL46" s="215"/>
      <c r="AM46" s="162" t="str">
        <f>NOVA!B94</f>
        <v>3a3</v>
      </c>
      <c r="AN46" s="386" t="str">
        <f>NOVA!C94</f>
        <v>Discuss with counselor</v>
      </c>
      <c r="AO46" s="387"/>
      <c r="AP46" s="162" t="str">
        <f>IF(NOVA!R94&lt;&gt;"", NOVA!R94, "")</f>
        <v/>
      </c>
      <c r="AQ46" s="215"/>
      <c r="AR46" s="162" t="str">
        <f>NOVA!B159</f>
        <v>3a2</v>
      </c>
      <c r="AS46" s="386" t="str">
        <f>NOVA!C159</f>
        <v>On Jupiter or Pluto</v>
      </c>
      <c r="AT46" s="387"/>
      <c r="AU46" s="162" t="str">
        <f>IF(NOVA!R159&lt;&gt;"", NOVA!R159, "")</f>
        <v/>
      </c>
    </row>
    <row r="47" spans="1:47">
      <c r="A47" s="159" t="str">
        <f>N47</f>
        <v>Build It</v>
      </c>
      <c r="B47" s="151" t="str">
        <f>Electives!R62</f>
        <v/>
      </c>
      <c r="D47" s="399" t="str">
        <f>AdventurePins!C53</f>
        <v>Webelos Walkabout</v>
      </c>
      <c r="E47" s="399"/>
      <c r="F47" s="399"/>
      <c r="G47" s="399"/>
      <c r="I47" s="402"/>
      <c r="J47" s="42" t="str">
        <f>AdventurePins!B109</f>
        <v>2c</v>
      </c>
      <c r="K47" s="159" t="str">
        <f>AdventurePins!C109</f>
        <v>Describe ranks in Boy Scouts</v>
      </c>
      <c r="L47" s="42" t="str">
        <f>IF(AdventurePins!R109&lt;&gt;"", AdventurePins!R109, " ")</f>
        <v xml:space="preserve"> </v>
      </c>
      <c r="N47" s="399" t="str">
        <f>Electives!C57</f>
        <v>Build It</v>
      </c>
      <c r="O47" s="399"/>
      <c r="P47" s="399"/>
      <c r="Q47" s="399"/>
      <c r="S47" s="416"/>
      <c r="T47" s="107" t="str">
        <f>Electives!B123</f>
        <v>4h</v>
      </c>
      <c r="U47" s="125" t="str">
        <f>Electives!C123</f>
        <v>Replace a bulb in a car</v>
      </c>
      <c r="V47" s="107" t="str">
        <f>IF(Electives!R123&lt;&gt;"", Electives!R123, " ")</f>
        <v xml:space="preserve"> </v>
      </c>
      <c r="X47" s="410" t="str">
        <f>IF(Electives!$E192&lt;&gt;"", Electives!$E192, " ")</f>
        <v>(Do All)</v>
      </c>
      <c r="Y47" s="107">
        <f>Electives!B193</f>
        <v>1</v>
      </c>
      <c r="Z47" s="126" t="str">
        <f>Electives!C193</f>
        <v>Write story outline. Create storyboard.</v>
      </c>
      <c r="AA47" s="107" t="str">
        <f>IF(Electives!R193&lt;&gt;"", Electives!R193, " ")</f>
        <v xml:space="preserve"> </v>
      </c>
      <c r="AC47" s="219" t="str">
        <f>'Shooting Sports'!B13</f>
        <v>S1</v>
      </c>
      <c r="AD47" s="392" t="str">
        <f>'Shooting Sports'!C13</f>
        <v>Demonstrate one shooting position</v>
      </c>
      <c r="AE47" s="393"/>
      <c r="AF47" s="219" t="str">
        <f>IF('Shooting Sports'!R13&lt;&gt;"", 'Shooting Sports'!R13, "")</f>
        <v/>
      </c>
      <c r="AG47" s="215"/>
      <c r="AH47" s="162" t="str">
        <f>NOVA!B34</f>
        <v>3c2</v>
      </c>
      <c r="AI47" s="386" t="str">
        <f>NOVA!C34</f>
        <v>Analyze predictions for a week</v>
      </c>
      <c r="AJ47" s="387"/>
      <c r="AK47" s="162" t="str">
        <f>IF(NOVA!R34&lt;&gt;"", NOVA!R34, "")</f>
        <v/>
      </c>
      <c r="AL47" s="215"/>
      <c r="AM47" s="162" t="str">
        <f>NOVA!B95</f>
        <v>3b1</v>
      </c>
      <c r="AN47" s="386" t="str">
        <f>NOVA!C95</f>
        <v>Explain revolution, orbit and rotation</v>
      </c>
      <c r="AO47" s="387"/>
      <c r="AP47" s="162" t="str">
        <f>IF(NOVA!R95&lt;&gt;"", NOVA!R95, "")</f>
        <v/>
      </c>
      <c r="AQ47" s="215"/>
      <c r="AR47" s="162" t="str">
        <f>NOVA!B160</f>
        <v>3a3</v>
      </c>
      <c r="AS47" s="386" t="str">
        <f>NOVA!C160</f>
        <v>On a planet of your choice</v>
      </c>
      <c r="AT47" s="387"/>
      <c r="AU47" s="162" t="str">
        <f>IF(NOVA!R160&lt;&gt;"", NOVA!R160, "")</f>
        <v/>
      </c>
    </row>
    <row r="48" spans="1:47" ht="12.75" customHeight="1">
      <c r="A48" s="159" t="str">
        <f>N52</f>
        <v>Build My Own Hero</v>
      </c>
      <c r="B48" s="151" t="str">
        <f>Electives!R71</f>
        <v/>
      </c>
      <c r="D48" s="403" t="str">
        <f>IF(AdventurePins!$E53&lt;&gt;"", AdventurePins!$E53, " ")</f>
        <v>(Do 1-4 and one other)</v>
      </c>
      <c r="E48" s="42">
        <f>AdventurePins!B54</f>
        <v>1</v>
      </c>
      <c r="F48" s="159" t="str">
        <f>AdventurePins!C54</f>
        <v>Create a hike plan</v>
      </c>
      <c r="G48" s="42" t="str">
        <f>IF(AdventurePins!R54&lt;&gt;"", AdventurePins!R54, " ")</f>
        <v xml:space="preserve"> </v>
      </c>
      <c r="I48" s="402"/>
      <c r="J48" s="42" t="str">
        <f>AdventurePins!B110</f>
        <v>2d</v>
      </c>
      <c r="K48" s="159" t="str">
        <f>AdventurePins!C110</f>
        <v>Describe merit badge program</v>
      </c>
      <c r="L48" s="42" t="str">
        <f>IF(AdventurePins!R110&lt;&gt;"", AdventurePins!R110, " ")</f>
        <v xml:space="preserve"> </v>
      </c>
      <c r="N48" s="410" t="str">
        <f>IF(Electives!$E57&lt;&gt;"", Electives!$E57, " ")</f>
        <v>(Do All)</v>
      </c>
      <c r="O48" s="107">
        <f>Electives!B58</f>
        <v>1</v>
      </c>
      <c r="P48" s="125" t="str">
        <f>Electives!C58</f>
        <v>Learn basic tools &amp; safety</v>
      </c>
      <c r="Q48" s="107" t="str">
        <f>IF(Electives!R58&lt;&gt;"", Electives!R58, " ")</f>
        <v xml:space="preserve"> </v>
      </c>
      <c r="S48" s="416"/>
      <c r="T48" s="107" t="str">
        <f>Electives!B124</f>
        <v>4i</v>
      </c>
      <c r="U48" s="125" t="str">
        <f>Electives!C124</f>
        <v>Change a car tire</v>
      </c>
      <c r="V48" s="107" t="str">
        <f>IF(Electives!R124&lt;&gt;"", Electives!R124, " ")</f>
        <v xml:space="preserve"> </v>
      </c>
      <c r="X48" s="410"/>
      <c r="Y48" s="107">
        <f>Electives!B194</f>
        <v>2</v>
      </c>
      <c r="Z48" s="125" t="str">
        <f>Electives!C194</f>
        <v>Create movie w/Oath &amp; Law</v>
      </c>
      <c r="AA48" s="107" t="str">
        <f>IF(Electives!R194&lt;&gt;"", Electives!R194, " ")</f>
        <v xml:space="preserve"> </v>
      </c>
      <c r="AC48" s="219" t="str">
        <f>'Shooting Sports'!B14</f>
        <v>S2</v>
      </c>
      <c r="AD48" s="392" t="str">
        <f>'Shooting Sports'!C14</f>
        <v>Fire 5 BBs in 3 volleys at the Cub target</v>
      </c>
      <c r="AE48" s="393"/>
      <c r="AF48" s="219" t="str">
        <f>IF('Shooting Sports'!R14&lt;&gt;"", 'Shooting Sports'!R14, "")</f>
        <v/>
      </c>
      <c r="AG48" s="215"/>
      <c r="AH48" s="162" t="str">
        <f>NOVA!B35</f>
        <v>3c3</v>
      </c>
      <c r="AI48" s="386" t="str">
        <f>NOVA!C35</f>
        <v>Discuss work with counselor</v>
      </c>
      <c r="AJ48" s="387"/>
      <c r="AK48" s="162" t="str">
        <f>IF(NOVA!R35&lt;&gt;"", NOVA!R35, "")</f>
        <v/>
      </c>
      <c r="AL48" s="215"/>
      <c r="AM48" s="162" t="str">
        <f>NOVA!B96</f>
        <v>3b2</v>
      </c>
      <c r="AN48" s="386" t="str">
        <f>NOVA!C96</f>
        <v>Compare 3 planets to the Earth</v>
      </c>
      <c r="AO48" s="387"/>
      <c r="AP48" s="162" t="str">
        <f>IF(NOVA!R96&lt;&gt;"", NOVA!R96, "")</f>
        <v/>
      </c>
      <c r="AQ48" s="215"/>
      <c r="AR48" s="162" t="str">
        <f>NOVA!B161</f>
        <v>3b</v>
      </c>
      <c r="AS48" s="386" t="str">
        <f>NOVA!C161</f>
        <v>Choose one and calculate its height</v>
      </c>
      <c r="AT48" s="387"/>
      <c r="AU48" s="162" t="str">
        <f>IF(NOVA!R161&lt;&gt;"", NOVA!R161, "")</f>
        <v/>
      </c>
    </row>
    <row r="49" spans="1:47" ht="12.75" customHeight="1">
      <c r="A49" s="159" t="str">
        <f>S3</f>
        <v>Castaway</v>
      </c>
      <c r="B49" s="151" t="str">
        <f>Electives!R81</f>
        <v/>
      </c>
      <c r="D49" s="404"/>
      <c r="E49" s="42">
        <f>AdventurePins!B55</f>
        <v>2</v>
      </c>
      <c r="F49" s="159" t="str">
        <f>AdventurePins!C55</f>
        <v>Assemble a hiking first-aid kit</v>
      </c>
      <c r="G49" s="42" t="str">
        <f>IF(AdventurePins!R55&lt;&gt;"", AdventurePins!R55, " ")</f>
        <v xml:space="preserve"> </v>
      </c>
      <c r="I49" s="402"/>
      <c r="J49" s="42" t="str">
        <f>AdventurePins!B111</f>
        <v>3a</v>
      </c>
      <c r="K49" s="159" t="str">
        <f>AdventurePins!C111</f>
        <v>Explain patrol method &amp; types</v>
      </c>
      <c r="L49" s="42" t="str">
        <f>IF(AdventurePins!R111&lt;&gt;"", AdventurePins!R111, " ")</f>
        <v xml:space="preserve"> </v>
      </c>
      <c r="N49" s="410"/>
      <c r="O49" s="107">
        <f>Electives!B59</f>
        <v>2</v>
      </c>
      <c r="P49" s="125" t="str">
        <f>Electives!C59</f>
        <v>Build carpentry project</v>
      </c>
      <c r="Q49" s="107" t="str">
        <f>IF(Electives!R59&lt;&gt;"", Electives!R59, " ")</f>
        <v xml:space="preserve"> </v>
      </c>
      <c r="S49" s="416"/>
      <c r="T49" s="107" t="str">
        <f>Electives!B125</f>
        <v>4j</v>
      </c>
      <c r="U49" s="125" t="str">
        <f>Electives!C125</f>
        <v>Repair bicycle, chain, tires, flat, etc</v>
      </c>
      <c r="V49" s="107" t="str">
        <f>IF(Electives!R125&lt;&gt;"", Electives!R125, " ")</f>
        <v xml:space="preserve"> </v>
      </c>
      <c r="X49" s="410"/>
      <c r="Y49" s="107">
        <f>Electives!B195</f>
        <v>3</v>
      </c>
      <c r="Z49" s="125" t="str">
        <f>Electives!C195</f>
        <v>Share movie with family/pack/den.</v>
      </c>
      <c r="AA49" s="107" t="str">
        <f>IF(Electives!R195&lt;&gt;"", Electives!R195, " ")</f>
        <v xml:space="preserve"> </v>
      </c>
      <c r="AC49" s="219" t="str">
        <f>'Shooting Sports'!B15</f>
        <v>S3</v>
      </c>
      <c r="AD49" s="392" t="str">
        <f>'Shooting Sports'!C15</f>
        <v>Demonstrate/Explain range commands</v>
      </c>
      <c r="AE49" s="393"/>
      <c r="AF49" s="219" t="str">
        <f>IF('Shooting Sports'!R15&lt;&gt;"", 'Shooting Sports'!R15, "")</f>
        <v/>
      </c>
      <c r="AG49" s="215"/>
      <c r="AH49" s="162" t="str">
        <f>NOVA!B36</f>
        <v>3d</v>
      </c>
      <c r="AI49" s="386" t="str">
        <f>NOVA!C36</f>
        <v>Choose 2 habitats and complete activity</v>
      </c>
      <c r="AJ49" s="387"/>
      <c r="AK49" s="162" t="str">
        <f>IF(NOVA!R36&lt;&gt;"", NOVA!R36, "")</f>
        <v/>
      </c>
      <c r="AL49" s="215"/>
      <c r="AM49" s="162" t="str">
        <f>NOVA!B97</f>
        <v>3b3</v>
      </c>
      <c r="AN49" s="386" t="str">
        <f>NOVA!C97</f>
        <v>Discuss with counselor</v>
      </c>
      <c r="AO49" s="387"/>
      <c r="AP49" s="162" t="str">
        <f>IF(NOVA!R97&lt;&gt;"", NOVA!R97, "")</f>
        <v/>
      </c>
      <c r="AQ49" s="215"/>
      <c r="AR49" s="162" t="str">
        <f>NOVA!B162</f>
        <v>3b1</v>
      </c>
      <c r="AS49" s="386" t="str">
        <f>NOVA!C162</f>
        <v>A tree</v>
      </c>
      <c r="AT49" s="387"/>
      <c r="AU49" s="162" t="str">
        <f>IF(NOVA!R162&lt;&gt;"", NOVA!R162, "")</f>
        <v/>
      </c>
    </row>
    <row r="50" spans="1:47">
      <c r="A50" s="159" t="str">
        <f>S11</f>
        <v>Earth Rocks!</v>
      </c>
      <c r="B50" s="151" t="str">
        <f>Electives!R95</f>
        <v/>
      </c>
      <c r="D50" s="404"/>
      <c r="E50" s="42">
        <f>AdventurePins!B56</f>
        <v>3</v>
      </c>
      <c r="F50" s="159" t="str">
        <f>AdventurePins!C56</f>
        <v>Outdoor Code / Leave No Trace</v>
      </c>
      <c r="G50" s="42" t="str">
        <f>IF(AdventurePins!R56&lt;&gt;"", AdventurePins!R56, " ")</f>
        <v xml:space="preserve"> </v>
      </c>
      <c r="I50" s="402"/>
      <c r="J50" s="42" t="str">
        <f>AdventurePins!B112</f>
        <v>3b</v>
      </c>
      <c r="K50" s="127" t="str">
        <f>AdventurePins!C112</f>
        <v>Hold an election to choose patrol leader</v>
      </c>
      <c r="L50" s="42" t="str">
        <f>IF(AdventurePins!R112&lt;&gt;"", AdventurePins!R112, " ")</f>
        <v xml:space="preserve"> </v>
      </c>
      <c r="N50" s="410"/>
      <c r="O50" s="107">
        <f>Electives!B60</f>
        <v>3</v>
      </c>
      <c r="P50" s="125" t="str">
        <f>Electives!C60</f>
        <v>List tools / materials for #2</v>
      </c>
      <c r="Q50" s="107" t="str">
        <f>IF(Electives!R60&lt;&gt;"", Electives!R60, " ")</f>
        <v xml:space="preserve"> </v>
      </c>
      <c r="S50" s="416"/>
      <c r="T50" s="107" t="str">
        <f>Electives!B126</f>
        <v>4k</v>
      </c>
      <c r="U50" s="127" t="str">
        <f>Electives!C126</f>
        <v>Replace wheels on skateboard, scooter, or skates</v>
      </c>
      <c r="V50" s="107" t="str">
        <f>IF(Electives!R126&lt;&gt;"", Electives!R126,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Sports'!R16&lt;&gt;"", 'Shooting Sports'!R16, "")</f>
        <v/>
      </c>
      <c r="AG50" s="142"/>
      <c r="AH50" s="162" t="str">
        <f>NOVA!B37</f>
        <v>3d1</v>
      </c>
      <c r="AI50" s="386" t="str">
        <f>NOVA!C37</f>
        <v>Prairie</v>
      </c>
      <c r="AJ50" s="387"/>
      <c r="AK50" s="162" t="str">
        <f>IF(NOVA!R37&lt;&gt;"", NOVA!R37, "")</f>
        <v/>
      </c>
      <c r="AL50" s="142"/>
      <c r="AM50" s="162" t="str">
        <f>NOVA!B98</f>
        <v>3c1</v>
      </c>
      <c r="AN50" s="386" t="str">
        <f>NOVA!C98</f>
        <v>Design a rover and tell what it collects</v>
      </c>
      <c r="AO50" s="387"/>
      <c r="AP50" s="162" t="str">
        <f>IF(NOVA!R98&lt;&gt;"", NOVA!R98, "")</f>
        <v/>
      </c>
      <c r="AQ50" s="142"/>
      <c r="AR50" s="162" t="str">
        <f>NOVA!B163</f>
        <v>3b2</v>
      </c>
      <c r="AS50" s="386" t="str">
        <f>NOVA!C163</f>
        <v>Your house</v>
      </c>
      <c r="AT50" s="387"/>
      <c r="AU50" s="162" t="str">
        <f>IF(NOVA!R163&lt;&gt;"", NOVA!R163, "")</f>
        <v/>
      </c>
    </row>
    <row r="51" spans="1:47" ht="12.75" customHeight="1">
      <c r="A51" s="159" t="str">
        <f>S23</f>
        <v>Engineer</v>
      </c>
      <c r="B51" s="151" t="str">
        <f>Electives!R104</f>
        <v/>
      </c>
      <c r="D51" s="404"/>
      <c r="E51" s="42">
        <f>AdventurePins!B57</f>
        <v>4</v>
      </c>
      <c r="F51" s="159" t="str">
        <f>AdventurePins!C57</f>
        <v>Hike 3 miles and plan lunch</v>
      </c>
      <c r="G51" s="42" t="str">
        <f>IF(AdventurePins!R57&lt;&gt;"", AdventurePins!R57, " ")</f>
        <v xml:space="preserve"> </v>
      </c>
      <c r="I51" s="402"/>
      <c r="J51" s="42" t="str">
        <f>AdventurePins!B113</f>
        <v>3c</v>
      </c>
      <c r="K51" s="127" t="str">
        <f>AdventurePins!C113</f>
        <v>Develop patrol name, emblem, flag, &amp; yell</v>
      </c>
      <c r="L51" s="42" t="str">
        <f>IF(AdventurePins!R113&lt;&gt;"", AdventurePins!R113, " ")</f>
        <v xml:space="preserve"> </v>
      </c>
      <c r="N51" s="410"/>
      <c r="O51" s="107">
        <f>Electives!B61</f>
        <v>4</v>
      </c>
      <c r="P51" s="127" t="str">
        <f>Electives!C61</f>
        <v>Visit / interview construction worker @ site</v>
      </c>
      <c r="Q51" s="107" t="str">
        <f>IF(Electives!R61&lt;&gt;"", Electives!R61, " ")</f>
        <v xml:space="preserve"> </v>
      </c>
      <c r="S51" s="416"/>
      <c r="T51" s="107" t="str">
        <f>Electives!B127</f>
        <v>4l</v>
      </c>
      <c r="U51" s="125" t="str">
        <f>Electives!C127</f>
        <v>Help prepare and paint a room</v>
      </c>
      <c r="V51" s="107" t="str">
        <f>IF(Electives!R127&lt;&gt;"", Electives!R127, " ")</f>
        <v xml:space="preserve"> </v>
      </c>
      <c r="X51" s="410" t="str">
        <f>IF(Electives!$E198&lt;&gt;"", Electives!$E198, " ")</f>
        <v>(Do 1, one of 2, all 3 thru 5, and one of 6)</v>
      </c>
      <c r="Y51" s="107">
        <f>Electives!B199</f>
        <v>1</v>
      </c>
      <c r="Z51" s="127" t="str">
        <f>Electives!C199</f>
        <v>Interview grandparent about childhood life</v>
      </c>
      <c r="AA51" s="107" t="str">
        <f>IF(Electives!R199&lt;&gt;"", Electives!R199, " ")</f>
        <v xml:space="preserve"> </v>
      </c>
      <c r="AC51"/>
      <c r="AD51" s="218" t="str">
        <f>'Shooting Sports'!C18</f>
        <v>Archery: Level 1</v>
      </c>
      <c r="AE51" s="218"/>
      <c r="AF51"/>
      <c r="AG51" s="72"/>
      <c r="AH51" s="162" t="str">
        <f>NOVA!B38</f>
        <v>3d2</v>
      </c>
      <c r="AI51" s="386" t="str">
        <f>NOVA!C38</f>
        <v>Temperate forest</v>
      </c>
      <c r="AJ51" s="387"/>
      <c r="AK51" s="162" t="str">
        <f>IF(NOVA!R38&lt;&gt;"", NOVA!R38, "")</f>
        <v/>
      </c>
      <c r="AL51" s="72"/>
      <c r="AM51" s="162" t="str">
        <f>NOVA!B99</f>
        <v>3c2</v>
      </c>
      <c r="AN51" s="386" t="str">
        <f>NOVA!C99</f>
        <v>How would rover work</v>
      </c>
      <c r="AO51" s="387"/>
      <c r="AP51" s="162" t="str">
        <f>IF(NOVA!R99&lt;&gt;"", NOVA!R99, "")</f>
        <v/>
      </c>
      <c r="AQ51" s="72"/>
      <c r="AR51" s="162" t="str">
        <f>NOVA!B164</f>
        <v>3b3</v>
      </c>
      <c r="AS51" s="386" t="str">
        <f>NOVA!C164</f>
        <v>A building of your choice</v>
      </c>
      <c r="AT51" s="387"/>
      <c r="AU51" s="162" t="str">
        <f>IF(NOVA!R164&lt;&gt;"", NOVA!R164, "")</f>
        <v/>
      </c>
    </row>
    <row r="52" spans="1:47">
      <c r="A52" s="159" t="str">
        <f>S30</f>
        <v>Fix It</v>
      </c>
      <c r="B52" s="151" t="str">
        <f>Electives!R137</f>
        <v/>
      </c>
      <c r="D52" s="404"/>
      <c r="E52" s="42">
        <f>AdventurePins!B58</f>
        <v>5</v>
      </c>
      <c r="F52" s="127" t="str">
        <f>AdventurePins!C58</f>
        <v>Identify poisonous plants/animals/insects</v>
      </c>
      <c r="G52" s="42" t="str">
        <f>IF(AdventurePins!R58&lt;&gt;"", AdventurePins!R58, " ")</f>
        <v xml:space="preserve"> </v>
      </c>
      <c r="I52" s="402"/>
      <c r="J52" s="42" t="str">
        <f>AdventurePins!B114</f>
        <v>3d</v>
      </c>
      <c r="K52" s="127" t="str">
        <f>AdventurePins!C114</f>
        <v>Participate in Boy Scout campout/activity</v>
      </c>
      <c r="L52" s="42" t="str">
        <f>IF(AdventurePins!R114&lt;&gt;"", AdventurePins!R114, " ")</f>
        <v xml:space="preserve"> </v>
      </c>
      <c r="N52" s="399" t="str">
        <f>Electives!C64</f>
        <v>Build My Own Hero</v>
      </c>
      <c r="O52" s="399"/>
      <c r="P52" s="399"/>
      <c r="Q52" s="399"/>
      <c r="S52" s="416"/>
      <c r="T52" s="107" t="str">
        <f>Electives!B128</f>
        <v>4m</v>
      </c>
      <c r="U52" s="125" t="str">
        <f>Electives!C128</f>
        <v>Help replace wall or floor tile</v>
      </c>
      <c r="V52" s="107" t="str">
        <f>IF(Electives!R128&lt;&gt;"", Electives!R128, " ")</f>
        <v xml:space="preserve"> </v>
      </c>
      <c r="X52" s="410"/>
      <c r="Y52" s="107" t="str">
        <f>Electives!B200</f>
        <v>2a</v>
      </c>
      <c r="Z52" s="127" t="str">
        <f>Electives!C200</f>
        <v>Family tree of three generations</v>
      </c>
      <c r="AA52" s="107" t="str">
        <f>IF(Electives!R200&lt;&gt;"", Electives!R200, " ")</f>
        <v xml:space="preserve"> </v>
      </c>
      <c r="AC52" s="219">
        <f>'Shooting Sports'!B19</f>
        <v>1</v>
      </c>
      <c r="AD52" s="428" t="str">
        <f>'Shooting Sports'!C19</f>
        <v>Follow archery range rules and whistles</v>
      </c>
      <c r="AE52" s="429"/>
      <c r="AF52" s="219" t="str">
        <f>IF('Shooting Sports'!R19&lt;&gt;"", 'Shooting Sports'!R19, "")</f>
        <v/>
      </c>
      <c r="AG52" s="220"/>
      <c r="AH52" s="162" t="str">
        <f>NOVA!B39</f>
        <v>3d3</v>
      </c>
      <c r="AI52" s="386" t="str">
        <f>NOVA!C39</f>
        <v>Aquatic ecosystem</v>
      </c>
      <c r="AJ52" s="387"/>
      <c r="AK52" s="162" t="str">
        <f>IF(NOVA!R39&lt;&gt;"", NOVA!R39, "")</f>
        <v/>
      </c>
      <c r="AL52" s="220"/>
      <c r="AM52" s="162" t="str">
        <f>NOVA!B100</f>
        <v>3c3</v>
      </c>
      <c r="AN52" s="386" t="str">
        <f>NOVA!C100</f>
        <v>How would rover transmit data</v>
      </c>
      <c r="AO52" s="387"/>
      <c r="AP52" s="162" t="str">
        <f>IF(NOVA!R100&lt;&gt;"", NOVA!R100, "")</f>
        <v/>
      </c>
      <c r="AQ52" s="220"/>
      <c r="AR52" s="162" t="str">
        <f>NOVA!B165</f>
        <v>3c</v>
      </c>
      <c r="AS52" s="386" t="str">
        <f>NOVA!C165</f>
        <v>Calculate the volume of air in your room</v>
      </c>
      <c r="AT52" s="387"/>
      <c r="AU52" s="162" t="str">
        <f>IF(NOVA!R165&lt;&gt;"", NOVA!R165, "")</f>
        <v/>
      </c>
    </row>
    <row r="53" spans="1:47" ht="12.75" customHeight="1">
      <c r="A53" s="159" t="str">
        <f>X3</f>
        <v>Game Design</v>
      </c>
      <c r="B53" s="151" t="str">
        <f>Electives!R144</f>
        <v/>
      </c>
      <c r="D53" s="405"/>
      <c r="E53" s="42">
        <f>AdventurePins!B59</f>
        <v>6</v>
      </c>
      <c r="F53" s="127" t="str">
        <f>AdventurePins!C59</f>
        <v>Leader role: Trail/First-aid/Lunch/Service</v>
      </c>
      <c r="G53" s="42" t="str">
        <f>IF(AdventurePins!R59&lt;&gt;"", AdventurePins!R59, " ")</f>
        <v xml:space="preserve"> </v>
      </c>
      <c r="I53" s="402"/>
      <c r="J53" s="42">
        <f>AdventurePins!B115</f>
        <v>4</v>
      </c>
      <c r="K53" s="126" t="str">
        <f>AdventurePins!C115</f>
        <v>Use patrol method on Boy Scout activity</v>
      </c>
      <c r="L53" s="42" t="str">
        <f>IF(AdventurePins!R115&lt;&gt;"", AdventurePins!R115, " ")</f>
        <v xml:space="preserve"> </v>
      </c>
      <c r="N53" s="410" t="str">
        <f>IF(Electives!$E64&lt;&gt;"", Electives!$E64, " ")</f>
        <v>(Do 1-3 and one other)</v>
      </c>
      <c r="O53" s="107">
        <f>Electives!B65</f>
        <v>1</v>
      </c>
      <c r="P53" s="125" t="str">
        <f>Electives!C65</f>
        <v>What is Hero; Invite local hero.</v>
      </c>
      <c r="Q53" s="107" t="str">
        <f>IF(Electives!R65&lt;&gt;"", Electives!R65, " ")</f>
        <v xml:space="preserve"> </v>
      </c>
      <c r="S53" s="416"/>
      <c r="T53" s="107" t="str">
        <f>Electives!B129</f>
        <v>4n</v>
      </c>
      <c r="U53" s="125" t="str">
        <f>Electives!C129</f>
        <v>Help repair window/door lock</v>
      </c>
      <c r="V53" s="107" t="str">
        <f>IF(Electives!R129&lt;&gt;"", Electives!R129, " ")</f>
        <v xml:space="preserve"> </v>
      </c>
      <c r="X53" s="410"/>
      <c r="Y53" s="107" t="str">
        <f>Electives!B201</f>
        <v>2b</v>
      </c>
      <c r="Z53" s="127" t="str">
        <f>Electives!C201</f>
        <v>Make a display showing family orign</v>
      </c>
      <c r="AA53" s="107" t="str">
        <f>IF(Electives!R201&lt;&gt;"", Electives!R201, " ")</f>
        <v xml:space="preserve"> </v>
      </c>
      <c r="AC53" s="219">
        <f>'Shooting Sports'!B20</f>
        <v>2</v>
      </c>
      <c r="AD53" s="392" t="str">
        <f>'Shooting Sports'!C20</f>
        <v>Identify recurve and compound bow</v>
      </c>
      <c r="AE53" s="393"/>
      <c r="AF53" s="219" t="str">
        <f>IF('Shooting Sports'!R20&lt;&gt;"", 'Shooting Sports'!R20, "")</f>
        <v/>
      </c>
      <c r="AG53" s="221"/>
      <c r="AH53" s="162" t="str">
        <f>NOVA!B40</f>
        <v>3d4</v>
      </c>
      <c r="AI53" s="386" t="str">
        <f>NOVA!C40</f>
        <v>Temperate / Subtropical rain forest</v>
      </c>
      <c r="AJ53" s="387"/>
      <c r="AK53" s="162" t="str">
        <f>IF(NOVA!R40&lt;&gt;"", NOVA!R40, "")</f>
        <v/>
      </c>
      <c r="AL53" s="221"/>
      <c r="AM53" s="162" t="str">
        <f>NOVA!B101</f>
        <v>3c4</v>
      </c>
      <c r="AN53" s="386" t="str">
        <f>NOVA!C101</f>
        <v>Why rovers are needed</v>
      </c>
      <c r="AO53" s="387"/>
      <c r="AP53" s="162" t="str">
        <f>IF(NOVA!R101&lt;&gt;"", NOVA!R101, "")</f>
        <v/>
      </c>
      <c r="AQ53" s="221"/>
      <c r="AR53" s="162" t="str">
        <f>NOVA!B166</f>
        <v>4a1</v>
      </c>
      <c r="AS53" s="386" t="str">
        <f>NOVA!C166</f>
        <v>Look up and discuss cryptography</v>
      </c>
      <c r="AT53" s="387"/>
      <c r="AU53" s="162" t="str">
        <f>IF(NOVA!R166&lt;&gt;"", NOVA!R166, "")</f>
        <v/>
      </c>
    </row>
    <row r="54" spans="1:47" ht="12.75" customHeight="1">
      <c r="A54" s="159" t="str">
        <f>X8</f>
        <v>Into the Wild</v>
      </c>
      <c r="B54" s="151" t="str">
        <f>Electives!R161</f>
        <v/>
      </c>
      <c r="I54" s="402"/>
      <c r="J54" s="42" t="str">
        <f>AdventurePins!B116</f>
        <v>5a</v>
      </c>
      <c r="K54" s="127" t="str">
        <f>AdventurePins!C116</f>
        <v>Tie knots: square, 2-half hitches, taut-line</v>
      </c>
      <c r="L54" s="42" t="str">
        <f>IF(AdventurePins!R116&lt;&gt;"", AdventurePins!R116, " ")</f>
        <v xml:space="preserve"> </v>
      </c>
      <c r="N54" s="410"/>
      <c r="O54" s="107">
        <f>Electives!B66</f>
        <v>2</v>
      </c>
      <c r="P54" s="126" t="str">
        <f>Electives!C66</f>
        <v>Identify how citizens can be local heros.</v>
      </c>
      <c r="Q54" s="107" t="str">
        <f>IF(Electives!R66&lt;&gt;"", Electives!R66, " ")</f>
        <v xml:space="preserve"> </v>
      </c>
      <c r="S54" s="416"/>
      <c r="T54" s="107" t="str">
        <f>Electives!B130</f>
        <v>4o</v>
      </c>
      <c r="U54" s="125" t="str">
        <f>Electives!C130</f>
        <v>Help fix slow or clogged sink</v>
      </c>
      <c r="V54" s="107" t="str">
        <f>IF(Electives!R130&lt;&gt;"", Electives!R130, " ")</f>
        <v xml:space="preserve"> </v>
      </c>
      <c r="X54" s="410"/>
      <c r="Y54" s="107" t="str">
        <f>Electives!B202</f>
        <v>2c</v>
      </c>
      <c r="Z54" s="127" t="str">
        <f>Electives!C202</f>
        <v>Create display of family celebration</v>
      </c>
      <c r="AA54" s="107" t="str">
        <f>IF(Electives!R202&lt;&gt;"", Electives!R202, " ")</f>
        <v xml:space="preserve"> </v>
      </c>
      <c r="AC54" s="219">
        <f>'Shooting Sports'!B21</f>
        <v>3</v>
      </c>
      <c r="AD54" s="392" t="str">
        <f>'Shooting Sports'!C21</f>
        <v>Demonstrate arm/finger guards &amp; quiver</v>
      </c>
      <c r="AE54" s="393"/>
      <c r="AF54" s="219" t="str">
        <f>IF('Shooting Sports'!R21&lt;&gt;"", 'Shooting Sports'!R21, "")</f>
        <v/>
      </c>
      <c r="AG54" s="221"/>
      <c r="AH54" s="162" t="str">
        <f>NOVA!B41</f>
        <v>3d5</v>
      </c>
      <c r="AI54" s="386" t="str">
        <f>NOVA!C41</f>
        <v>Desert</v>
      </c>
      <c r="AJ54" s="387"/>
      <c r="AK54" s="162" t="str">
        <f>IF(NOVA!R41&lt;&gt;"", NOVA!R41, "")</f>
        <v/>
      </c>
      <c r="AL54" s="221"/>
      <c r="AM54" s="162" t="str">
        <f>NOVA!B102</f>
        <v>3d1</v>
      </c>
      <c r="AN54" s="386" t="str">
        <f>NOVA!C102</f>
        <v>Design a space colony</v>
      </c>
      <c r="AO54" s="387"/>
      <c r="AP54" s="162" t="str">
        <f>IF(NOVA!R102&lt;&gt;"", NOVA!R102, "")</f>
        <v/>
      </c>
      <c r="AQ54" s="221"/>
      <c r="AR54" s="162" t="str">
        <f>NOVA!B167</f>
        <v>4a2</v>
      </c>
      <c r="AS54" s="386" t="str">
        <f>NOVA!C167</f>
        <v>Discuss 3 ways codes are made</v>
      </c>
      <c r="AT54" s="387"/>
      <c r="AU54" s="162" t="str">
        <f>IF(NOVA!R167&lt;&gt;"", NOVA!R167, "")</f>
        <v/>
      </c>
    </row>
    <row r="55" spans="1:47">
      <c r="A55" s="159" t="str">
        <f>X23</f>
        <v>Into the Woods</v>
      </c>
      <c r="B55" s="151" t="str">
        <f>Electives!R171</f>
        <v/>
      </c>
      <c r="I55" s="402"/>
      <c r="J55" s="42" t="str">
        <f>AdventurePins!B117</f>
        <v>5b</v>
      </c>
      <c r="K55" s="127" t="str">
        <f>AdventurePins!C117</f>
        <v>Show whip &amp; fuse ends of different ropes</v>
      </c>
      <c r="L55" s="42" t="str">
        <f>IF(AdventurePins!R117&lt;&gt;"", AdventurePins!R117, " ")</f>
        <v xml:space="preserve"> </v>
      </c>
      <c r="N55" s="410"/>
      <c r="O55" s="107">
        <f>Electives!B67</f>
        <v>3</v>
      </c>
      <c r="P55" s="125" t="str">
        <f>Electives!C67</f>
        <v>Recognize community Hero</v>
      </c>
      <c r="Q55" s="107" t="str">
        <f>IF(Electives!R67&lt;&gt;"", Electives!R67, " ")</f>
        <v xml:space="preserve"> </v>
      </c>
      <c r="S55" s="416"/>
      <c r="T55" s="107" t="str">
        <f>Electives!B131</f>
        <v>4p</v>
      </c>
      <c r="U55" s="125" t="str">
        <f>Electives!C131</f>
        <v>Help repair a mailbox</v>
      </c>
      <c r="V55" s="107" t="str">
        <f>IF(Electives!R131&lt;&gt;"", Electives!R131, " ")</f>
        <v xml:space="preserve"> </v>
      </c>
      <c r="X55" s="410"/>
      <c r="Y55" s="107">
        <f>Electives!B203</f>
        <v>3</v>
      </c>
      <c r="Z55" s="127" t="str">
        <f>Electives!C203</f>
        <v>Chart chores for 2 weeks</v>
      </c>
      <c r="AA55" s="107" t="str">
        <f>IF(Electives!R203&lt;&gt;"", Electives!R203, " ")</f>
        <v xml:space="preserve"> </v>
      </c>
      <c r="AC55" s="219">
        <f>'Shooting Sports'!B22</f>
        <v>4</v>
      </c>
      <c r="AD55" s="392" t="str">
        <f>'Shooting Sports'!C22</f>
        <v>Properly shoot a bow</v>
      </c>
      <c r="AE55" s="393"/>
      <c r="AF55" s="219" t="str">
        <f>IF('Shooting Sports'!R22&lt;&gt;"", 'Shooting Sports'!R22, "")</f>
        <v/>
      </c>
      <c r="AG55" s="221"/>
      <c r="AH55" s="162" t="str">
        <f>NOVA!B42</f>
        <v>3d6</v>
      </c>
      <c r="AI55" s="386" t="str">
        <f>NOVA!C42</f>
        <v>Polar ice</v>
      </c>
      <c r="AJ55" s="387"/>
      <c r="AK55" s="162" t="str">
        <f>IF(NOVA!R42&lt;&gt;"", NOVA!R42, "")</f>
        <v/>
      </c>
      <c r="AL55" s="221"/>
      <c r="AM55" s="162" t="str">
        <f>NOVA!B103</f>
        <v>3d2</v>
      </c>
      <c r="AN55" s="386" t="str">
        <f>NOVA!C103</f>
        <v>Discuss survival needs</v>
      </c>
      <c r="AO55" s="387"/>
      <c r="AP55" s="162" t="str">
        <f>IF(NOVA!R103&lt;&gt;"", NOVA!R103, "")</f>
        <v/>
      </c>
      <c r="AQ55" s="221"/>
      <c r="AR55" s="162" t="str">
        <f>NOVA!B168</f>
        <v>4a3</v>
      </c>
      <c r="AS55" s="386" t="str">
        <f>NOVA!C168</f>
        <v>Discuss how codes relate to math</v>
      </c>
      <c r="AT55" s="387"/>
      <c r="AU55" s="162" t="str">
        <f>IF(NOVA!R168&lt;&gt;"", NOVA!R168, "")</f>
        <v/>
      </c>
    </row>
    <row r="56" spans="1:47" ht="12.75" customHeight="1">
      <c r="A56" s="159" t="str">
        <f>X31</f>
        <v>Looking Back, Looking Forward</v>
      </c>
      <c r="B56" s="151" t="str">
        <f>Electives!R177</f>
        <v/>
      </c>
      <c r="I56" s="402"/>
      <c r="J56" s="42">
        <f>AdventurePins!B118</f>
        <v>6</v>
      </c>
      <c r="K56" s="159" t="str">
        <f>AdventurePins!C118</f>
        <v>Demonstrate pocketknife safety</v>
      </c>
      <c r="L56" s="42" t="str">
        <f>IF(AdventurePins!R118&lt;&gt;"", AdventurePins!R118, " ")</f>
        <v xml:space="preserve"> </v>
      </c>
      <c r="N56" s="410"/>
      <c r="O56" s="107">
        <f>Electives!B68</f>
        <v>4</v>
      </c>
      <c r="P56" s="125" t="str">
        <f>Electives!C68</f>
        <v>Learn about a foreign hero</v>
      </c>
      <c r="Q56" s="107" t="str">
        <f>IF(Electives!R68&lt;&gt;"", Electives!R68, " ")</f>
        <v xml:space="preserve"> </v>
      </c>
      <c r="S56" s="416"/>
      <c r="T56" s="107" t="str">
        <f>Electives!B132</f>
        <v>4q</v>
      </c>
      <c r="U56" s="127" t="str">
        <f>Electives!C132</f>
        <v>Change battery in smoke or CO2 detector</v>
      </c>
      <c r="V56" s="107" t="str">
        <f>IF(Electives!R132&lt;&gt;"", Electives!R132, " ")</f>
        <v xml:space="preserve"> </v>
      </c>
      <c r="X56" s="410"/>
      <c r="Y56" s="107">
        <f>Electives!B204</f>
        <v>4</v>
      </c>
      <c r="Z56" s="127" t="str">
        <f>Electives!C204</f>
        <v>Help a family member complete a job</v>
      </c>
      <c r="AA56" s="107" t="str">
        <f>IF(Electives!R204&lt;&gt;"", Electives!R204, " ")</f>
        <v xml:space="preserve"> </v>
      </c>
      <c r="AC56" s="219">
        <f>'Shooting Sports'!B23</f>
        <v>5</v>
      </c>
      <c r="AD56" s="394" t="str">
        <f>'Shooting Sports'!C23</f>
        <v>Safely retrieve arrows</v>
      </c>
      <c r="AE56" s="394"/>
      <c r="AF56" s="219" t="str">
        <f>IF('Shooting Sports'!R23&lt;&gt;"", 'Shooting Sports'!R23, "")</f>
        <v/>
      </c>
      <c r="AG56" s="221"/>
      <c r="AH56" s="162" t="str">
        <f>NOVA!B43</f>
        <v>3d7</v>
      </c>
      <c r="AI56" s="386" t="str">
        <f>NOVA!C43</f>
        <v>Tide pools</v>
      </c>
      <c r="AJ56" s="387"/>
      <c r="AK56" s="162" t="str">
        <f>IF(NOVA!R43&lt;&gt;"", NOVA!R43, "")</f>
        <v/>
      </c>
      <c r="AL56" s="221"/>
      <c r="AM56" s="162" t="str">
        <f>NOVA!B104</f>
        <v>3e</v>
      </c>
      <c r="AN56" s="386" t="str">
        <f>NOVA!C104</f>
        <v>Map an asteroid</v>
      </c>
      <c r="AO56" s="387"/>
      <c r="AP56" s="162" t="str">
        <f>IF(NOVA!R104&lt;&gt;"", NOVA!R104, "")</f>
        <v/>
      </c>
      <c r="AQ56" s="221"/>
      <c r="AR56" s="162" t="str">
        <f>NOVA!B169</f>
        <v>4b1</v>
      </c>
      <c r="AS56" s="386" t="str">
        <f>NOVA!C169</f>
        <v>Design a code and write a message</v>
      </c>
      <c r="AT56" s="387"/>
      <c r="AU56" s="162" t="str">
        <f>IF(NOVA!R169&lt;&gt;"", NOVA!R169, "")</f>
        <v/>
      </c>
    </row>
    <row r="57" spans="1:47" ht="12.75" customHeight="1">
      <c r="A57" s="159" t="str">
        <f>X35</f>
        <v>Maestro!</v>
      </c>
      <c r="B57" s="151" t="str">
        <f>Electives!R190</f>
        <v/>
      </c>
      <c r="N57" s="410"/>
      <c r="O57" s="107">
        <f>Electives!B69</f>
        <v>5</v>
      </c>
      <c r="P57" s="125" t="str">
        <f>Electives!C69</f>
        <v>Learn about a Scout hero</v>
      </c>
      <c r="Q57" s="107" t="str">
        <f>IF(Electives!R69&lt;&gt;"", Electives!R69, " ")</f>
        <v xml:space="preserve"> </v>
      </c>
      <c r="S57" s="416"/>
      <c r="T57" s="107" t="str">
        <f>Electives!B133</f>
        <v>4r</v>
      </c>
      <c r="U57" s="125" t="str">
        <f>Electives!C133</f>
        <v>Help fix leaky faucet</v>
      </c>
      <c r="V57" s="107" t="str">
        <f>IF(Electives!R133&lt;&gt;"", Electives!R133, " ")</f>
        <v xml:space="preserve"> </v>
      </c>
      <c r="X57" s="410"/>
      <c r="Y57" s="107">
        <f>Electives!B205</f>
        <v>5</v>
      </c>
      <c r="Z57" s="127" t="str">
        <f>Electives!C205</f>
        <v>Home Inspection</v>
      </c>
      <c r="AA57" s="107" t="str">
        <f>IF(Electives!R205&lt;&gt;"", Electives!R205, " ")</f>
        <v xml:space="preserve"> </v>
      </c>
      <c r="AC57"/>
      <c r="AD57" s="218" t="str">
        <f>'Shooting Sports'!C25</f>
        <v>Archery: Level 2</v>
      </c>
      <c r="AE57" s="218"/>
      <c r="AF57"/>
      <c r="AG57" s="221"/>
      <c r="AH57" s="162">
        <f>NOVA!B44</f>
        <v>4</v>
      </c>
      <c r="AI57" s="386" t="str">
        <f>NOVA!C44</f>
        <v>Do A or B</v>
      </c>
      <c r="AJ57" s="387"/>
      <c r="AK57" s="162" t="str">
        <f>IF(NOVA!R44&lt;&gt;"", NOVA!R44, "")</f>
        <v/>
      </c>
      <c r="AL57" s="221"/>
      <c r="AM57" s="162" t="str">
        <f>NOVA!B105</f>
        <v>3f1</v>
      </c>
      <c r="AN57" s="386" t="str">
        <f>NOVA!C105</f>
        <v>Model solar and lunar eclipse</v>
      </c>
      <c r="AO57" s="387"/>
      <c r="AP57" s="162" t="str">
        <f>IF(NOVA!R105&lt;&gt;"", NOVA!R105, "")</f>
        <v/>
      </c>
      <c r="AQ57" s="221"/>
      <c r="AR57" s="162" t="str">
        <f>NOVA!B170</f>
        <v>4b2</v>
      </c>
      <c r="AS57" s="386" t="str">
        <f>NOVA!C170</f>
        <v>Share your code with your counselor</v>
      </c>
      <c r="AT57" s="387"/>
      <c r="AU57" s="162" t="str">
        <f>IF(NOVA!R170&lt;&gt;"", NOVA!R170, "")</f>
        <v/>
      </c>
    </row>
    <row r="58" spans="1:47" ht="12.75" customHeight="1">
      <c r="A58" s="159" t="str">
        <f>X46</f>
        <v>Moviemaking</v>
      </c>
      <c r="B58" s="151" t="str">
        <f>Electives!R196</f>
        <v/>
      </c>
      <c r="N58" s="410"/>
      <c r="O58" s="107">
        <f>Electives!B70</f>
        <v>6</v>
      </c>
      <c r="P58" s="125" t="str">
        <f>Electives!C70</f>
        <v>Create your own superhero</v>
      </c>
      <c r="Q58" s="107" t="str">
        <f>IF(Electives!R70&lt;&gt;"", Electives!R70, " ")</f>
        <v xml:space="preserve"> </v>
      </c>
      <c r="S58" s="416"/>
      <c r="T58" s="107" t="str">
        <f>Electives!B134</f>
        <v>4s</v>
      </c>
      <c r="U58" s="125" t="str">
        <f>Electives!C134</f>
        <v>Find wall studs &amp; hang curtain rod</v>
      </c>
      <c r="V58" s="107" t="str">
        <f>IF(Electives!R134&lt;&gt;"", Electives!R134, " ")</f>
        <v xml:space="preserve"> </v>
      </c>
      <c r="X58" s="410"/>
      <c r="Y58" s="107" t="str">
        <f>Electives!B206</f>
        <v>6a</v>
      </c>
      <c r="Z58" s="127" t="str">
        <f>Electives!C206</f>
        <v>Hold a family meeting to plan an activity</v>
      </c>
      <c r="AA58" s="107" t="str">
        <f>IF(Electives!R206&lt;&gt;"", Electives!R206, " ")</f>
        <v xml:space="preserve"> </v>
      </c>
      <c r="AC58" s="219">
        <f>'Shooting Sports'!B26</f>
        <v>1</v>
      </c>
      <c r="AD58" s="391" t="str">
        <f>'Shooting Sports'!C26</f>
        <v>Earn the Level 1 Emblem for Archery</v>
      </c>
      <c r="AE58" s="391"/>
      <c r="AF58" s="219" t="str">
        <f>IF('Shooting Sports'!R26&lt;&gt;"", 'Shooting Sports'!R26, "")</f>
        <v/>
      </c>
      <c r="AG58" s="221"/>
      <c r="AH58" s="162" t="str">
        <f>NOVA!B45</f>
        <v>4a</v>
      </c>
      <c r="AI58" s="386" t="str">
        <f>NOVA!C45</f>
        <v>Visit a place where earth science is done</v>
      </c>
      <c r="AJ58" s="387"/>
      <c r="AK58" s="162" t="str">
        <f>IF(NOVA!R45&lt;&gt;"", NOVA!R45, "")</f>
        <v/>
      </c>
      <c r="AL58" s="221"/>
      <c r="AM58" s="162" t="str">
        <f>NOVA!B106</f>
        <v>3f2</v>
      </c>
      <c r="AN58" s="386" t="str">
        <f>NOVA!C106</f>
        <v>Use your model to discuss</v>
      </c>
      <c r="AO58" s="387"/>
      <c r="AP58" s="162" t="str">
        <f>IF(NOVA!R106&lt;&gt;"", NOVA!R106, "")</f>
        <v/>
      </c>
      <c r="AQ58" s="221"/>
      <c r="AR58" s="162">
        <f>NOVA!B171</f>
        <v>5</v>
      </c>
      <c r="AS58" s="323" t="str">
        <f>NOVA!C171</f>
        <v>Discuss how math affects your life</v>
      </c>
      <c r="AT58" s="323"/>
      <c r="AU58" s="162" t="str">
        <f>IF(NOVA!R171&lt;&gt;"", NOVA!R171, "")</f>
        <v/>
      </c>
    </row>
    <row r="59" spans="1:47">
      <c r="A59" s="159" t="str">
        <f>X50</f>
        <v>Project Family</v>
      </c>
      <c r="B59" s="151" t="str">
        <f>Electives!R208</f>
        <v/>
      </c>
      <c r="S59" s="416"/>
      <c r="T59" s="107" t="str">
        <f>Electives!B135</f>
        <v>4t</v>
      </c>
      <c r="U59" s="125" t="str">
        <f>Electives!C135</f>
        <v>Rebuild/refinish old furniture/toy</v>
      </c>
      <c r="V59" s="107" t="str">
        <f>IF(Electives!R135&lt;&gt;"", Electives!R135, " ")</f>
        <v xml:space="preserve"> </v>
      </c>
      <c r="X59" s="410"/>
      <c r="Y59" s="107" t="str">
        <f>Electives!B207</f>
        <v>6b</v>
      </c>
      <c r="Z59" s="127" t="str">
        <f>Electives!C207</f>
        <v>Community/conservation service project</v>
      </c>
      <c r="AA59" s="107" t="str">
        <f>IF(Electives!R207&lt;&gt;"", Electives!R207, " ")</f>
        <v xml:space="preserve"> </v>
      </c>
      <c r="AC59" s="219" t="str">
        <f>'Shooting Sports'!B27</f>
        <v>S1</v>
      </c>
      <c r="AD59" s="391" t="str">
        <f>'Shooting Sports'!C27</f>
        <v>Identify 5 arrow and 6 bow parts</v>
      </c>
      <c r="AE59" s="391"/>
      <c r="AF59" s="219" t="str">
        <f>IF('Shooting Sports'!R27&lt;&gt;"", 'Shooting Sports'!R27, "")</f>
        <v/>
      </c>
      <c r="AG59" s="222"/>
      <c r="AH59" s="162" t="str">
        <f>NOVA!B46</f>
        <v>4a1</v>
      </c>
      <c r="AI59" s="386" t="str">
        <f>NOVA!C46</f>
        <v>Talk with someone how science is used</v>
      </c>
      <c r="AJ59" s="387"/>
      <c r="AK59" s="162" t="str">
        <f>IF(NOVA!R46&lt;&gt;"", NOVA!R46, "")</f>
        <v/>
      </c>
      <c r="AL59" s="222"/>
      <c r="AM59" s="162">
        <f>NOVA!B107</f>
        <v>4</v>
      </c>
      <c r="AN59" s="386" t="str">
        <f>NOVA!C107</f>
        <v>Do A or B</v>
      </c>
      <c r="AO59" s="387"/>
      <c r="AP59" s="162" t="str">
        <f>IF(NOVA!R107&lt;&gt;"", NOVA!R107, "")</f>
        <v/>
      </c>
      <c r="AQ59" s="222"/>
    </row>
    <row r="60" spans="1:47">
      <c r="A60" s="159" t="str">
        <f>X60</f>
        <v>Sportsman</v>
      </c>
      <c r="B60" s="151" t="str">
        <f>Electives!R216</f>
        <v/>
      </c>
      <c r="S60" s="417"/>
      <c r="T60" s="107" t="str">
        <f>Electives!B136</f>
        <v>4u</v>
      </c>
      <c r="U60" s="125" t="str">
        <f>Electives!C136</f>
        <v>Do project agreed upon with parent</v>
      </c>
      <c r="V60" s="107" t="str">
        <f>IF(Electives!R136&lt;&gt;"", Electives!R136,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Sports'!R28&lt;&gt;"", 'Shooting Sports'!R28, "")</f>
        <v/>
      </c>
      <c r="AG60" s="160"/>
      <c r="AH60" s="162" t="str">
        <f>NOVA!B47</f>
        <v>4a2</v>
      </c>
      <c r="AI60" s="386" t="str">
        <f>NOVA!C47</f>
        <v>Discuss with counselor your visit</v>
      </c>
      <c r="AJ60" s="387"/>
      <c r="AK60" s="162" t="str">
        <f>IF(NOVA!R47&lt;&gt;"", NOVA!R47, "")</f>
        <v/>
      </c>
      <c r="AL60" s="160"/>
      <c r="AM60" s="162" t="str">
        <f>NOVA!B108</f>
        <v>4a</v>
      </c>
      <c r="AN60" s="386" t="str">
        <f>NOVA!C108</f>
        <v>Visit a place with space science</v>
      </c>
      <c r="AO60" s="387"/>
      <c r="AP60" s="162" t="str">
        <f>IF(NOVA!R108&lt;&gt;"", NOVA!R108, "")</f>
        <v/>
      </c>
      <c r="AQ60" s="160"/>
    </row>
    <row r="61" spans="1:47" ht="12.75" customHeight="1">
      <c r="X61" s="415" t="str">
        <f>IF(Electives!$E210&lt;&gt;"", Electives!$E210, " ")</f>
        <v>(Do All)</v>
      </c>
      <c r="Y61" s="107">
        <f>Electives!B211</f>
        <v>1</v>
      </c>
      <c r="Z61" s="125" t="str">
        <f>Electives!C211</f>
        <v>Signals used by officials</v>
      </c>
      <c r="AA61" s="107" t="str">
        <f>IF(Electives!R211&lt;&gt;"", Electives!R211, " ")</f>
        <v xml:space="preserve"> </v>
      </c>
      <c r="AC61" s="219" t="str">
        <f>'Shooting Sports'!B29</f>
        <v>S3</v>
      </c>
      <c r="AD61" s="391" t="str">
        <f>'Shooting Sports'!C29</f>
        <v>Demonstrate/Explain range commands</v>
      </c>
      <c r="AE61" s="391"/>
      <c r="AF61" s="219" t="str">
        <f>IF('Shooting Sports'!R29&lt;&gt;"", 'Shooting Sports'!R29, "")</f>
        <v/>
      </c>
      <c r="AG61" s="221"/>
      <c r="AH61" s="162" t="str">
        <f>NOVA!B48</f>
        <v>4b</v>
      </c>
      <c r="AI61" s="323" t="str">
        <f>NOVA!C48</f>
        <v>Explore a career with earth science</v>
      </c>
      <c r="AJ61" s="323"/>
      <c r="AK61" s="162" t="str">
        <f>IF(NOVA!R48&lt;&gt;"", NOVA!R48, "")</f>
        <v/>
      </c>
      <c r="AL61" s="221"/>
      <c r="AM61" s="162" t="str">
        <f>NOVA!B109</f>
        <v>4a1</v>
      </c>
      <c r="AN61" s="386" t="str">
        <f>NOVA!C109</f>
        <v>Talk to someone in charge about science</v>
      </c>
      <c r="AO61" s="387"/>
      <c r="AP61" s="162" t="str">
        <f>IF(NOVA!R109&lt;&gt;"", NOVA!R109, "")</f>
        <v/>
      </c>
      <c r="AQ61" s="221"/>
    </row>
    <row r="62" spans="1:47">
      <c r="A62" s="118" t="s">
        <v>70</v>
      </c>
      <c r="X62" s="416"/>
      <c r="Y62" s="107">
        <f>Electives!B212</f>
        <v>2</v>
      </c>
      <c r="Z62" s="125" t="str">
        <f>Electives!C212</f>
        <v>Participate 2 sports</v>
      </c>
      <c r="AA62" s="107" t="str">
        <f>IF(Electives!R212&lt;&gt;"", Electives!R212, " ")</f>
        <v xml:space="preserve"> </v>
      </c>
      <c r="AC62" s="219" t="str">
        <f>'Shooting Sports'!B30</f>
        <v>S4</v>
      </c>
      <c r="AD62" s="391" t="str">
        <f>'Shooting Sports'!C30</f>
        <v>5 facts about archery in history/lit</v>
      </c>
      <c r="AE62" s="391"/>
      <c r="AF62" s="219" t="str">
        <f>IF('Shooting Sports'!R30&lt;&gt;"", 'Shooting Sports'!R30, "")</f>
        <v/>
      </c>
      <c r="AG62" s="223"/>
      <c r="AL62" s="223"/>
      <c r="AM62" s="162" t="str">
        <f>NOVA!B110</f>
        <v>4a2</v>
      </c>
      <c r="AN62" s="386" t="str">
        <f>NOVA!C110</f>
        <v>Discuss with counselor</v>
      </c>
      <c r="AO62" s="387"/>
      <c r="AP62" s="162" t="str">
        <f>IF(NOVA!R110&lt;&gt;"", NOVA!R110, "")</f>
        <v/>
      </c>
      <c r="AQ62" s="223"/>
    </row>
    <row r="63" spans="1:47" ht="12.75" customHeight="1">
      <c r="A63" s="408" t="s">
        <v>71</v>
      </c>
      <c r="B63" s="409"/>
      <c r="X63" s="416"/>
      <c r="Y63" s="107" t="str">
        <f>Electives!B213</f>
        <v>3a</v>
      </c>
      <c r="Z63" s="125" t="str">
        <f>Electives!C213</f>
        <v>Explain good sportsmanship</v>
      </c>
      <c r="AA63" s="107" t="str">
        <f>IF(Electives!R213&lt;&gt;"", Electives!R213,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IF(NOVA!R111&lt;&gt;"", NOVA!R111, "")</f>
        <v/>
      </c>
      <c r="AQ63" s="221"/>
    </row>
    <row r="64" spans="1:47" ht="12.75" customHeight="1">
      <c r="A64" s="397" t="s">
        <v>33</v>
      </c>
      <c r="B64" s="398"/>
      <c r="X64" s="416"/>
      <c r="Y64" s="107" t="str">
        <f>Electives!B214</f>
        <v>3b</v>
      </c>
      <c r="Z64" s="125" t="str">
        <f>Electives!C214</f>
        <v>Role-play situation of good sportmanship</v>
      </c>
      <c r="AA64" s="107" t="str">
        <f>IF(Electives!R214&lt;&gt;"", Electives!R214, " ")</f>
        <v xml:space="preserve"> </v>
      </c>
      <c r="AC64" s="219">
        <f>'Shooting Sports'!B33</f>
        <v>1</v>
      </c>
      <c r="AD64" s="391" t="str">
        <f>'Shooting Sports'!C33</f>
        <v>Demonstrate good shooting techniques</v>
      </c>
      <c r="AE64" s="391"/>
      <c r="AF64" s="219" t="str">
        <f>IF('Shooting Sports'!R33&lt;&gt;"", 'Shooting Sports'!R33, "")</f>
        <v/>
      </c>
      <c r="AG64" s="221"/>
      <c r="AL64" s="221"/>
      <c r="AM64" s="162">
        <f>NOVA!B112</f>
        <v>5</v>
      </c>
      <c r="AN64" s="323" t="str">
        <f>NOVA!C112</f>
        <v>Discuss your findings with counselor</v>
      </c>
      <c r="AO64" s="323"/>
      <c r="AP64" s="162" t="str">
        <f>IF(NOVA!R112&lt;&gt;"", NOVA!R112, "")</f>
        <v/>
      </c>
      <c r="AQ64" s="221"/>
    </row>
    <row r="65" spans="1:43">
      <c r="A65" s="400" t="s">
        <v>72</v>
      </c>
      <c r="B65" s="401"/>
      <c r="X65" s="417"/>
      <c r="Y65" s="107" t="str">
        <f>Electives!B215</f>
        <v>3c</v>
      </c>
      <c r="Z65" s="125" t="str">
        <f>Electives!C215</f>
        <v>Give example of good sportsmanship</v>
      </c>
      <c r="AA65" s="107" t="str">
        <f>IF(Electives!R215&lt;&gt;"", Electives!R215, " ")</f>
        <v xml:space="preserve"> </v>
      </c>
      <c r="AC65" s="219">
        <f>'Shooting Sports'!B34</f>
        <v>2</v>
      </c>
      <c r="AD65" s="391" t="str">
        <f>'Shooting Sports'!C34</f>
        <v>Explain parts of slingshot</v>
      </c>
      <c r="AE65" s="391"/>
      <c r="AF65" s="219" t="str">
        <f>IF('Shooting Sports'!R34&lt;&gt;"", 'Shooting Sports'!R34, "")</f>
        <v/>
      </c>
      <c r="AG65" s="221"/>
      <c r="AL65" s="221"/>
      <c r="AQ65" s="221"/>
    </row>
    <row r="66" spans="1:43" ht="12.75" customHeight="1">
      <c r="A66" s="406" t="s">
        <v>462</v>
      </c>
      <c r="B66" s="407"/>
      <c r="AC66" s="219">
        <f>'Shooting Sports'!B35</f>
        <v>3</v>
      </c>
      <c r="AD66" s="391" t="str">
        <f>'Shooting Sports'!C35</f>
        <v>Explain types of ammo</v>
      </c>
      <c r="AE66" s="391"/>
      <c r="AF66" s="219" t="str">
        <f>IF('Shooting Sports'!R35&lt;&gt;"", 'Shooting Sports'!R35, "")</f>
        <v/>
      </c>
      <c r="AG66" s="221"/>
      <c r="AL66" s="221"/>
      <c r="AQ66" s="221"/>
    </row>
    <row r="67" spans="1:43">
      <c r="AC67" s="219">
        <f>'Shooting Sports'!B36</f>
        <v>4</v>
      </c>
      <c r="AD67" s="391" t="str">
        <f>'Shooting Sports'!C36</f>
        <v>Explain types of targets</v>
      </c>
      <c r="AE67" s="391"/>
      <c r="AF67" s="219" t="str">
        <f>IF('Shooting Sports'!R36&lt;&gt;"", 'Shooting Sports'!R36,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Sports'!R39&lt;&gt;"", 'Shooting Sports'!R39, "")</f>
        <v/>
      </c>
      <c r="AG69" s="221"/>
      <c r="AL69" s="221"/>
      <c r="AQ69" s="221"/>
    </row>
    <row r="70" spans="1:43" ht="12.75" customHeight="1">
      <c r="AC70" s="219" t="str">
        <f>'Shooting Sports'!B40</f>
        <v>S1</v>
      </c>
      <c r="AD70" s="391" t="str">
        <f>'Shooting Sports'!C40</f>
        <v>Fire 5 shots in 3 volleys at a target</v>
      </c>
      <c r="AE70" s="391"/>
      <c r="AF70" s="219" t="str">
        <f>IF('Shooting Sports'!R40&lt;&gt;"", 'Shooting Sports'!R40, "")</f>
        <v/>
      </c>
    </row>
    <row r="71" spans="1:43" ht="12.75" customHeight="1">
      <c r="AC71" s="219" t="str">
        <f>'Shooting Sports'!B41</f>
        <v>S2</v>
      </c>
      <c r="AD71" s="391" t="str">
        <f>'Shooting Sports'!C41</f>
        <v>Demonstrate/Explain range commands</v>
      </c>
      <c r="AE71" s="391"/>
      <c r="AF71" s="219" t="str">
        <f>IF('Shooting Sports'!R41&lt;&gt;"", 'Shooting Sports'!R41, "")</f>
        <v/>
      </c>
      <c r="AG71" s="221"/>
      <c r="AL71" s="221"/>
      <c r="AQ71" s="221"/>
    </row>
    <row r="72" spans="1:43" ht="12.75" customHeight="1">
      <c r="AC72" s="219" t="str">
        <f>'Shooting Sports'!B42</f>
        <v>S3</v>
      </c>
      <c r="AD72" s="391" t="str">
        <f>'Shooting Sports'!C42</f>
        <v>Shoot with your off hand</v>
      </c>
      <c r="AE72" s="391"/>
      <c r="AF72" s="219" t="str">
        <f>IF('Shooting Sports'!R42&lt;&gt;"", 'Shooting Sports'!R42,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899CCkeTcChfO43ISKXUdFnav5YbZEdyDehDxwwWgv36sn7AGrwxL7Bgf+Jo/4H86p4GzBPdfzrQj1n8hxi4VA==" saltValue="qcEFwLVlzt8Dd3+abGMWFw==" spinCount="100000" sheet="1" objects="1" scenarios="1" selectLockedCells="1" selectUnlockedCells="1"/>
  <mergeCells count="307">
    <mergeCell ref="X4:X7"/>
    <mergeCell ref="X8:AA8"/>
    <mergeCell ref="X9:X22"/>
    <mergeCell ref="N15:Q15"/>
    <mergeCell ref="A3:B4"/>
    <mergeCell ref="N4:N14"/>
    <mergeCell ref="X1:AA2"/>
    <mergeCell ref="I3:L3"/>
    <mergeCell ref="N3:P3"/>
    <mergeCell ref="S3:V3"/>
    <mergeCell ref="X3:Z3"/>
    <mergeCell ref="N1:Q2"/>
    <mergeCell ref="S1:V2"/>
    <mergeCell ref="D1:G2"/>
    <mergeCell ref="I1:L2"/>
    <mergeCell ref="D4:D6"/>
    <mergeCell ref="I4:I13"/>
    <mergeCell ref="D7:G7"/>
    <mergeCell ref="D12:G12"/>
    <mergeCell ref="D8:D11"/>
    <mergeCell ref="A9:B10"/>
    <mergeCell ref="A41:B42"/>
    <mergeCell ref="D48:D53"/>
    <mergeCell ref="D13:D34"/>
    <mergeCell ref="I21:L21"/>
    <mergeCell ref="I22:I38"/>
    <mergeCell ref="J22:K22"/>
    <mergeCell ref="J31:K31"/>
    <mergeCell ref="S24:S29"/>
    <mergeCell ref="N26:N34"/>
    <mergeCell ref="N16:N24"/>
    <mergeCell ref="A20:B21"/>
    <mergeCell ref="N25:Q25"/>
    <mergeCell ref="I14:L14"/>
    <mergeCell ref="I40:I56"/>
    <mergeCell ref="D35:G35"/>
    <mergeCell ref="N35:Q35"/>
    <mergeCell ref="S23:V23"/>
    <mergeCell ref="AD7:AE7"/>
    <mergeCell ref="AI7:AJ7"/>
    <mergeCell ref="AN7:AO7"/>
    <mergeCell ref="AC1:AF2"/>
    <mergeCell ref="AH1:AK2"/>
    <mergeCell ref="AM1:AP2"/>
    <mergeCell ref="AR1:AU2"/>
    <mergeCell ref="AI3:AJ3"/>
    <mergeCell ref="AN3:AO3"/>
    <mergeCell ref="AS3:AT3"/>
    <mergeCell ref="AS7:AT7"/>
    <mergeCell ref="AN17:AO17"/>
    <mergeCell ref="AS17:AT17"/>
    <mergeCell ref="AD8:AE8"/>
    <mergeCell ref="AI8:AJ8"/>
    <mergeCell ref="AN8:AO8"/>
    <mergeCell ref="AS8:AT8"/>
    <mergeCell ref="S11:V11"/>
    <mergeCell ref="AD11:AE11"/>
    <mergeCell ref="AI11:AJ11"/>
    <mergeCell ref="AN11:AO11"/>
    <mergeCell ref="AS11:AT11"/>
    <mergeCell ref="S4:S10"/>
    <mergeCell ref="AD4:AE4"/>
    <mergeCell ref="AI4:AJ4"/>
    <mergeCell ref="AN4:AO4"/>
    <mergeCell ref="AS4:AT4"/>
    <mergeCell ref="AD5:AE5"/>
    <mergeCell ref="AI5:AJ5"/>
    <mergeCell ref="AN5:AO5"/>
    <mergeCell ref="AS5:AT5"/>
    <mergeCell ref="AD6:AE6"/>
    <mergeCell ref="AI6:AJ6"/>
    <mergeCell ref="AN6:AO6"/>
    <mergeCell ref="AS6:AT6"/>
    <mergeCell ref="AS14:AT14"/>
    <mergeCell ref="AD15:AE15"/>
    <mergeCell ref="AI15:AJ15"/>
    <mergeCell ref="AN15:AO15"/>
    <mergeCell ref="AS15:AT15"/>
    <mergeCell ref="AD9:AE9"/>
    <mergeCell ref="AI9:AJ9"/>
    <mergeCell ref="AN9:AO9"/>
    <mergeCell ref="AS9:AT9"/>
    <mergeCell ref="AD10:AE10"/>
    <mergeCell ref="AI10:AJ10"/>
    <mergeCell ref="AN10:AO10"/>
    <mergeCell ref="AS10:AT10"/>
    <mergeCell ref="AN26:AO26"/>
    <mergeCell ref="AS26:AT26"/>
    <mergeCell ref="AD27:AE27"/>
    <mergeCell ref="AI27:AJ27"/>
    <mergeCell ref="AN27:AO27"/>
    <mergeCell ref="AS27:AT27"/>
    <mergeCell ref="AD24:AE24"/>
    <mergeCell ref="AD19:AE19"/>
    <mergeCell ref="AN19:AO19"/>
    <mergeCell ref="AS19:AT19"/>
    <mergeCell ref="AD20:AE20"/>
    <mergeCell ref="AI20:AJ20"/>
    <mergeCell ref="AN20:AO20"/>
    <mergeCell ref="AS20:AT20"/>
    <mergeCell ref="AD21:AE21"/>
    <mergeCell ref="AI21:AJ21"/>
    <mergeCell ref="AN21:AO21"/>
    <mergeCell ref="AS21:AT21"/>
    <mergeCell ref="AD22:AE22"/>
    <mergeCell ref="AI22:AJ22"/>
    <mergeCell ref="AN22:AO22"/>
    <mergeCell ref="AS22:AT22"/>
    <mergeCell ref="AD23:AE23"/>
    <mergeCell ref="AI23:AJ23"/>
    <mergeCell ref="AN23:AO23"/>
    <mergeCell ref="AS23:AT23"/>
    <mergeCell ref="X23:AA23"/>
    <mergeCell ref="S12:S22"/>
    <mergeCell ref="AD12:AE12"/>
    <mergeCell ref="AI12:AJ12"/>
    <mergeCell ref="AN12:AO12"/>
    <mergeCell ref="AS12:AT12"/>
    <mergeCell ref="AD13:AE13"/>
    <mergeCell ref="AI13:AJ13"/>
    <mergeCell ref="AN13:AO13"/>
    <mergeCell ref="AD16:AE16"/>
    <mergeCell ref="AI16:AJ16"/>
    <mergeCell ref="AN16:AO16"/>
    <mergeCell ref="AS16:AT16"/>
    <mergeCell ref="AD17:AE17"/>
    <mergeCell ref="AI17:AJ17"/>
    <mergeCell ref="AD18:AE18"/>
    <mergeCell ref="AN18:AO18"/>
    <mergeCell ref="AS18:AT18"/>
    <mergeCell ref="AS13:AT13"/>
    <mergeCell ref="AD14:AE14"/>
    <mergeCell ref="AI14:AJ14"/>
    <mergeCell ref="AN14:AO14"/>
    <mergeCell ref="AI24:AJ24"/>
    <mergeCell ref="AN24:AO24"/>
    <mergeCell ref="AS24:AT24"/>
    <mergeCell ref="A30:B31"/>
    <mergeCell ref="S30:V30"/>
    <mergeCell ref="AD30:AE30"/>
    <mergeCell ref="AI30:AJ30"/>
    <mergeCell ref="AN30:AO30"/>
    <mergeCell ref="AD28:AE28"/>
    <mergeCell ref="AI28:AJ28"/>
    <mergeCell ref="AN28:AO28"/>
    <mergeCell ref="AS28:AT28"/>
    <mergeCell ref="AD29:AE29"/>
    <mergeCell ref="AI29:AJ29"/>
    <mergeCell ref="AN29:AO29"/>
    <mergeCell ref="AS29:AT29"/>
    <mergeCell ref="X31:Z31"/>
    <mergeCell ref="AD25:AE25"/>
    <mergeCell ref="AI25:AJ25"/>
    <mergeCell ref="AN25:AO25"/>
    <mergeCell ref="AS25:AT25"/>
    <mergeCell ref="X24:X30"/>
    <mergeCell ref="AD26:AE26"/>
    <mergeCell ref="AI26:AJ26"/>
    <mergeCell ref="X36:X45"/>
    <mergeCell ref="X32:X34"/>
    <mergeCell ref="AD44:AE44"/>
    <mergeCell ref="AI44:AJ44"/>
    <mergeCell ref="AN44:AO44"/>
    <mergeCell ref="AS44:AT44"/>
    <mergeCell ref="AI45:AJ45"/>
    <mergeCell ref="AN45:AO45"/>
    <mergeCell ref="AS45:AT45"/>
    <mergeCell ref="AS42:AT42"/>
    <mergeCell ref="AD43:AE43"/>
    <mergeCell ref="AD32:AE32"/>
    <mergeCell ref="AI32:AJ32"/>
    <mergeCell ref="AN32:AO32"/>
    <mergeCell ref="AS32:AT32"/>
    <mergeCell ref="AI40:AJ40"/>
    <mergeCell ref="AN40:AO40"/>
    <mergeCell ref="AS40:AT40"/>
    <mergeCell ref="AD41:AE41"/>
    <mergeCell ref="AI41:AJ41"/>
    <mergeCell ref="AN41:AO41"/>
    <mergeCell ref="AS41:AT41"/>
    <mergeCell ref="AD42:AE42"/>
    <mergeCell ref="AI42:AJ42"/>
    <mergeCell ref="AI35:AJ35"/>
    <mergeCell ref="AN35:AO35"/>
    <mergeCell ref="AS35:AT35"/>
    <mergeCell ref="I15:I20"/>
    <mergeCell ref="AD33:AE33"/>
    <mergeCell ref="AI33:AJ33"/>
    <mergeCell ref="AN33:AO33"/>
    <mergeCell ref="AS33:AT33"/>
    <mergeCell ref="AD34:AE34"/>
    <mergeCell ref="AI34:AJ34"/>
    <mergeCell ref="AN34:AO34"/>
    <mergeCell ref="AS34:AT34"/>
    <mergeCell ref="X35:AA35"/>
    <mergeCell ref="AS30:AT30"/>
    <mergeCell ref="S31:S60"/>
    <mergeCell ref="AD31:AE31"/>
    <mergeCell ref="AI31:AJ31"/>
    <mergeCell ref="AN31:AO31"/>
    <mergeCell ref="AS31:AT31"/>
    <mergeCell ref="AN42:AO42"/>
    <mergeCell ref="X46:Z46"/>
    <mergeCell ref="X47:X49"/>
    <mergeCell ref="AN39:AO39"/>
    <mergeCell ref="AS39:AT39"/>
    <mergeCell ref="AI43:AJ43"/>
    <mergeCell ref="AN43:AO43"/>
    <mergeCell ref="AS43:AT43"/>
    <mergeCell ref="AD46:AE46"/>
    <mergeCell ref="AI46:AJ46"/>
    <mergeCell ref="AN46:AO46"/>
    <mergeCell ref="AS46:AT46"/>
    <mergeCell ref="D47:G47"/>
    <mergeCell ref="N47:Q47"/>
    <mergeCell ref="AD47:AE47"/>
    <mergeCell ref="AI47:AJ47"/>
    <mergeCell ref="AN47:AO47"/>
    <mergeCell ref="AS47:AT47"/>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AI39:AJ39"/>
    <mergeCell ref="AS51:AT51"/>
    <mergeCell ref="N52:Q52"/>
    <mergeCell ref="AD52:AE52"/>
    <mergeCell ref="AI52:AJ52"/>
    <mergeCell ref="AN52:AO52"/>
    <mergeCell ref="AS52:AT52"/>
    <mergeCell ref="N48:N51"/>
    <mergeCell ref="AD48:AE48"/>
    <mergeCell ref="AI48:AJ48"/>
    <mergeCell ref="AN48:AO48"/>
    <mergeCell ref="AS48:AT48"/>
    <mergeCell ref="AD49:AE49"/>
    <mergeCell ref="AI49:AJ49"/>
    <mergeCell ref="AN49:AO49"/>
    <mergeCell ref="AS49:AT49"/>
    <mergeCell ref="AD50:AE50"/>
    <mergeCell ref="AI50:AJ50"/>
    <mergeCell ref="AN50:AO50"/>
    <mergeCell ref="AS50:AT50"/>
    <mergeCell ref="X51:X59"/>
    <mergeCell ref="AI51:AJ51"/>
    <mergeCell ref="AN51:AO51"/>
    <mergeCell ref="X50:Z50"/>
    <mergeCell ref="N53:N58"/>
    <mergeCell ref="AD53:AE53"/>
    <mergeCell ref="AI53:AJ53"/>
    <mergeCell ref="AN53:AO53"/>
    <mergeCell ref="AS53:AT53"/>
    <mergeCell ref="AD54:AE54"/>
    <mergeCell ref="AI54:AJ54"/>
    <mergeCell ref="AN54:AO54"/>
    <mergeCell ref="AS54:AT54"/>
    <mergeCell ref="AD55:AE55"/>
    <mergeCell ref="AI55:AJ55"/>
    <mergeCell ref="AN55:AO55"/>
    <mergeCell ref="AS55:AT55"/>
    <mergeCell ref="AD56:AE56"/>
    <mergeCell ref="AI56:AJ56"/>
    <mergeCell ref="AN56:AO56"/>
    <mergeCell ref="AD59:AE59"/>
    <mergeCell ref="AI59:AJ59"/>
    <mergeCell ref="AN59:AO59"/>
    <mergeCell ref="X60:Z60"/>
    <mergeCell ref="AD60:AE60"/>
    <mergeCell ref="AI60:AJ60"/>
    <mergeCell ref="AN60:AO60"/>
    <mergeCell ref="AS56:AT56"/>
    <mergeCell ref="AI57:AJ57"/>
    <mergeCell ref="AN57:AO57"/>
    <mergeCell ref="AS57:AT57"/>
    <mergeCell ref="AD58:AE58"/>
    <mergeCell ref="AI58:AJ58"/>
    <mergeCell ref="AN58:AO58"/>
    <mergeCell ref="AS58:AT58"/>
    <mergeCell ref="AN64:AO64"/>
    <mergeCell ref="A65:B65"/>
    <mergeCell ref="AD65:AE65"/>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15</v>
      </c>
      <c r="C1" s="105"/>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C2" s="105"/>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IF(AdventurePins!S6&lt;&gt;"", AdventurePins!S6, " ")</f>
        <v xml:space="preserve"> </v>
      </c>
      <c r="I4" s="403" t="str">
        <f>IF(AdventurePins!$E62&lt;&gt;"", AdventurePins!$E62, " ")</f>
        <v>(Do 1-5 and one of 6)</v>
      </c>
      <c r="J4" s="42">
        <f>AdventurePins!B63</f>
        <v>1</v>
      </c>
      <c r="K4" s="159" t="str">
        <f>AdventurePins!C63</f>
        <v>Flag History/Display/Ceremony</v>
      </c>
      <c r="L4" s="42" t="str">
        <f>IF(AdventurePins!S63&lt;&gt;"", AdventurePins!S63, " ")</f>
        <v xml:space="preserve"> </v>
      </c>
      <c r="N4" s="410" t="str">
        <f>Electives!$E5</f>
        <v>(Do All and only four of 3)</v>
      </c>
      <c r="O4" s="107">
        <f>Electives!B6</f>
        <v>1</v>
      </c>
      <c r="P4" s="125" t="str">
        <f>Electives!C6</f>
        <v>Draw picture of "Fair Test" of fertilizer</v>
      </c>
      <c r="Q4" s="107" t="str">
        <f>IF(Electives!S6&lt;&gt;"", Electives!S6, " ")</f>
        <v xml:space="preserve"> </v>
      </c>
      <c r="S4" s="415" t="str">
        <f>IF(Electives!$E73&lt;&gt;"", Electives!$E73, " ")</f>
        <v>(Do 1a and one other and all of 2)</v>
      </c>
      <c r="T4" s="107" t="str">
        <f>Electives!B74</f>
        <v>1a</v>
      </c>
      <c r="U4" s="126" t="str">
        <f>Electives!C74</f>
        <v>Cook 2 different recipes w/o pots &amp; pans</v>
      </c>
      <c r="V4" s="107" t="str">
        <f>IF(Electives!S74&lt;&gt;"", Electives!S74, " ")</f>
        <v xml:space="preserve"> </v>
      </c>
      <c r="X4" s="410" t="str">
        <f>IF(Electives!$E139&lt;&gt;"", Electives!$E139, " ")</f>
        <v>(Do All)</v>
      </c>
      <c r="Y4" s="107">
        <f>Electives!B140</f>
        <v>1</v>
      </c>
      <c r="Z4" s="125" t="str">
        <f>Electives!C140</f>
        <v>Decide on elements of game</v>
      </c>
      <c r="AA4" s="107" t="str">
        <f>IF(Electives!S140&lt;&gt;"", Electives!S140, " ")</f>
        <v xml:space="preserve"> </v>
      </c>
      <c r="AC4" s="164">
        <f>'Cub Awards'!B6</f>
        <v>1</v>
      </c>
      <c r="AD4" s="314" t="str">
        <f>'Cub Awards'!C6</f>
        <v>Learn rescue techniques</v>
      </c>
      <c r="AE4" s="314"/>
      <c r="AF4" s="164" t="str">
        <f>IF('Cub Awards'!S6&lt;&gt;"", 'Cub Awards'!S6, "")</f>
        <v/>
      </c>
      <c r="AG4" s="213"/>
      <c r="AH4" s="162" t="str">
        <f>NOVA!B174</f>
        <v>1a</v>
      </c>
      <c r="AI4" s="323" t="str">
        <f>NOVA!C174</f>
        <v>Complete Adventures in Science</v>
      </c>
      <c r="AJ4" s="323"/>
      <c r="AK4" s="162" t="str">
        <f>IF(NOVA!S174&lt;&gt;"", NOVA!S174, "")</f>
        <v/>
      </c>
      <c r="AL4" s="213"/>
      <c r="AM4" s="162" t="str">
        <f>NOVA!B51</f>
        <v>1a</v>
      </c>
      <c r="AN4" s="323" t="str">
        <f>NOVA!C51</f>
        <v>Read or watch 1 hour of wildlife content</v>
      </c>
      <c r="AO4" s="323"/>
      <c r="AP4" s="162" t="str">
        <f>IF(NOVA!S51&lt;&gt;"", NOVA!S51, "")</f>
        <v/>
      </c>
      <c r="AQ4" s="213"/>
      <c r="AR4" s="162" t="str">
        <f>NOVA!B115</f>
        <v>1a</v>
      </c>
      <c r="AS4" s="323" t="str">
        <f>NOVA!C115</f>
        <v>Read or watch 1 hour of tech content</v>
      </c>
      <c r="AT4" s="323"/>
      <c r="AU4" s="162" t="str">
        <f>IF(NOVA!S115&lt;&gt;"", NOVA!S115, "")</f>
        <v/>
      </c>
    </row>
    <row r="5" spans="1:47" ht="12.75" customHeight="1">
      <c r="A5" s="206" t="s">
        <v>854</v>
      </c>
      <c r="B5" s="42" t="str">
        <f>Bobcat!S13</f>
        <v xml:space="preserve"> </v>
      </c>
      <c r="D5" s="419"/>
      <c r="E5" s="42">
        <f>AdventurePins!B7</f>
        <v>2</v>
      </c>
      <c r="F5" s="108" t="str">
        <f>AdventurePins!C7</f>
        <v>Prepare a balanced meal for family</v>
      </c>
      <c r="G5" s="42" t="str">
        <f>IF(AdventurePins!S7&lt;&gt;"", AdventurePins!S7, " ")</f>
        <v xml:space="preserve"> </v>
      </c>
      <c r="I5" s="404"/>
      <c r="J5" s="42">
        <f>AdventurePins!B64</f>
        <v>2</v>
      </c>
      <c r="K5" s="159" t="str">
        <f>AdventurePins!C64</f>
        <v>Citizen rights and duties</v>
      </c>
      <c r="L5" s="42" t="str">
        <f>IF(AdventurePins!S64&lt;&gt;"", AdventurePins!S64, " ")</f>
        <v xml:space="preserve"> </v>
      </c>
      <c r="N5" s="410"/>
      <c r="O5" s="107">
        <f>Electives!B7</f>
        <v>2</v>
      </c>
      <c r="P5" s="127" t="str">
        <f>Electives!C7</f>
        <v>Visit museum, discuss 3 questions w/scientist</v>
      </c>
      <c r="Q5" s="107" t="str">
        <f>IF(Electives!S7&lt;&gt;"", Electives!S7, " ")</f>
        <v xml:space="preserve"> </v>
      </c>
      <c r="S5" s="416"/>
      <c r="T5" s="107" t="str">
        <f>Electives!B75</f>
        <v>1b</v>
      </c>
      <c r="U5" s="126" t="str">
        <f>Electives!C75</f>
        <v>Show one way to light fire w/o matches</v>
      </c>
      <c r="V5" s="107" t="str">
        <f>IF(Electives!S75&lt;&gt;"", Electives!S75, " ")</f>
        <v xml:space="preserve"> </v>
      </c>
      <c r="X5" s="410"/>
      <c r="Y5" s="107">
        <f>Electives!B141</f>
        <v>2</v>
      </c>
      <c r="Z5" s="125" t="str">
        <f>Electives!C141</f>
        <v>List 5 of onlnie safety rules</v>
      </c>
      <c r="AA5" s="107" t="str">
        <f>IF(Electives!S141&lt;&gt;"", Electives!S141, " ")</f>
        <v xml:space="preserve"> </v>
      </c>
      <c r="AC5" s="164">
        <f>'Cub Awards'!B7</f>
        <v>2</v>
      </c>
      <c r="AD5" s="314" t="str">
        <f>'Cub Awards'!C7</f>
        <v>Build a family emergency kit</v>
      </c>
      <c r="AE5" s="314"/>
      <c r="AF5" s="164" t="str">
        <f>IF('Cub Awards'!S7&lt;&gt;"", 'Cub Awards'!S7, "")</f>
        <v/>
      </c>
      <c r="AG5" s="142"/>
      <c r="AH5" s="162" t="str">
        <f>NOVA!B175</f>
        <v>1b</v>
      </c>
      <c r="AI5" s="386" t="str">
        <f>NOVA!C175</f>
        <v>Complete Engineer</v>
      </c>
      <c r="AJ5" s="387"/>
      <c r="AK5" s="162" t="str">
        <f>IF(NOVA!S175&lt;&gt;"", NOVA!S175, "")</f>
        <v/>
      </c>
      <c r="AL5" s="142"/>
      <c r="AM5" s="162" t="str">
        <f>NOVA!B52</f>
        <v>1b</v>
      </c>
      <c r="AN5" s="386" t="str">
        <f>NOVA!C52</f>
        <v>List at least two questions or ideas</v>
      </c>
      <c r="AO5" s="387"/>
      <c r="AP5" s="162" t="str">
        <f>IF(NOVA!S52&lt;&gt;"", NOVA!S52, "")</f>
        <v/>
      </c>
      <c r="AQ5" s="142"/>
      <c r="AR5" s="162" t="str">
        <f>NOVA!B116</f>
        <v>1b</v>
      </c>
      <c r="AS5" s="386" t="str">
        <f>NOVA!C116</f>
        <v>List at least two questions or ideas</v>
      </c>
      <c r="AT5" s="387"/>
      <c r="AU5" s="162" t="str">
        <f>IF(NOVA!S116&lt;&gt;"", NOVA!S116, "")</f>
        <v/>
      </c>
    </row>
    <row r="6" spans="1:47">
      <c r="A6" s="108" t="s">
        <v>37</v>
      </c>
      <c r="B6" s="42" t="str">
        <f>WebelosBadge!S14</f>
        <v/>
      </c>
      <c r="D6" s="420"/>
      <c r="E6" s="42">
        <f>AdventurePins!B8</f>
        <v>3</v>
      </c>
      <c r="F6" s="108" t="str">
        <f>AdventurePins!C8</f>
        <v>Build / Light / Extinguish fire</v>
      </c>
      <c r="G6" s="42" t="str">
        <f>IF(AdventurePins!S8&lt;&gt;"", AdventurePins!S8, " ")</f>
        <v xml:space="preserve"> </v>
      </c>
      <c r="I6" s="404"/>
      <c r="J6" s="42">
        <f>AdventurePins!B65</f>
        <v>3</v>
      </c>
      <c r="K6" s="159" t="str">
        <f>AdventurePins!C65</f>
        <v>Discuss "rule of law"</v>
      </c>
      <c r="L6" s="42" t="str">
        <f>IF(AdventurePins!S65&lt;&gt;"", AdventurePins!S65, " ")</f>
        <v xml:space="preserve"> </v>
      </c>
      <c r="N6" s="410"/>
      <c r="O6" s="107" t="str">
        <f>Electives!B8</f>
        <v>3a</v>
      </c>
      <c r="P6" s="125" t="str">
        <f>Electives!C8</f>
        <v>Do experiment of #1 &amp; report</v>
      </c>
      <c r="Q6" s="107" t="str">
        <f>IF(Electives!S8&lt;&gt;"", Electives!S8, " ")</f>
        <v xml:space="preserve"> </v>
      </c>
      <c r="S6" s="416"/>
      <c r="T6" s="107" t="str">
        <f>Electives!B76</f>
        <v>1c</v>
      </c>
      <c r="U6" s="126" t="str">
        <f>Electives!C76</f>
        <v>Use tree limbs &amp; build overnight shelter</v>
      </c>
      <c r="V6" s="107" t="str">
        <f>IF(Electives!S76&lt;&gt;"", Electives!S76, " ")</f>
        <v xml:space="preserve"> </v>
      </c>
      <c r="X6" s="410"/>
      <c r="Y6" s="107">
        <f>Electives!B142</f>
        <v>3</v>
      </c>
      <c r="Z6" s="125" t="str">
        <f>Electives!C142</f>
        <v>Create game</v>
      </c>
      <c r="AA6" s="107" t="str">
        <f>IF(Electives!S142&lt;&gt;"", Electives!S142, " ")</f>
        <v xml:space="preserve"> </v>
      </c>
      <c r="AC6" s="164">
        <f>'Cub Awards'!B8</f>
        <v>3</v>
      </c>
      <c r="AD6" s="314" t="str">
        <f>'Cub Awards'!C8</f>
        <v>Take a first-aid course</v>
      </c>
      <c r="AE6" s="314"/>
      <c r="AF6" s="164" t="str">
        <f>IF('Cub Awards'!S8&lt;&gt;"", 'Cub Awards'!S8, "")</f>
        <v/>
      </c>
      <c r="AG6" s="215"/>
      <c r="AH6" s="162" t="str">
        <f>NOVA!B176</f>
        <v>1c</v>
      </c>
      <c r="AI6" s="386" t="str">
        <f>NOVA!C176</f>
        <v>Complete Scouting Adventure</v>
      </c>
      <c r="AJ6" s="387"/>
      <c r="AK6" s="162" t="str">
        <f>IF(NOVA!S176&lt;&gt;"", NOVA!S176, "")</f>
        <v/>
      </c>
      <c r="AL6" s="215"/>
      <c r="AM6" s="162" t="str">
        <f>NOVA!B53</f>
        <v>1c</v>
      </c>
      <c r="AN6" s="386" t="str">
        <f>NOVA!C53</f>
        <v>Discuss two with your counselor</v>
      </c>
      <c r="AO6" s="387"/>
      <c r="AP6" s="162" t="str">
        <f>IF(NOVA!S53&lt;&gt;"", NOVA!S53, "")</f>
        <v/>
      </c>
      <c r="AQ6" s="215"/>
      <c r="AR6" s="162" t="str">
        <f>NOVA!B117</f>
        <v>1c</v>
      </c>
      <c r="AS6" s="386" t="str">
        <f>NOVA!C117</f>
        <v>Discuss two with your counselor</v>
      </c>
      <c r="AT6" s="387"/>
      <c r="AU6" s="162" t="str">
        <f>IF(NOVA!S117&lt;&gt;"", NOVA!S117, "")</f>
        <v/>
      </c>
    </row>
    <row r="7" spans="1:47">
      <c r="A7" s="108" t="s">
        <v>29</v>
      </c>
      <c r="B7" s="42" t="str">
        <f>ArrowOfLight!S13</f>
        <v xml:space="preserve"> </v>
      </c>
      <c r="D7" s="399" t="str">
        <f>AdventurePins!C10</f>
        <v>Duty to God and You</v>
      </c>
      <c r="E7" s="399"/>
      <c r="F7" s="399"/>
      <c r="G7" s="399"/>
      <c r="I7" s="404"/>
      <c r="J7" s="42">
        <f>AdventurePins!B66</f>
        <v>4</v>
      </c>
      <c r="K7" s="159" t="str">
        <f>AdventurePins!C66</f>
        <v>Meet government leader</v>
      </c>
      <c r="L7" s="42" t="str">
        <f>IF(AdventurePins!S66&lt;&gt;"", AdventurePins!S66, " ")</f>
        <v xml:space="preserve"> </v>
      </c>
      <c r="N7" s="410"/>
      <c r="O7" s="107" t="str">
        <f>Electives!B9</f>
        <v>3b</v>
      </c>
      <c r="P7" s="125" t="str">
        <f>Electives!C9</f>
        <v>Do experiment #1 &amp; change ind. var</v>
      </c>
      <c r="Q7" s="107" t="str">
        <f>IF(Electives!S9&lt;&gt;"", Electives!S9, " ")</f>
        <v xml:space="preserve"> </v>
      </c>
      <c r="S7" s="416"/>
      <c r="T7" s="107" t="str">
        <f>Electives!B77</f>
        <v>2a</v>
      </c>
      <c r="U7" s="126" t="str">
        <f>Electives!C77</f>
        <v>Assemble survival kit</v>
      </c>
      <c r="V7" s="107" t="str">
        <f>IF(Electives!S77&lt;&gt;"", Electives!S77, " ")</f>
        <v xml:space="preserve"> </v>
      </c>
      <c r="X7" s="410"/>
      <c r="Y7" s="107">
        <f>Electives!B143</f>
        <v>4</v>
      </c>
      <c r="Z7" s="125" t="str">
        <f>Electives!C143</f>
        <v>Teach someone else how to play</v>
      </c>
      <c r="AA7" s="107" t="str">
        <f>IF(Electives!S143&lt;&gt;"", Electives!S143, " ")</f>
        <v xml:space="preserve"> </v>
      </c>
      <c r="AC7" s="164">
        <f>'Cub Awards'!B9</f>
        <v>4</v>
      </c>
      <c r="AD7" s="314" t="str">
        <f>'Cub Awards'!C9</f>
        <v>Learn to survive extreme weather</v>
      </c>
      <c r="AE7" s="314"/>
      <c r="AF7" s="164" t="str">
        <f>IF('Cub Awards'!S9&lt;&gt;"", 'Cub Awards'!S9, "")</f>
        <v/>
      </c>
      <c r="AG7" s="215"/>
      <c r="AH7" s="162">
        <f>NOVA!B177</f>
        <v>2</v>
      </c>
      <c r="AI7" s="386" t="str">
        <f>NOVA!C177</f>
        <v>Complete 3 adventures listed in comment</v>
      </c>
      <c r="AJ7" s="387"/>
      <c r="AK7" s="162" t="str">
        <f>IF(NOVA!S177&lt;&gt;"", NOVA!S177, "")</f>
        <v/>
      </c>
      <c r="AL7" s="215"/>
      <c r="AM7" s="162">
        <f>NOVA!B54</f>
        <v>2</v>
      </c>
      <c r="AN7" s="386" t="str">
        <f>NOVA!C54</f>
        <v>Complete an elective listed in comment</v>
      </c>
      <c r="AO7" s="387"/>
      <c r="AP7" s="162" t="str">
        <f>IF(NOVA!S54&lt;&gt;"", NOVA!S54, "")</f>
        <v/>
      </c>
      <c r="AQ7" s="215"/>
      <c r="AR7" s="162">
        <f>NOVA!B118</f>
        <v>2</v>
      </c>
      <c r="AS7" s="386" t="str">
        <f>NOVA!C118</f>
        <v>Complete an elective listed in comment</v>
      </c>
      <c r="AT7" s="387"/>
      <c r="AU7" s="162" t="str">
        <f>IF(NOVA!S118&lt;&gt;"", NOVA!S118, "")</f>
        <v/>
      </c>
    </row>
    <row r="8" spans="1:47" ht="12.75" customHeight="1">
      <c r="D8" s="421" t="str">
        <f>IF(AdventurePins!$E10&lt;&gt;"", AdventurePins!$E10, " ")</f>
        <v>(Do 1 and two others)</v>
      </c>
      <c r="E8" s="42">
        <f>AdventurePins!B11</f>
        <v>1</v>
      </c>
      <c r="F8" s="108" t="str">
        <f>AdventurePins!C11</f>
        <v>Discuss duty to God</v>
      </c>
      <c r="G8" s="42" t="str">
        <f>IF(AdventurePins!S11&lt;&gt;"", AdventurePins!S11, " ")</f>
        <v xml:space="preserve"> </v>
      </c>
      <c r="I8" s="404"/>
      <c r="J8" s="42">
        <f>AdventurePins!B67</f>
        <v>5</v>
      </c>
      <c r="K8" s="159" t="str">
        <f>AdventurePins!C67</f>
        <v>Plan activity</v>
      </c>
      <c r="L8" s="42" t="str">
        <f>IF(AdventurePins!S67&lt;&gt;"", AdventurePins!S67, " ")</f>
        <v xml:space="preserve"> </v>
      </c>
      <c r="N8" s="410"/>
      <c r="O8" s="107" t="str">
        <f>Electives!B10</f>
        <v>3c</v>
      </c>
      <c r="P8" s="125" t="str">
        <f>Electives!C10</f>
        <v>Build scale model of solar system</v>
      </c>
      <c r="Q8" s="107" t="str">
        <f>IF(Electives!S10&lt;&gt;"", Electives!S10, " ")</f>
        <v xml:space="preserve"> </v>
      </c>
      <c r="S8" s="416"/>
      <c r="T8" s="107" t="str">
        <f>Electives!B78</f>
        <v>2b</v>
      </c>
      <c r="U8" s="126" t="str">
        <f>Electives!C78</f>
        <v>Demonstrate 2 ways to purify water</v>
      </c>
      <c r="V8" s="107" t="str">
        <f>IF(Electives!S78&lt;&gt;"", Electives!S78, " ")</f>
        <v xml:space="preserve"> </v>
      </c>
      <c r="X8" s="399" t="str">
        <f>Electives!C146</f>
        <v>Into the Wild</v>
      </c>
      <c r="Y8" s="399"/>
      <c r="Z8" s="399"/>
      <c r="AA8" s="399"/>
      <c r="AC8" s="164">
        <f>'Cub Awards'!B10</f>
        <v>5</v>
      </c>
      <c r="AD8" s="314" t="str">
        <f>'Cub Awards'!C10</f>
        <v>Learn about personal safety</v>
      </c>
      <c r="AE8" s="314"/>
      <c r="AF8" s="164" t="str">
        <f>IF('Cub Awards'!S10&lt;&gt;"", 'Cub Awards'!S10, "")</f>
        <v/>
      </c>
      <c r="AG8" s="215"/>
      <c r="AH8" s="162">
        <f>NOVA!B178</f>
        <v>3</v>
      </c>
      <c r="AI8" s="386" t="str">
        <f>NOVA!C178</f>
        <v>Discuss facts about Dr. Townes</v>
      </c>
      <c r="AJ8" s="387"/>
      <c r="AK8" s="162" t="str">
        <f>IF(NOVA!S178&lt;&gt;"", NOVA!S178, "")</f>
        <v/>
      </c>
      <c r="AL8" s="215"/>
      <c r="AM8" s="162" t="str">
        <f>NOVA!B55</f>
        <v>3a</v>
      </c>
      <c r="AN8" s="386" t="str">
        <f>NOVA!C55</f>
        <v>Explore what is wildlife</v>
      </c>
      <c r="AO8" s="387"/>
      <c r="AP8" s="162" t="str">
        <f>IF(NOVA!S55&lt;&gt;"", NOVA!S55, "")</f>
        <v/>
      </c>
      <c r="AQ8" s="215"/>
      <c r="AR8" s="162" t="str">
        <f>NOVA!B119</f>
        <v>3a</v>
      </c>
      <c r="AS8" s="386" t="str">
        <f>NOVA!C119</f>
        <v>Look up definition of Technology</v>
      </c>
      <c r="AT8" s="387"/>
      <c r="AU8" s="162" t="str">
        <f>IF(NOVA!S119&lt;&gt;"", NOVA!S119, "")</f>
        <v/>
      </c>
    </row>
    <row r="9" spans="1:47" ht="12.75" customHeight="1">
      <c r="A9" s="413" t="s">
        <v>28</v>
      </c>
      <c r="B9" s="413"/>
      <c r="D9" s="422"/>
      <c r="E9" s="42">
        <f>AdventurePins!B12</f>
        <v>2</v>
      </c>
      <c r="F9" s="108" t="str">
        <f>AdventurePins!C12</f>
        <v>Earn religious emblem of faith</v>
      </c>
      <c r="G9" s="42" t="str">
        <f>IF(AdventurePins!S12&lt;&gt;"", AdventurePins!S12, " ")</f>
        <v xml:space="preserve"> </v>
      </c>
      <c r="I9" s="404"/>
      <c r="J9" s="42" t="str">
        <f>AdventurePins!B68</f>
        <v>6a</v>
      </c>
      <c r="K9" s="159" t="str">
        <f>AdventurePins!C68</f>
        <v>Scouting in another country</v>
      </c>
      <c r="L9" s="42" t="str">
        <f>IF(AdventurePins!S68&lt;&gt;"", AdventurePins!S68, " ")</f>
        <v xml:space="preserve"> </v>
      </c>
      <c r="N9" s="410"/>
      <c r="O9" s="107" t="str">
        <f>Electives!B11</f>
        <v>3d</v>
      </c>
      <c r="P9" s="125" t="str">
        <f>Electives!C11</f>
        <v>Build, launch rocket; design "fair test"</v>
      </c>
      <c r="Q9" s="107" t="str">
        <f>IF(Electives!S11&lt;&gt;"", Electives!S11, " ")</f>
        <v xml:space="preserve"> </v>
      </c>
      <c r="S9" s="416"/>
      <c r="T9" s="107" t="str">
        <f>Electives!B79</f>
        <v>2c</v>
      </c>
      <c r="U9" s="126" t="str">
        <f>Electives!C79</f>
        <v>Explain S-T-O-P, universal emerg signs</v>
      </c>
      <c r="V9" s="107" t="str">
        <f>IF(Electives!S79&lt;&gt;"", Electives!S79, " ")</f>
        <v xml:space="preserve"> </v>
      </c>
      <c r="X9" s="410" t="str">
        <f>IF(Electives!$E146&lt;&gt;"", Electives!$E146, " ")</f>
        <v>(Do Six)</v>
      </c>
      <c r="Y9" s="107">
        <f>Electives!B147</f>
        <v>1</v>
      </c>
      <c r="Z9" s="125" t="str">
        <f>Electives!C147</f>
        <v>Care for insect/etc and tell</v>
      </c>
      <c r="AA9" s="107" t="str">
        <f>IF(Electives!S147&lt;&gt;"", Electives!S147, " ")</f>
        <v xml:space="preserve"> </v>
      </c>
      <c r="AC9" s="164">
        <f>'Cub Awards'!B11</f>
        <v>6</v>
      </c>
      <c r="AD9" s="314" t="str">
        <f>'Cub Awards'!C11</f>
        <v>Give presentation on emergency prep</v>
      </c>
      <c r="AE9" s="314"/>
      <c r="AF9" s="164" t="str">
        <f>IF('Cub Awards'!S11&lt;&gt;"", 'Cub Awards'!S11, "")</f>
        <v/>
      </c>
      <c r="AG9" s="215"/>
      <c r="AH9" s="162">
        <f>NOVA!B179</f>
        <v>4</v>
      </c>
      <c r="AI9" s="386" t="str">
        <f>NOVA!C179</f>
        <v>Research 5 famous STEM professionals</v>
      </c>
      <c r="AJ9" s="387"/>
      <c r="AK9" s="162" t="str">
        <f>IF(NOVA!S179&lt;&gt;"", NOVA!S179, "")</f>
        <v/>
      </c>
      <c r="AL9" s="215"/>
      <c r="AM9" s="162" t="str">
        <f>NOVA!B56</f>
        <v>3b</v>
      </c>
      <c r="AN9" s="386" t="str">
        <f>NOVA!C56</f>
        <v>Explain relationships within food chain</v>
      </c>
      <c r="AO9" s="387"/>
      <c r="AP9" s="162" t="str">
        <f>IF(NOVA!S56&lt;&gt;"", NOVA!S56, "")</f>
        <v/>
      </c>
      <c r="AQ9" s="215"/>
      <c r="AR9" s="162" t="str">
        <f>NOVA!B120</f>
        <v>3b1</v>
      </c>
      <c r="AS9" s="386" t="str">
        <f>NOVA!C120</f>
        <v>How is tech used in communication</v>
      </c>
      <c r="AT9" s="387"/>
      <c r="AU9" s="162" t="str">
        <f>IF(NOVA!S120&lt;&gt;"", NOVA!S120, "")</f>
        <v/>
      </c>
    </row>
    <row r="10" spans="1:47">
      <c r="A10" s="412"/>
      <c r="B10" s="412"/>
      <c r="D10" s="422"/>
      <c r="E10" s="42">
        <f>AdventurePins!B13</f>
        <v>3</v>
      </c>
      <c r="F10" s="207" t="str">
        <f>AdventurePins!C13</f>
        <v>Discuss how worship helps duty to God</v>
      </c>
      <c r="G10" s="42" t="str">
        <f>IF(AdventurePins!S13&lt;&gt;"", AdventurePins!S13, " ")</f>
        <v xml:space="preserve"> </v>
      </c>
      <c r="I10" s="404"/>
      <c r="J10" s="42" t="str">
        <f>AdventurePins!B69</f>
        <v>6b</v>
      </c>
      <c r="K10" s="159" t="str">
        <f>AdventurePins!C69</f>
        <v>World Friendship Fund</v>
      </c>
      <c r="L10" s="42" t="str">
        <f>IF(AdventurePins!S69&lt;&gt;"", AdventurePins!S69, " ")</f>
        <v xml:space="preserve"> </v>
      </c>
      <c r="N10" s="410"/>
      <c r="O10" s="107" t="str">
        <f>Electives!B12</f>
        <v>3e</v>
      </c>
      <c r="P10" s="125" t="str">
        <f>Electives!C12</f>
        <v>Two circuits; 3 lights &amp; battery</v>
      </c>
      <c r="Q10" s="107" t="str">
        <f>IF(Electives!S12&lt;&gt;"", Electives!S12, " ")</f>
        <v xml:space="preserve"> </v>
      </c>
      <c r="S10" s="417"/>
      <c r="T10" s="107" t="str">
        <f>Electives!B80</f>
        <v>2d</v>
      </c>
      <c r="U10" s="126" t="str">
        <f>Electives!C80</f>
        <v>4 Leader qualities &amp; act out 2.</v>
      </c>
      <c r="V10" s="107" t="str">
        <f>IF(Electives!S80&lt;&gt;"", Electives!S80, " ")</f>
        <v xml:space="preserve"> </v>
      </c>
      <c r="X10" s="410"/>
      <c r="Y10" s="107">
        <f>Electives!B148</f>
        <v>2</v>
      </c>
      <c r="Z10" s="127" t="str">
        <f>Electives!C148</f>
        <v>Setup aquarium (30 days); share experience</v>
      </c>
      <c r="AA10" s="107" t="str">
        <f>IF(Electives!S148&lt;&gt;"", Electives!S148, " ")</f>
        <v xml:space="preserve"> </v>
      </c>
      <c r="AC10"/>
      <c r="AD10" s="395" t="str">
        <f>'Cub Awards'!C13</f>
        <v>Outdoor Activity Award</v>
      </c>
      <c r="AE10" s="395"/>
      <c r="AF10"/>
      <c r="AG10" s="142"/>
      <c r="AH10" s="162">
        <f>NOVA!B180</f>
        <v>5</v>
      </c>
      <c r="AI10" s="386" t="str">
        <f>NOVA!C180</f>
        <v>Discuss importance of STEM education</v>
      </c>
      <c r="AJ10" s="387"/>
      <c r="AK10" s="162" t="str">
        <f>IF(NOVA!S180&lt;&gt;"", NOVA!S180, "")</f>
        <v/>
      </c>
      <c r="AL10" s="142"/>
      <c r="AM10" s="162" t="str">
        <f>NOVA!B57</f>
        <v>3c</v>
      </c>
      <c r="AN10" s="386" t="str">
        <f>NOVA!C57</f>
        <v>Explain your favorite plant / wildlife</v>
      </c>
      <c r="AO10" s="387"/>
      <c r="AP10" s="162" t="str">
        <f>IF(NOVA!S57&lt;&gt;"", NOVA!S57, "")</f>
        <v/>
      </c>
      <c r="AQ10" s="142"/>
      <c r="AR10" s="162" t="str">
        <f>NOVA!B121</f>
        <v>3b2</v>
      </c>
      <c r="AS10" s="386" t="str">
        <f>NOVA!C121</f>
        <v>How is tech used in business</v>
      </c>
      <c r="AT10" s="387"/>
      <c r="AU10" s="162" t="str">
        <f>IF(NOVA!S121&lt;&gt;"", NOVA!S121, "")</f>
        <v/>
      </c>
    </row>
    <row r="11" spans="1:47">
      <c r="A11" s="109" t="s">
        <v>433</v>
      </c>
      <c r="B11" s="110" t="str">
        <f>IF(ISTEXT(WebelosBadge!S5),"C"," ")</f>
        <v xml:space="preserve"> </v>
      </c>
      <c r="D11" s="423"/>
      <c r="E11" s="42">
        <f>AdventurePins!B14</f>
        <v>4</v>
      </c>
      <c r="F11" s="208" t="str">
        <f>AdventurePins!C14</f>
        <v>Do one thing to be closer to God for 1 month</v>
      </c>
      <c r="G11" s="42" t="str">
        <f>IF(AdventurePins!S14&lt;&gt;"", AdventurePins!S14, " ")</f>
        <v xml:space="preserve"> </v>
      </c>
      <c r="I11" s="404"/>
      <c r="J11" s="42" t="str">
        <f>AdventurePins!B70</f>
        <v>6c</v>
      </c>
      <c r="K11" s="159" t="str">
        <f>AdventurePins!C70</f>
        <v>Brother den in another country</v>
      </c>
      <c r="L11" s="42" t="str">
        <f>IF(AdventurePins!S70&lt;&gt;"", AdventurePins!S70, " ")</f>
        <v xml:space="preserve"> </v>
      </c>
      <c r="N11" s="410"/>
      <c r="O11" s="107" t="str">
        <f>Electives!B13</f>
        <v>3f</v>
      </c>
      <c r="P11" s="125" t="str">
        <f>Electives!C13</f>
        <v>Study night sky. Observe over 6 hrs</v>
      </c>
      <c r="Q11" s="107" t="str">
        <f>IF(Electives!S13&lt;&gt;"", Electives!S13, " ")</f>
        <v xml:space="preserve"> </v>
      </c>
      <c r="S11" s="399" t="str">
        <f>Electives!C83</f>
        <v>Earth Rocks!</v>
      </c>
      <c r="T11" s="399"/>
      <c r="U11" s="399"/>
      <c r="V11" s="399"/>
      <c r="X11" s="410"/>
      <c r="Y11" s="107">
        <f>Electives!B149</f>
        <v>3</v>
      </c>
      <c r="Z11" s="125" t="str">
        <f>Electives!C149</f>
        <v>Watch birds (1 wk) and record</v>
      </c>
      <c r="AA11" s="107" t="str">
        <f>IF(Electives!S149&lt;&gt;"", Electives!S149, " ")</f>
        <v xml:space="preserve"> </v>
      </c>
      <c r="AC11" s="164">
        <f>'Cub Awards'!B14</f>
        <v>1</v>
      </c>
      <c r="AD11" s="329" t="str">
        <f>'Cub Awards'!C14</f>
        <v>Attend either summer Day or Resident camp</v>
      </c>
      <c r="AE11" s="329"/>
      <c r="AF11" s="164" t="str">
        <f>IF('Cub Awards'!S14&lt;&gt;"", 'Cub Awards'!S14, "")</f>
        <v/>
      </c>
      <c r="AG11" s="142"/>
      <c r="AH11" s="162">
        <f>NOVA!B181</f>
        <v>6</v>
      </c>
      <c r="AI11" s="386" t="str">
        <f>NOVA!C181</f>
        <v>Participate in a science project</v>
      </c>
      <c r="AJ11" s="387"/>
      <c r="AK11" s="162" t="str">
        <f>IF(NOVA!S181&lt;&gt;"", NOVA!S181, "")</f>
        <v/>
      </c>
      <c r="AL11" s="142"/>
      <c r="AM11" s="162" t="str">
        <f>NOVA!B58</f>
        <v>3d</v>
      </c>
      <c r="AN11" s="386" t="str">
        <f>NOVA!C58</f>
        <v>Discuss what you've learned</v>
      </c>
      <c r="AO11" s="387"/>
      <c r="AP11" s="162" t="str">
        <f>IF(NOVA!S58&lt;&gt;"", NOVA!S58, "")</f>
        <v/>
      </c>
      <c r="AQ11" s="142"/>
      <c r="AR11" s="162" t="str">
        <f>NOVA!B122</f>
        <v>3b3</v>
      </c>
      <c r="AS11" s="386" t="str">
        <f>NOVA!C122</f>
        <v>How is tech used in construction</v>
      </c>
      <c r="AT11" s="387"/>
      <c r="AU11" s="162" t="str">
        <f>IF(NOVA!S122&lt;&gt;"", NOVA!S122, "")</f>
        <v/>
      </c>
    </row>
    <row r="12" spans="1:47" ht="12.75" customHeight="1">
      <c r="A12" s="109" t="s">
        <v>434</v>
      </c>
      <c r="B12" s="110" t="str">
        <f>WebelosBadge!S6</f>
        <v/>
      </c>
      <c r="D12" s="399" t="str">
        <f>AdventurePins!C16</f>
        <v>First Responder</v>
      </c>
      <c r="E12" s="399"/>
      <c r="F12" s="399"/>
      <c r="G12" s="399"/>
      <c r="I12" s="404"/>
      <c r="J12" s="42" t="str">
        <f>AdventurePins!B71</f>
        <v>6d</v>
      </c>
      <c r="K12" s="159" t="str">
        <f>AdventurePins!C71</f>
        <v>Energy use in community</v>
      </c>
      <c r="L12" s="42" t="str">
        <f>IF(AdventurePins!S71&lt;&gt;"", AdventurePins!S71, " ")</f>
        <v xml:space="preserve"> </v>
      </c>
      <c r="N12" s="410"/>
      <c r="O12" s="107" t="str">
        <f>Electives!B14</f>
        <v>3g</v>
      </c>
      <c r="P12" s="125" t="str">
        <f>Electives!C14</f>
        <v>Explore chemical reactions</v>
      </c>
      <c r="Q12" s="107" t="str">
        <f>IF(Electives!S14&lt;&gt;"", Electives!S14, " ")</f>
        <v xml:space="preserve"> </v>
      </c>
      <c r="S12" s="415" t="str">
        <f>IF(Electives!$E83&lt;&gt;"", Electives!$E83, " ")</f>
        <v>(Do All)</v>
      </c>
      <c r="T12" s="107" t="str">
        <f>Electives!B84</f>
        <v>1a</v>
      </c>
      <c r="U12" s="125" t="str">
        <f>Electives!C84</f>
        <v>Explain "geology"</v>
      </c>
      <c r="V12" s="107" t="str">
        <f>IF(Electives!S84&lt;&gt;"", Electives!S84, " ")</f>
        <v xml:space="preserve"> </v>
      </c>
      <c r="X12" s="410"/>
      <c r="Y12" s="107">
        <f>Electives!B150</f>
        <v>4</v>
      </c>
      <c r="Z12" s="125" t="str">
        <f>Electives!C150</f>
        <v>Learn about bird flyways</v>
      </c>
      <c r="AA12" s="107" t="str">
        <f>IF(Electives!S150&lt;&gt;"", Electives!S150, " ")</f>
        <v xml:space="preserve"> </v>
      </c>
      <c r="AC12" s="164">
        <f>'Cub Awards'!B15</f>
        <v>2</v>
      </c>
      <c r="AD12" s="314" t="str">
        <f>'Cub Awards'!C15</f>
        <v>Complete Webelos Walkabout</v>
      </c>
      <c r="AE12" s="314"/>
      <c r="AF12" s="164" t="str">
        <f>IF('Cub Awards'!S15&lt;&gt;"", 'Cub Awards'!S15, "")</f>
        <v/>
      </c>
      <c r="AG12" s="213"/>
      <c r="AH12" s="162">
        <f>NOVA!B182</f>
        <v>7</v>
      </c>
      <c r="AI12" s="386" t="str">
        <f>NOVA!C182</f>
        <v>Do ONE</v>
      </c>
      <c r="AJ12" s="387"/>
      <c r="AK12" s="162" t="str">
        <f>IF(NOVA!S182&lt;&gt;"", NOVA!S182, "")</f>
        <v/>
      </c>
      <c r="AL12" s="213"/>
      <c r="AM12" s="162">
        <f>NOVA!B59</f>
        <v>4</v>
      </c>
      <c r="AN12" s="386" t="str">
        <f>NOVA!C59</f>
        <v>Do TWO from A-F</v>
      </c>
      <c r="AO12" s="387"/>
      <c r="AP12" s="162" t="str">
        <f>IF(NOVA!S59&lt;&gt;"", NOVA!S59, "")</f>
        <v/>
      </c>
      <c r="AQ12" s="213"/>
      <c r="AR12" s="162" t="str">
        <f>NOVA!B123</f>
        <v>3b4</v>
      </c>
      <c r="AS12" s="386" t="str">
        <f>NOVA!C123</f>
        <v>How is tech used in sports</v>
      </c>
      <c r="AT12" s="387"/>
      <c r="AU12" s="162" t="str">
        <f>IF(NOVA!S123&lt;&gt;"", NOVA!S123, "")</f>
        <v/>
      </c>
    </row>
    <row r="13" spans="1:47">
      <c r="A13" s="109" t="s">
        <v>435</v>
      </c>
      <c r="B13" s="110" t="str">
        <f>WebelosBadge!S7</f>
        <v/>
      </c>
      <c r="C13" s="111"/>
      <c r="D13" s="402" t="str">
        <f>IF(AdventurePins!$E16&lt;&gt;"", AdventurePins!$E16, " ")</f>
        <v>(Do 1 and five others)</v>
      </c>
      <c r="E13" s="42">
        <f>AdventurePins!B17</f>
        <v>1</v>
      </c>
      <c r="F13" s="159" t="str">
        <f>AdventurePins!C17</f>
        <v>What is first aid</v>
      </c>
      <c r="G13" s="42" t="str">
        <f>IF(AdventurePins!S17&lt;&gt;"", AdventurePins!S17, " ")</f>
        <v xml:space="preserve"> </v>
      </c>
      <c r="I13" s="405"/>
      <c r="J13" s="42" t="str">
        <f>AdventurePins!B72</f>
        <v>6e</v>
      </c>
      <c r="K13" s="126" t="str">
        <f>AdventurePins!C72</f>
        <v>Connect with Scout in another country</v>
      </c>
      <c r="L13" s="42" t="str">
        <f>IF(AdventurePins!S72&lt;&gt;"", AdventurePins!S72, " ")</f>
        <v xml:space="preserve"> </v>
      </c>
      <c r="N13" s="410"/>
      <c r="O13" s="107" t="str">
        <f>Electives!B15</f>
        <v>3h</v>
      </c>
      <c r="P13" s="126" t="str">
        <f>Electives!C15</f>
        <v>Playground motion. "Fair Test" weight</v>
      </c>
      <c r="Q13" s="107" t="str">
        <f>IF(Electives!S15&lt;&gt;"", Electives!S15, " ")</f>
        <v xml:space="preserve"> </v>
      </c>
      <c r="S13" s="416"/>
      <c r="T13" s="107" t="str">
        <f>Electives!B85</f>
        <v>1b</v>
      </c>
      <c r="U13" s="125" t="str">
        <f>Electives!C85</f>
        <v>Explain why important</v>
      </c>
      <c r="V13" s="107" t="str">
        <f>IF(Electives!S85&lt;&gt;"", Electives!S85, " ")</f>
        <v xml:space="preserve"> </v>
      </c>
      <c r="X13" s="410"/>
      <c r="Y13" s="107">
        <f>Electives!B151</f>
        <v>5</v>
      </c>
      <c r="Z13" s="127" t="str">
        <f>Electives!C151</f>
        <v>Watch ≥4 wild creatures; describe habitat</v>
      </c>
      <c r="AA13" s="107" t="str">
        <f>IF(Electives!S151&lt;&gt;"", Electives!S151, " ")</f>
        <v xml:space="preserve"> </v>
      </c>
      <c r="AC13" s="164">
        <f>'Cub Awards'!B16</f>
        <v>3</v>
      </c>
      <c r="AD13" s="314" t="str">
        <f>'Cub Awards'!C16</f>
        <v>do seven</v>
      </c>
      <c r="AE13" s="314"/>
      <c r="AF13" s="164" t="str">
        <f>IF('Cub Awards'!S16&lt;&gt;"", 'Cub Awards'!S16, "")</f>
        <v/>
      </c>
      <c r="AG13" s="213"/>
      <c r="AH13" s="162" t="str">
        <f>NOVA!B183</f>
        <v>7a</v>
      </c>
      <c r="AI13" s="386" t="str">
        <f>NOVA!C183</f>
        <v>Visit with someone in a STEM career</v>
      </c>
      <c r="AJ13" s="387"/>
      <c r="AK13" s="162" t="str">
        <f>IF(NOVA!S183&lt;&gt;"", NOVA!S183, "")</f>
        <v/>
      </c>
      <c r="AL13" s="213"/>
      <c r="AM13" s="162" t="str">
        <f>NOVA!B60</f>
        <v>4a1</v>
      </c>
      <c r="AN13" s="386" t="str">
        <f>NOVA!C60</f>
        <v xml:space="preserve">Catalog 3-5 endangered plants/animals </v>
      </c>
      <c r="AO13" s="387"/>
      <c r="AP13" s="162" t="str">
        <f>IF(NOVA!S60&lt;&gt;"", NOVA!S60, "")</f>
        <v/>
      </c>
      <c r="AQ13" s="213"/>
      <c r="AR13" s="162" t="str">
        <f>NOVA!B124</f>
        <v>3b5</v>
      </c>
      <c r="AS13" s="386" t="str">
        <f>NOVA!C124</f>
        <v>How is tech used in entertainment</v>
      </c>
      <c r="AT13" s="387"/>
      <c r="AU13" s="162" t="str">
        <f>IF(NOVA!S124&lt;&gt;"", NOVA!S124, "")</f>
        <v/>
      </c>
    </row>
    <row r="14" spans="1:47">
      <c r="A14" s="109" t="s">
        <v>436</v>
      </c>
      <c r="B14" s="110" t="str">
        <f>WebelosBadge!S8</f>
        <v/>
      </c>
      <c r="C14" s="113"/>
      <c r="D14" s="402"/>
      <c r="E14" s="42">
        <f>AdventurePins!B18</f>
        <v>2</v>
      </c>
      <c r="F14" s="159" t="str">
        <f>AdventurePins!C18</f>
        <v>Show first aid for hurry cases:</v>
      </c>
      <c r="G14" s="42" t="str">
        <f>IF(AdventurePins!S18&lt;&gt;"", AdventurePins!S18, " ")</f>
        <v xml:space="preserve"> </v>
      </c>
      <c r="I14" s="399" t="str">
        <f>AdventurePins!C74</f>
        <v>Duty to God in Action</v>
      </c>
      <c r="J14" s="399"/>
      <c r="K14" s="399"/>
      <c r="L14" s="399"/>
      <c r="N14" s="410"/>
      <c r="O14" s="107" t="str">
        <f>Electives!B16</f>
        <v>3i</v>
      </c>
      <c r="P14" s="125" t="str">
        <f>Electives!C16</f>
        <v>Read bio of scientist. Tell den</v>
      </c>
      <c r="Q14" s="107" t="str">
        <f>IF(Electives!S16&lt;&gt;"", Electives!S16, " ")</f>
        <v xml:space="preserve"> </v>
      </c>
      <c r="S14" s="416"/>
      <c r="T14" s="107">
        <f>Electives!B86</f>
        <v>2</v>
      </c>
      <c r="U14" s="125" t="str">
        <f>Electives!C86</f>
        <v>Look rocks/minerals on rock hunt</v>
      </c>
      <c r="V14" s="107" t="str">
        <f>IF(Electives!S86&lt;&gt;"", Electives!S86, " ")</f>
        <v xml:space="preserve"> </v>
      </c>
      <c r="X14" s="410"/>
      <c r="Y14" s="107">
        <f>Electives!B152</f>
        <v>6</v>
      </c>
      <c r="Z14" s="125" t="str">
        <f>Electives!C152</f>
        <v>Identify animal only locally; tell why</v>
      </c>
      <c r="AA14" s="107" t="str">
        <f>IF(Electives!S152&lt;&gt;"", Electives!S152, " ")</f>
        <v xml:space="preserve"> </v>
      </c>
      <c r="AC14" s="164" t="str">
        <f>'Cub Awards'!B17</f>
        <v>a</v>
      </c>
      <c r="AD14" s="314" t="str">
        <f>'Cub Awards'!C17</f>
        <v>Participate in nature hike</v>
      </c>
      <c r="AE14" s="314"/>
      <c r="AF14" s="164" t="str">
        <f>IF('Cub Awards'!S17&lt;&gt;"", 'Cub Awards'!S17, "")</f>
        <v/>
      </c>
      <c r="AG14" s="215"/>
      <c r="AH14" s="162" t="str">
        <f>NOVA!B184</f>
        <v>7b</v>
      </c>
      <c r="AI14" s="386" t="str">
        <f>NOVA!C184</f>
        <v>Learn about a career dependent on STEM</v>
      </c>
      <c r="AJ14" s="387"/>
      <c r="AK14" s="162" t="str">
        <f>IF(NOVA!S184&lt;&gt;"", NOVA!S184, "")</f>
        <v/>
      </c>
      <c r="AL14" s="215"/>
      <c r="AM14" s="162" t="str">
        <f>NOVA!B61</f>
        <v>4a2</v>
      </c>
      <c r="AN14" s="386" t="str">
        <f>NOVA!C61</f>
        <v>Display 10 locally threatened species</v>
      </c>
      <c r="AO14" s="387"/>
      <c r="AP14" s="162" t="str">
        <f>IF(NOVA!S61&lt;&gt;"", NOVA!S61, "")</f>
        <v/>
      </c>
      <c r="AQ14" s="215"/>
      <c r="AR14" s="162" t="str">
        <f>NOVA!B125</f>
        <v>3c</v>
      </c>
      <c r="AS14" s="386" t="str">
        <f>NOVA!C125</f>
        <v>Discuss your findings with counselor</v>
      </c>
      <c r="AT14" s="387"/>
      <c r="AU14" s="162" t="str">
        <f>IF(NOVA!S125&lt;&gt;"", NOVA!S125, "")</f>
        <v/>
      </c>
    </row>
    <row r="15" spans="1:47" ht="12.75" customHeight="1">
      <c r="A15" s="114" t="s">
        <v>437</v>
      </c>
      <c r="B15" s="110" t="str">
        <f>WebelosBadge!S9</f>
        <v/>
      </c>
      <c r="C15" s="113"/>
      <c r="D15" s="402"/>
      <c r="E15" s="42" t="str">
        <f>AdventurePins!B19</f>
        <v>2a</v>
      </c>
      <c r="F15" s="159" t="str">
        <f>AdventurePins!C19</f>
        <v>Serious bleeding</v>
      </c>
      <c r="G15" s="42" t="str">
        <f>IF(AdventurePins!S19&lt;&gt;"", AdventurePins!S19, " ")</f>
        <v xml:space="preserve"> </v>
      </c>
      <c r="I15" s="426" t="str">
        <f>IF(AdventurePins!$E74&lt;&gt;"", AdventurePins!$E74, " ")</f>
        <v>(Do 1 -2 and two others)</v>
      </c>
      <c r="J15" s="42">
        <f>AdventurePins!B75</f>
        <v>1</v>
      </c>
      <c r="K15" s="159" t="str">
        <f>AdventurePins!C75</f>
        <v>Discuss duty to God</v>
      </c>
      <c r="L15" s="42" t="str">
        <f>IF(AdventurePins!S75&lt;&gt;"", AdventurePins!S75, " ")</f>
        <v xml:space="preserve"> </v>
      </c>
      <c r="N15" s="399" t="str">
        <f>Electives!C19</f>
        <v>Aquanaut</v>
      </c>
      <c r="O15" s="399"/>
      <c r="P15" s="399"/>
      <c r="Q15" s="399"/>
      <c r="S15" s="416"/>
      <c r="T15" s="107" t="str">
        <f>Electives!B87</f>
        <v>3a</v>
      </c>
      <c r="U15" s="125" t="str">
        <f>Electives!C87</f>
        <v>Identify rocks on hunt</v>
      </c>
      <c r="V15" s="107" t="str">
        <f>IF(Electives!S87&lt;&gt;"", Electives!S87, " ")</f>
        <v xml:space="preserve"> </v>
      </c>
      <c r="X15" s="410"/>
      <c r="Y15" s="107">
        <f>Electives!B153</f>
        <v>7</v>
      </c>
      <c r="Z15" s="125" t="str">
        <f>Electives!C153</f>
        <v>Give examples of TWO of following:</v>
      </c>
      <c r="AA15" s="107" t="str">
        <f>IF(Electives!S153&lt;&gt;"", Electives!S153, " ")</f>
        <v xml:space="preserve"> </v>
      </c>
      <c r="AC15" s="164" t="str">
        <f>'Cub Awards'!B18</f>
        <v>b</v>
      </c>
      <c r="AD15" s="314" t="str">
        <f>'Cub Awards'!C18</f>
        <v>Participate in outdoor activity</v>
      </c>
      <c r="AE15" s="314"/>
      <c r="AF15" s="164" t="str">
        <f>IF('Cub Awards'!S18&lt;&gt;"", 'Cub Awards'!S18, "")</f>
        <v/>
      </c>
      <c r="AG15" s="142"/>
      <c r="AH15" s="162">
        <f>NOVA!B185</f>
        <v>8</v>
      </c>
      <c r="AI15" s="386" t="str">
        <f>NOVA!C185</f>
        <v>Discuss scientific method</v>
      </c>
      <c r="AJ15" s="387"/>
      <c r="AK15" s="162" t="str">
        <f>IF(NOVA!S185&lt;&gt;"", NOVA!S185, "")</f>
        <v/>
      </c>
      <c r="AL15" s="142"/>
      <c r="AM15" s="162" t="str">
        <f>NOVA!B62</f>
        <v>4a3</v>
      </c>
      <c r="AN15" s="386" t="str">
        <f>NOVA!C62</f>
        <v>Discuss threatened v. endangered v. extinct</v>
      </c>
      <c r="AO15" s="387"/>
      <c r="AP15" s="162" t="str">
        <f>IF(NOVA!S62&lt;&gt;"", NOVA!S62, "")</f>
        <v/>
      </c>
      <c r="AQ15" s="142"/>
      <c r="AR15" s="162">
        <f>NOVA!B126</f>
        <v>4</v>
      </c>
      <c r="AS15" s="386" t="str">
        <f>NOVA!C126</f>
        <v>Visit a place where tech is used</v>
      </c>
      <c r="AT15" s="387"/>
      <c r="AU15" s="162" t="str">
        <f>IF(NOVA!S126&lt;&gt;"", NOVA!S126, "")</f>
        <v/>
      </c>
    </row>
    <row r="16" spans="1:47" ht="12.75" customHeight="1">
      <c r="A16" s="114" t="s">
        <v>438</v>
      </c>
      <c r="B16" s="110" t="str">
        <f>WebelosBadge!S10</f>
        <v/>
      </c>
      <c r="C16" s="113"/>
      <c r="D16" s="402"/>
      <c r="E16" s="42" t="str">
        <f>AdventurePins!B20</f>
        <v>2b</v>
      </c>
      <c r="F16" s="159" t="str">
        <f>AdventurePins!C20</f>
        <v>Heart attack / cardiac arrest</v>
      </c>
      <c r="G16" s="42" t="str">
        <f>IF(AdventurePins!S20&lt;&gt;"", AdventurePins!S20, " ")</f>
        <v xml:space="preserve"> </v>
      </c>
      <c r="I16" s="426"/>
      <c r="J16" s="42">
        <f>AdventurePins!B76</f>
        <v>2</v>
      </c>
      <c r="K16" s="159" t="str">
        <f>AdventurePins!C76</f>
        <v xml:space="preserve">Do an act of service </v>
      </c>
      <c r="L16" s="42" t="str">
        <f>IF(AdventurePins!S76&lt;&gt;"", AdventurePins!S76, " ")</f>
        <v xml:space="preserve"> </v>
      </c>
      <c r="N16" s="415" t="str">
        <f>IF(Electives!$E19&lt;&gt;"", Electives!$E19, " ")</f>
        <v>(Do 1-4 and two others)</v>
      </c>
      <c r="O16" s="107">
        <f>Electives!B20</f>
        <v>1</v>
      </c>
      <c r="P16" s="126" t="str">
        <f>Electives!C20</f>
        <v>State water activity safety precautions</v>
      </c>
      <c r="Q16" s="107" t="str">
        <f>IF(Electives!S20&lt;&gt;"", Electives!S20, " ")</f>
        <v xml:space="preserve"> </v>
      </c>
      <c r="S16" s="416"/>
      <c r="T16" s="107" t="str">
        <f>Electives!B88</f>
        <v>3b</v>
      </c>
      <c r="U16" s="125" t="str">
        <f>Electives!C88</f>
        <v>Use magnifying glass</v>
      </c>
      <c r="V16" s="107" t="str">
        <f>IF(Electives!S88&lt;&gt;"", Electives!S88, " ")</f>
        <v xml:space="preserve"> </v>
      </c>
      <c r="X16" s="410"/>
      <c r="Y16" s="107" t="str">
        <f>Electives!B154</f>
        <v>7a</v>
      </c>
      <c r="Z16" s="127" t="str">
        <f>Electives!C154</f>
        <v>Producer/consumer/decomposer in food chain</v>
      </c>
      <c r="AA16" s="107" t="str">
        <f>IF(Electives!S154&lt;&gt;"", Electives!S154, " ")</f>
        <v xml:space="preserve"> </v>
      </c>
      <c r="AC16" s="164" t="str">
        <f>'Cub Awards'!B19</f>
        <v>c</v>
      </c>
      <c r="AD16" s="314" t="str">
        <f>'Cub Awards'!C19</f>
        <v>Explain the buddy system</v>
      </c>
      <c r="AE16" s="314"/>
      <c r="AF16" s="164" t="str">
        <f>IF('Cub Awards'!S19&lt;&gt;"", 'Cub Awards'!S19, "")</f>
        <v/>
      </c>
      <c r="AG16" s="142"/>
      <c r="AH16" s="162">
        <f>NOVA!B186</f>
        <v>9</v>
      </c>
      <c r="AI16" s="386" t="str">
        <f>NOVA!C186</f>
        <v>Participate in a STEM activity with den</v>
      </c>
      <c r="AJ16" s="387"/>
      <c r="AK16" s="162" t="str">
        <f>IF(NOVA!S186&lt;&gt;"", NOVA!S186, "")</f>
        <v/>
      </c>
      <c r="AL16" s="142"/>
      <c r="AM16" s="162" t="str">
        <f>NOVA!B63</f>
        <v>4b1</v>
      </c>
      <c r="AN16" s="386" t="str">
        <f>NOVA!C63</f>
        <v>Catalog 5 locally invasive animals</v>
      </c>
      <c r="AO16" s="387"/>
      <c r="AP16" s="162" t="str">
        <f>IF(NOVA!S63&lt;&gt;"", NOVA!S63, "")</f>
        <v/>
      </c>
      <c r="AQ16" s="142"/>
      <c r="AR16" s="162" t="str">
        <f>NOVA!B127</f>
        <v>4a1</v>
      </c>
      <c r="AS16" s="386" t="str">
        <f>NOVA!C127</f>
        <v>Talk with someone about tech used</v>
      </c>
      <c r="AT16" s="387"/>
      <c r="AU16" s="162" t="str">
        <f>IF(NOVA!S127&lt;&gt;"", NOVA!S127, "")</f>
        <v/>
      </c>
    </row>
    <row r="17" spans="1:47" ht="12.75" customHeight="1">
      <c r="A17" s="109" t="s">
        <v>439</v>
      </c>
      <c r="B17" s="110" t="str">
        <f>WebelosBadge!S11</f>
        <v/>
      </c>
      <c r="C17" s="113"/>
      <c r="D17" s="402"/>
      <c r="E17" s="42" t="str">
        <f>AdventurePins!B21</f>
        <v>2c</v>
      </c>
      <c r="F17" s="159" t="str">
        <f>AdventurePins!C21</f>
        <v>Stopped breathing</v>
      </c>
      <c r="G17" s="42" t="str">
        <f>IF(AdventurePins!S21&lt;&gt;"", AdventurePins!S21, " ")</f>
        <v xml:space="preserve"> </v>
      </c>
      <c r="I17" s="426"/>
      <c r="J17" s="42">
        <f>AdventurePins!B77</f>
        <v>3</v>
      </c>
      <c r="K17" s="159" t="str">
        <f>AdventurePins!C77</f>
        <v>Earn religious emblem of faith</v>
      </c>
      <c r="L17" s="42" t="str">
        <f>IF(AdventurePins!S77&lt;&gt;"", AdventurePins!S77, " ")</f>
        <v xml:space="preserve"> </v>
      </c>
      <c r="N17" s="416"/>
      <c r="O17" s="107">
        <f>Electives!B21</f>
        <v>2</v>
      </c>
      <c r="P17" s="125" t="str">
        <f>Electives!C21</f>
        <v>Importance of Boating skills</v>
      </c>
      <c r="Q17" s="107" t="str">
        <f>IF(Electives!S21&lt;&gt;"", Electives!S21, " ")</f>
        <v xml:space="preserve"> </v>
      </c>
      <c r="S17" s="416"/>
      <c r="T17" s="107" t="str">
        <f>Electives!B89</f>
        <v>3c</v>
      </c>
      <c r="U17" s="125" t="str">
        <f>Electives!C89</f>
        <v>Share results w/den</v>
      </c>
      <c r="V17" s="107" t="str">
        <f>IF(Electives!S89&lt;&gt;"", Electives!S89, " ")</f>
        <v xml:space="preserve"> </v>
      </c>
      <c r="X17" s="410"/>
      <c r="Y17" s="107" t="str">
        <f>Electives!B155</f>
        <v>7b</v>
      </c>
      <c r="Z17" s="127" t="str">
        <f>Electives!C155</f>
        <v xml:space="preserve">One way humans changed nature balance </v>
      </c>
      <c r="AA17" s="107" t="str">
        <f>IF(Electives!S155&lt;&gt;"", Electives!S155, " ")</f>
        <v xml:space="preserve"> </v>
      </c>
      <c r="AC17" s="164" t="str">
        <f>'Cub Awards'!B20</f>
        <v>d</v>
      </c>
      <c r="AD17" s="314" t="str">
        <f>'Cub Awards'!C20</f>
        <v>Attend a pack overnighter</v>
      </c>
      <c r="AE17" s="314"/>
      <c r="AF17" s="164" t="str">
        <f>IF('Cub Awards'!S20&lt;&gt;"", 'Cub Awards'!S20, "")</f>
        <v/>
      </c>
      <c r="AG17" s="216"/>
      <c r="AH17" s="162">
        <f>NOVA!B187</f>
        <v>10</v>
      </c>
      <c r="AI17" s="386" t="str">
        <f>NOVA!C187</f>
        <v>Submit Supernova application</v>
      </c>
      <c r="AJ17" s="387"/>
      <c r="AK17" s="162" t="str">
        <f>IF(NOVA!S187&lt;&gt;"", NOVA!S187, "")</f>
        <v/>
      </c>
      <c r="AL17" s="216"/>
      <c r="AM17" s="162" t="str">
        <f>NOVA!B64</f>
        <v>4b2</v>
      </c>
      <c r="AN17" s="386" t="str">
        <f>NOVA!C64</f>
        <v>Design display about invasive species</v>
      </c>
      <c r="AO17" s="387"/>
      <c r="AP17" s="162" t="str">
        <f>IF(NOVA!S64&lt;&gt;"", NOVA!S64, "")</f>
        <v/>
      </c>
      <c r="AQ17" s="216"/>
      <c r="AR17" s="162" t="str">
        <f>NOVA!B128</f>
        <v>4a2</v>
      </c>
      <c r="AS17" s="386" t="str">
        <f>NOVA!C128</f>
        <v>Ask expert why the tech is used</v>
      </c>
      <c r="AT17" s="387"/>
      <c r="AU17" s="162" t="str">
        <f>IF(NOVA!S128&lt;&gt;"", NOVA!S128, "")</f>
        <v/>
      </c>
    </row>
    <row r="18" spans="1:47" ht="12.75" customHeight="1">
      <c r="A18" s="109" t="s">
        <v>857</v>
      </c>
      <c r="B18" s="110" t="str">
        <f>IF(ISTEXT(WebelosBadge!S12),"C"," ")</f>
        <v xml:space="preserve"> </v>
      </c>
      <c r="C18" s="115"/>
      <c r="D18" s="402"/>
      <c r="E18" s="42" t="str">
        <f>AdventurePins!B22</f>
        <v>2d</v>
      </c>
      <c r="F18" s="159" t="str">
        <f>AdventurePins!C22</f>
        <v>Stroke</v>
      </c>
      <c r="G18" s="42" t="str">
        <f>IF(AdventurePins!S22&lt;&gt;"", AdventurePins!S22, " ")</f>
        <v xml:space="preserve"> </v>
      </c>
      <c r="I18" s="426"/>
      <c r="J18" s="42">
        <f>AdventurePins!B78</f>
        <v>4</v>
      </c>
      <c r="K18" s="159" t="str">
        <f>AdventurePins!C78</f>
        <v>Make plan of TWO things help w/ duty to God</v>
      </c>
      <c r="L18" s="42" t="str">
        <f>IF(AdventurePins!S78&lt;&gt;"", AdventurePins!S78, " ")</f>
        <v xml:space="preserve"> </v>
      </c>
      <c r="N18" s="416"/>
      <c r="O18" s="107">
        <f>Electives!B22</f>
        <v>3</v>
      </c>
      <c r="P18" s="125" t="str">
        <f>Electives!C22</f>
        <v>Order of rescue</v>
      </c>
      <c r="Q18" s="107" t="str">
        <f>IF(Electives!S22&lt;&gt;"", Electives!S22, " ")</f>
        <v xml:space="preserve"> </v>
      </c>
      <c r="S18" s="416"/>
      <c r="T18" s="107" t="str">
        <f>Electives!B90</f>
        <v>4a</v>
      </c>
      <c r="U18" s="125" t="str">
        <f>Electives!C90</f>
        <v>Minerial test kit to Mohs scale of hardness</v>
      </c>
      <c r="V18" s="107" t="str">
        <f>IF(Electives!S90&lt;&gt;"", Electives!S90, " ")</f>
        <v xml:space="preserve"> </v>
      </c>
      <c r="X18" s="410"/>
      <c r="Y18" s="107" t="str">
        <f>Electives!B156</f>
        <v>7c</v>
      </c>
      <c r="Z18" s="125" t="str">
        <f>Electives!C156</f>
        <v>How to protect balance of nature</v>
      </c>
      <c r="AA18" s="107" t="str">
        <f>IF(Electives!S156&lt;&gt;"", Electives!S156, " ")</f>
        <v xml:space="preserve"> </v>
      </c>
      <c r="AC18" s="164" t="str">
        <f>'Cub Awards'!B21</f>
        <v>e</v>
      </c>
      <c r="AD18" s="314" t="str">
        <f>'Cub Awards'!C21</f>
        <v>Complete an oudoor service project</v>
      </c>
      <c r="AE18" s="314"/>
      <c r="AF18" s="164" t="str">
        <f>IF('Cub Awards'!S21&lt;&gt;"", 'Cub Awards'!S21, "")</f>
        <v/>
      </c>
      <c r="AG18" s="216"/>
      <c r="AL18" s="216"/>
      <c r="AM18" s="162" t="str">
        <f>NOVA!B65</f>
        <v>4b3</v>
      </c>
      <c r="AN18" s="386" t="str">
        <f>NOVA!C65</f>
        <v>Discuss invasive species</v>
      </c>
      <c r="AO18" s="387"/>
      <c r="AP18" s="162" t="str">
        <f>IF(NOVA!S65&lt;&gt;"", NOVA!S65, "")</f>
        <v/>
      </c>
      <c r="AQ18" s="216"/>
      <c r="AR18" s="162" t="str">
        <f>NOVA!B129</f>
        <v>4b</v>
      </c>
      <c r="AS18" s="386" t="str">
        <f>NOVA!C129</f>
        <v>Discuss with counselor your visit</v>
      </c>
      <c r="AT18" s="387"/>
      <c r="AU18" s="162" t="str">
        <f>IF(NOVA!S129&lt;&gt;"", NOVA!S129, "")</f>
        <v/>
      </c>
    </row>
    <row r="19" spans="1:47" ht="12.75" customHeight="1">
      <c r="A19" s="210" t="s">
        <v>856</v>
      </c>
      <c r="B19" s="110" t="str">
        <f>IF(ISTEXT(WebelosBadge!S13),"C"," ")</f>
        <v xml:space="preserve"> </v>
      </c>
      <c r="C19" s="116"/>
      <c r="D19" s="402"/>
      <c r="E19" s="42" t="str">
        <f>AdventurePins!B23</f>
        <v>2e</v>
      </c>
      <c r="F19" s="159" t="str">
        <f>AdventurePins!C23</f>
        <v>Poisoning</v>
      </c>
      <c r="G19" s="42" t="str">
        <f>IF(AdventurePins!S23&lt;&gt;"", AdventurePins!S23, " ")</f>
        <v xml:space="preserve"> </v>
      </c>
      <c r="I19" s="426"/>
      <c r="J19" s="42">
        <f>AdventurePins!B79</f>
        <v>5</v>
      </c>
      <c r="K19" s="159" t="str">
        <f>AdventurePins!C79</f>
        <v>Discuss Scout Oath &amp; Law to beliefs abt God</v>
      </c>
      <c r="L19" s="42" t="str">
        <f>IF(AdventurePins!S79&lt;&gt;"", AdventurePins!S79, " ")</f>
        <v xml:space="preserve"> </v>
      </c>
      <c r="N19" s="416"/>
      <c r="O19" s="107">
        <f>Electives!B23</f>
        <v>4</v>
      </c>
      <c r="P19" s="125" t="str">
        <f>Electives!C23</f>
        <v>Attempt Swimmer test</v>
      </c>
      <c r="Q19" s="107" t="str">
        <f>IF(Electives!S23&lt;&gt;"", Electives!S23, " ")</f>
        <v xml:space="preserve"> </v>
      </c>
      <c r="S19" s="416"/>
      <c r="T19" s="107" t="str">
        <f>Electives!B91</f>
        <v>4b</v>
      </c>
      <c r="U19" s="125" t="str">
        <f>Electives!C91</f>
        <v>Record results in handbook</v>
      </c>
      <c r="V19" s="107" t="str">
        <f>IF(Electives!S91&lt;&gt;"", Electives!S91, " ")</f>
        <v xml:space="preserve"> </v>
      </c>
      <c r="X19" s="410"/>
      <c r="Y19" s="107">
        <f>Electives!B157</f>
        <v>8</v>
      </c>
      <c r="Z19" s="125" t="str">
        <f>Electives!C157</f>
        <v>Learn aquatic ecosystems &amp; discuss</v>
      </c>
      <c r="AA19" s="107" t="str">
        <f>IF(Electives!S157&lt;&gt;"", Electives!S157, " ")</f>
        <v xml:space="preserve"> </v>
      </c>
      <c r="AC19" s="164" t="str">
        <f>'Cub Awards'!B22</f>
        <v>f</v>
      </c>
      <c r="AD19" s="314" t="str">
        <f>'Cub Awards'!C22</f>
        <v>Complete conservation project</v>
      </c>
      <c r="AE19" s="314"/>
      <c r="AF19" s="164" t="str">
        <f>IF('Cub Awards'!S22&lt;&gt;"", 'Cub Awards'!S22, "")</f>
        <v/>
      </c>
      <c r="AG19" s="216"/>
      <c r="AH19" s="163"/>
      <c r="AI19" s="142" t="str">
        <f>NOVA!C5</f>
        <v>NOVA Science: Science Everywhere</v>
      </c>
      <c r="AJ19" s="214"/>
      <c r="AL19" s="216"/>
      <c r="AM19" s="162" t="str">
        <f>NOVA!B66</f>
        <v>4c1</v>
      </c>
      <c r="AN19" s="386" t="str">
        <f>NOVA!C66</f>
        <v>Visit a local ecosystem and investigate</v>
      </c>
      <c r="AO19" s="387"/>
      <c r="AP19" s="162" t="str">
        <f>IF(NOVA!S66&lt;&gt;"", NOVA!S66, "")</f>
        <v/>
      </c>
      <c r="AQ19" s="216"/>
      <c r="AR19" s="162">
        <f>NOVA!B130</f>
        <v>5</v>
      </c>
      <c r="AS19" s="323" t="str">
        <f>NOVA!C130</f>
        <v>Discuss how tech affects your life</v>
      </c>
      <c r="AT19" s="323"/>
      <c r="AU19" s="162" t="str">
        <f>IF(NOVA!S130&lt;&gt;"", NOVA!S130, "")</f>
        <v/>
      </c>
    </row>
    <row r="20" spans="1:47" ht="12.75" customHeight="1">
      <c r="A20" s="411" t="s">
        <v>29</v>
      </c>
      <c r="B20" s="411"/>
      <c r="C20" s="116"/>
      <c r="D20" s="402"/>
      <c r="E20" s="42">
        <f>AdventurePins!B24</f>
        <v>3</v>
      </c>
      <c r="F20" s="159" t="str">
        <f>AdventurePins!C24</f>
        <v>Show how to help choking victim</v>
      </c>
      <c r="G20" s="42" t="str">
        <f>IF(AdventurePins!S24&lt;&gt;"", AdventurePins!S24, " ")</f>
        <v xml:space="preserve"> </v>
      </c>
      <c r="I20" s="426"/>
      <c r="J20" s="42">
        <f>AdventurePins!B80</f>
        <v>6</v>
      </c>
      <c r="K20" s="159" t="str">
        <f>AdventurePins!C80</f>
        <v>Pray/meditate for one month</v>
      </c>
      <c r="L20" s="42" t="str">
        <f>IF(AdventurePins!S80&lt;&gt;"", AdventurePins!S80, " ")</f>
        <v xml:space="preserve"> </v>
      </c>
      <c r="N20" s="416"/>
      <c r="O20" s="107">
        <f>Electives!B24</f>
        <v>5</v>
      </c>
      <c r="P20" s="125" t="str">
        <f>Electives!C24</f>
        <v>Front surface dive</v>
      </c>
      <c r="Q20" s="107" t="str">
        <f>IF(Electives!S24&lt;&gt;"", Electives!S24, " ")</f>
        <v xml:space="preserve"> </v>
      </c>
      <c r="S20" s="416"/>
      <c r="T20" s="107">
        <f>Electives!B92</f>
        <v>5</v>
      </c>
      <c r="U20" s="125" t="str">
        <f>Electives!C92</f>
        <v>Identify geological features on map</v>
      </c>
      <c r="V20" s="107" t="str">
        <f>IF(Electives!S92&lt;&gt;"", Electives!S92, " ")</f>
        <v xml:space="preserve"> </v>
      </c>
      <c r="X20" s="410"/>
      <c r="Y20" s="107">
        <f>Electives!B158</f>
        <v>9</v>
      </c>
      <c r="Z20" s="125" t="str">
        <f>Electives!C158</f>
        <v>Do one of following:</v>
      </c>
      <c r="AA20" s="107" t="str">
        <f>IF(Electives!S158&lt;&gt;"", Electives!S158, " ")</f>
        <v xml:space="preserve"> </v>
      </c>
      <c r="AC20" s="164" t="str">
        <f>'Cub Awards'!B23</f>
        <v>g</v>
      </c>
      <c r="AD20" s="314" t="str">
        <f>'Cub Awards'!C23</f>
        <v>Earn the Summertime Pack Award</v>
      </c>
      <c r="AE20" s="314"/>
      <c r="AF20" s="164" t="str">
        <f>IF('Cub Awards'!S23&lt;&gt;"", 'Cub Awards'!S23, "")</f>
        <v/>
      </c>
      <c r="AG20" s="216"/>
      <c r="AH20" s="162" t="str">
        <f>NOVA!B6</f>
        <v>1a</v>
      </c>
      <c r="AI20" s="386" t="str">
        <f>NOVA!C6</f>
        <v>Read or watch 1 hour of science content</v>
      </c>
      <c r="AJ20" s="387"/>
      <c r="AK20" s="162" t="str">
        <f>IF(NOVA!S6&lt;&gt;"", NOVA!S6, "")</f>
        <v/>
      </c>
      <c r="AL20" s="216"/>
      <c r="AM20" s="162" t="str">
        <f>NOVA!B67</f>
        <v>4c2</v>
      </c>
      <c r="AN20" s="386" t="str">
        <f>NOVA!C67</f>
        <v>Draw food web of plants / animals</v>
      </c>
      <c r="AO20" s="387"/>
      <c r="AP20" s="162" t="str">
        <f>IF(NOVA!S67&lt;&gt;"", NOVA!S67,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IF(AdventurePins!S25&lt;&gt;"", AdventurePins!S25, " ")</f>
        <v xml:space="preserve"> </v>
      </c>
      <c r="I21" s="399" t="str">
        <f>AdventurePins!C82</f>
        <v>Outdoorsman</v>
      </c>
      <c r="J21" s="399"/>
      <c r="K21" s="399"/>
      <c r="L21" s="399"/>
      <c r="N21" s="416"/>
      <c r="O21" s="107">
        <f>Electives!B25</f>
        <v>6</v>
      </c>
      <c r="P21" s="125" t="str">
        <f>Electives!C25</f>
        <v>Demonstrate 2 strokes</v>
      </c>
      <c r="Q21" s="107" t="str">
        <f>IF(Electives!S25&lt;&gt;"", Electives!S25, " ")</f>
        <v xml:space="preserve"> </v>
      </c>
      <c r="S21" s="416"/>
      <c r="T21" s="107" t="str">
        <f>Electives!B93</f>
        <v>6a</v>
      </c>
      <c r="U21" s="125" t="str">
        <f>Electives!C93</f>
        <v>Identify geological building materials (home)</v>
      </c>
      <c r="V21" s="107" t="str">
        <f>IF(Electives!S93&lt;&gt;"", Electives!S93, " ")</f>
        <v xml:space="preserve"> </v>
      </c>
      <c r="X21" s="410"/>
      <c r="Y21" s="107" t="str">
        <f>Electives!B159</f>
        <v>9a</v>
      </c>
      <c r="Z21" s="125" t="str">
        <f>Electives!C159</f>
        <v>Visit museum and discuss with den</v>
      </c>
      <c r="AA21" s="107" t="str">
        <f>IF(Electives!S159&lt;&gt;"", Electives!S159, " ")</f>
        <v xml:space="preserve"> </v>
      </c>
      <c r="AC21" s="164" t="str">
        <f>'Cub Awards'!B24</f>
        <v>h</v>
      </c>
      <c r="AD21" s="314" t="str">
        <f>'Cub Awards'!C24</f>
        <v>Participate in nature observation</v>
      </c>
      <c r="AE21" s="314"/>
      <c r="AF21" s="164" t="str">
        <f>IF('Cub Awards'!S24&lt;&gt;"", 'Cub Awards'!S24, "")</f>
        <v/>
      </c>
      <c r="AG21" s="216"/>
      <c r="AH21" s="162" t="str">
        <f>NOVA!B7</f>
        <v>1b</v>
      </c>
      <c r="AI21" s="386" t="str">
        <f>NOVA!C7</f>
        <v>List at least two questions or ideas</v>
      </c>
      <c r="AJ21" s="387"/>
      <c r="AK21" s="162" t="str">
        <f>IF(NOVA!S7&lt;&gt;"", NOVA!S7, "")</f>
        <v/>
      </c>
      <c r="AL21" s="216"/>
      <c r="AM21" s="162" t="str">
        <f>NOVA!B68</f>
        <v>4c3</v>
      </c>
      <c r="AN21" s="386" t="str">
        <f>NOVA!C68</f>
        <v>Discuss food web with counselor</v>
      </c>
      <c r="AO21" s="387"/>
      <c r="AP21" s="162" t="str">
        <f>IF(NOVA!S68&lt;&gt;"", NOVA!S68, "")</f>
        <v/>
      </c>
      <c r="AQ21" s="216"/>
      <c r="AR21" s="162" t="str">
        <f>NOVA!B133</f>
        <v>1a</v>
      </c>
      <c r="AS21" s="389" t="str">
        <f>NOVA!C133</f>
        <v>Read or watch 1 hour of mechanical content</v>
      </c>
      <c r="AT21" s="390"/>
      <c r="AU21" s="162" t="str">
        <f>IF(NOVA!S133&lt;&gt;"", NOVA!S133, "")</f>
        <v/>
      </c>
    </row>
    <row r="22" spans="1:47">
      <c r="A22" s="109" t="s">
        <v>440</v>
      </c>
      <c r="B22" s="117" t="str">
        <f>IF(ISTEXT(ArrowOfLight!S5),"C"," ")</f>
        <v xml:space="preserve"> </v>
      </c>
      <c r="D22" s="402"/>
      <c r="E22" s="42">
        <f>AdventurePins!B26</f>
        <v>5</v>
      </c>
      <c r="F22" s="159" t="str">
        <f>AdventurePins!C26</f>
        <v>Demonstrate treatment for five:</v>
      </c>
      <c r="G22" s="42" t="str">
        <f>IF(AdventurePins!S26&lt;&gt;"", AdventurePins!S26, " ")</f>
        <v xml:space="preserve"> </v>
      </c>
      <c r="I22" s="402" t="str">
        <f>IF(AdventurePins!$E82&lt;&gt;"", AdventurePins!$E82, " ")</f>
        <v>(Do all of A or B)</v>
      </c>
      <c r="J22" s="424" t="str">
        <f>AdventurePins!C83</f>
        <v>Option A</v>
      </c>
      <c r="K22" s="425"/>
      <c r="L22" s="42" t="str">
        <f>IF(AdventurePins!S83&lt;&gt;"", AdventurePins!S83, " ")</f>
        <v xml:space="preserve"> </v>
      </c>
      <c r="N22" s="416"/>
      <c r="O22" s="107">
        <f>Electives!B26</f>
        <v>7</v>
      </c>
      <c r="P22" s="125" t="str">
        <f>Electives!C26</f>
        <v>Talk swimming expert</v>
      </c>
      <c r="Q22" s="107" t="str">
        <f>IF(Electives!S26&lt;&gt;"", Electives!S26, " ")</f>
        <v xml:space="preserve"> </v>
      </c>
      <c r="S22" s="417"/>
      <c r="T22" s="107" t="str">
        <f>Electives!B94</f>
        <v>6b</v>
      </c>
      <c r="U22" s="125" t="str">
        <f>Electives!C94</f>
        <v>Identify geological materials (community)</v>
      </c>
      <c r="V22" s="107" t="str">
        <f>IF(Electives!S94&lt;&gt;"", Electives!S94, " ")</f>
        <v xml:space="preserve"> </v>
      </c>
      <c r="X22" s="410"/>
      <c r="Y22" s="107" t="str">
        <f>Electives!B160</f>
        <v>9b</v>
      </c>
      <c r="Z22" s="127" t="str">
        <f>Electives!C160</f>
        <v>Create vid of wild creature &amp; share w/den</v>
      </c>
      <c r="AA22" s="107" t="str">
        <f>IF(Electives!S160&lt;&gt;"", Electives!S160, " ")</f>
        <v xml:space="preserve"> </v>
      </c>
      <c r="AC22" s="164" t="str">
        <f>'Cub Awards'!B25</f>
        <v>i</v>
      </c>
      <c r="AD22" s="314" t="str">
        <f>'Cub Awards'!C25</f>
        <v>Participate in outdoor aquatics</v>
      </c>
      <c r="AE22" s="314"/>
      <c r="AF22" s="164" t="str">
        <f>IF('Cub Awards'!S25&lt;&gt;"", 'Cub Awards'!S25, "")</f>
        <v/>
      </c>
      <c r="AG22" s="216"/>
      <c r="AH22" s="162" t="str">
        <f>NOVA!B8</f>
        <v>1c</v>
      </c>
      <c r="AI22" s="386" t="str">
        <f>NOVA!C8</f>
        <v>Discuss two with your counselor</v>
      </c>
      <c r="AJ22" s="387"/>
      <c r="AK22" s="162" t="str">
        <f>IF(NOVA!S8&lt;&gt;"", NOVA!S8, "")</f>
        <v/>
      </c>
      <c r="AL22" s="216"/>
      <c r="AM22" s="162" t="str">
        <f>NOVA!B69</f>
        <v>4d1</v>
      </c>
      <c r="AN22" s="386" t="str">
        <f>NOVA!C69</f>
        <v>Crate diorama of local animal's habitat</v>
      </c>
      <c r="AO22" s="387"/>
      <c r="AP22" s="162" t="str">
        <f>IF(NOVA!S69&lt;&gt;"", NOVA!S69, "")</f>
        <v/>
      </c>
      <c r="AQ22" s="216"/>
      <c r="AR22" s="162" t="str">
        <f>NOVA!B134</f>
        <v>1b</v>
      </c>
      <c r="AS22" s="386" t="str">
        <f>NOVA!C134</f>
        <v>List at least two questions or ideas</v>
      </c>
      <c r="AT22" s="387"/>
      <c r="AU22" s="162" t="str">
        <f>IF(NOVA!S134&lt;&gt;"", NOVA!S134, "")</f>
        <v/>
      </c>
    </row>
    <row r="23" spans="1:47">
      <c r="A23" s="109" t="s">
        <v>441</v>
      </c>
      <c r="B23" s="117" t="str">
        <f>ArrowOfLight!S6</f>
        <v/>
      </c>
      <c r="D23" s="402"/>
      <c r="E23" s="42" t="str">
        <f>AdventurePins!B27</f>
        <v>5a</v>
      </c>
      <c r="F23" s="159" t="str">
        <f>AdventurePins!C27</f>
        <v>Cuts &amp; scratches</v>
      </c>
      <c r="G23" s="42" t="str">
        <f>IF(AdventurePins!S27&lt;&gt;"", AdventurePins!S27, " ")</f>
        <v xml:space="preserve"> </v>
      </c>
      <c r="I23" s="402"/>
      <c r="J23" s="42">
        <f>AdventurePins!B84</f>
        <v>1</v>
      </c>
      <c r="K23" s="159" t="str">
        <f>AdventurePins!C84</f>
        <v>Plan / conduct campout</v>
      </c>
      <c r="L23" s="42" t="str">
        <f>IF(AdventurePins!S84&lt;&gt;"", AdventurePins!S84, " ")</f>
        <v xml:space="preserve"> </v>
      </c>
      <c r="N23" s="416"/>
      <c r="O23" s="107">
        <f>Electives!B27</f>
        <v>8</v>
      </c>
      <c r="P23" s="125" t="str">
        <f>Electives!C27</f>
        <v>PFD exercise</v>
      </c>
      <c r="Q23" s="107" t="str">
        <f>IF(Electives!S27&lt;&gt;"", Electives!S27,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Awards'!S26&lt;&gt;"", 'Cub Awards'!S26, "")</f>
        <v/>
      </c>
      <c r="AG23" s="216"/>
      <c r="AH23" s="162">
        <f>NOVA!B9</f>
        <v>2</v>
      </c>
      <c r="AI23" s="386" t="str">
        <f>NOVA!C9</f>
        <v>Complete an elective listed in comment</v>
      </c>
      <c r="AJ23" s="387"/>
      <c r="AK23" s="162" t="str">
        <f>IF(NOVA!S9&lt;&gt;"", NOVA!S9, "")</f>
        <v/>
      </c>
      <c r="AL23" s="216"/>
      <c r="AM23" s="162" t="str">
        <f>NOVA!B70</f>
        <v>4d2</v>
      </c>
      <c r="AN23" s="386" t="str">
        <f>NOVA!C70</f>
        <v>Explain what animal must have</v>
      </c>
      <c r="AO23" s="387"/>
      <c r="AP23" s="162" t="str">
        <f>IF(NOVA!S70&lt;&gt;"", NOVA!S70, "")</f>
        <v/>
      </c>
      <c r="AQ23" s="216"/>
      <c r="AR23" s="162" t="str">
        <f>NOVA!B135</f>
        <v>1c</v>
      </c>
      <c r="AS23" s="386" t="str">
        <f>NOVA!C135</f>
        <v>Discuss two with your counselor</v>
      </c>
      <c r="AT23" s="387"/>
      <c r="AU23" s="162" t="str">
        <f>IF(NOVA!S135&lt;&gt;"", NOVA!S135, "")</f>
        <v/>
      </c>
    </row>
    <row r="24" spans="1:47">
      <c r="A24" s="109" t="s">
        <v>442</v>
      </c>
      <c r="B24" s="117" t="str">
        <f>ArrowOfLight!S8</f>
        <v/>
      </c>
      <c r="D24" s="402"/>
      <c r="E24" s="42" t="str">
        <f>AdventurePins!B28</f>
        <v>5b</v>
      </c>
      <c r="F24" s="159" t="str">
        <f>AdventurePins!C28</f>
        <v>Burns &amp; scalds</v>
      </c>
      <c r="G24" s="42" t="str">
        <f>IF(AdventurePins!S28&lt;&gt;"", AdventurePins!S28, " ")</f>
        <v xml:space="preserve"> </v>
      </c>
      <c r="I24" s="402"/>
      <c r="J24" s="42">
        <f>AdventurePins!B85</f>
        <v>2</v>
      </c>
      <c r="K24" s="159" t="str">
        <f>AdventurePins!C85</f>
        <v>Setup tent without adult help</v>
      </c>
      <c r="L24" s="42" t="str">
        <f>IF(AdventurePins!S85&lt;&gt;"", AdventurePins!S85, " ")</f>
        <v xml:space="preserve"> </v>
      </c>
      <c r="N24" s="417"/>
      <c r="O24" s="107">
        <f>Electives!B28</f>
        <v>9</v>
      </c>
      <c r="P24" s="125" t="str">
        <f>Electives!C28</f>
        <v>Paddle canoe</v>
      </c>
      <c r="Q24" s="107" t="str">
        <f>IF(Electives!S28&lt;&gt;"", Electives!S28, " ")</f>
        <v xml:space="preserve"> </v>
      </c>
      <c r="S24" s="410" t="str">
        <f>IF(Electives!$E97&lt;&gt;"", Electives!$E97, " ")</f>
        <v>(Do 1-2)</v>
      </c>
      <c r="T24" s="107">
        <f>Electives!B98</f>
        <v>1</v>
      </c>
      <c r="U24" s="126" t="str">
        <f>Electives!C98</f>
        <v>3 things describing a type of engineer</v>
      </c>
      <c r="V24" s="107" t="str">
        <f>IF(Electives!S98&lt;&gt;"", Electives!S98, " ")</f>
        <v xml:space="preserve"> </v>
      </c>
      <c r="X24" s="410" t="str">
        <f>IF(Electives!$E163&lt;&gt;"", Electives!$E163, " ")</f>
        <v>(Do 1-4 and one other)</v>
      </c>
      <c r="Y24" s="107">
        <f>Electives!B164</f>
        <v>1</v>
      </c>
      <c r="Z24" s="125" t="str">
        <f>Electives!C164</f>
        <v>Identify 2 groups / parts of tree</v>
      </c>
      <c r="AA24" s="107" t="str">
        <f>IF(Electives!S164&lt;&gt;"", Electives!S164, " ")</f>
        <v xml:space="preserve"> </v>
      </c>
      <c r="AC24" s="164" t="str">
        <f>'Cub Awards'!B27</f>
        <v>k</v>
      </c>
      <c r="AD24" s="314" t="str">
        <f>'Cub Awards'!C27</f>
        <v>Participate in outdoor sporting event</v>
      </c>
      <c r="AE24" s="314"/>
      <c r="AF24" s="164" t="str">
        <f>IF('Cub Awards'!S27&lt;&gt;"", 'Cub Awards'!S27, "")</f>
        <v/>
      </c>
      <c r="AG24" s="216"/>
      <c r="AH24" s="162" t="str">
        <f>NOVA!B10</f>
        <v>3a</v>
      </c>
      <c r="AI24" s="386" t="str">
        <f>NOVA!C10</f>
        <v>Choose a question to investigate</v>
      </c>
      <c r="AJ24" s="387"/>
      <c r="AK24" s="162" t="str">
        <f>IF(NOVA!S10&lt;&gt;"", NOVA!S10, "")</f>
        <v/>
      </c>
      <c r="AL24" s="216"/>
      <c r="AM24" s="162" t="str">
        <f>NOVA!B71</f>
        <v>4e1</v>
      </c>
      <c r="AN24" s="386" t="str">
        <f>NOVA!C71</f>
        <v>Make and place a bird feeder</v>
      </c>
      <c r="AO24" s="387"/>
      <c r="AP24" s="162" t="str">
        <f>IF(NOVA!S71&lt;&gt;"", NOVA!S71, "")</f>
        <v/>
      </c>
      <c r="AQ24" s="216"/>
      <c r="AR24" s="162">
        <f>NOVA!B136</f>
        <v>2</v>
      </c>
      <c r="AS24" s="386" t="str">
        <f>NOVA!C136</f>
        <v>Complete an elective listed in comment</v>
      </c>
      <c r="AT24" s="387"/>
      <c r="AU24" s="162" t="str">
        <f>IF(NOVA!S136&lt;&gt;"", NOVA!S136, "")</f>
        <v/>
      </c>
    </row>
    <row r="25" spans="1:47" ht="12.75" customHeight="1">
      <c r="A25" s="109" t="s">
        <v>443</v>
      </c>
      <c r="B25" s="117" t="str">
        <f>ArrowOfLight!S7</f>
        <v/>
      </c>
      <c r="D25" s="402"/>
      <c r="E25" s="42" t="str">
        <f>AdventurePins!B29</f>
        <v>5c</v>
      </c>
      <c r="F25" s="159" t="str">
        <f>AdventurePins!C29</f>
        <v>Sunburn</v>
      </c>
      <c r="G25" s="42" t="str">
        <f>IF(AdventurePins!S29&lt;&gt;"", AdventurePins!S29, " ")</f>
        <v xml:space="preserve"> </v>
      </c>
      <c r="I25" s="402"/>
      <c r="J25" s="42">
        <f>AdventurePins!B86</f>
        <v>3</v>
      </c>
      <c r="K25" s="159" t="str">
        <f>AdventurePins!C86</f>
        <v>Discuss emergency actions for:</v>
      </c>
      <c r="L25" s="42" t="str">
        <f>IF(AdventurePins!S86&lt;&gt;"", AdventurePins!S86, " ")</f>
        <v xml:space="preserve"> </v>
      </c>
      <c r="N25" s="399" t="str">
        <f>Electives!C31</f>
        <v>Art Explosion</v>
      </c>
      <c r="O25" s="399"/>
      <c r="P25" s="399"/>
      <c r="Q25" s="399"/>
      <c r="S25" s="410"/>
      <c r="T25" s="107" t="str">
        <f>Electives!B99</f>
        <v>2a</v>
      </c>
      <c r="U25" s="125" t="str">
        <f>Electives!C99</f>
        <v>Construct blueprint plans for a design</v>
      </c>
      <c r="V25" s="107" t="str">
        <f>IF(Electives!S99&lt;&gt;"", Electives!S99, " ")</f>
        <v xml:space="preserve"> </v>
      </c>
      <c r="X25" s="410"/>
      <c r="Y25" s="107">
        <f>Electives!B165</f>
        <v>2</v>
      </c>
      <c r="Z25" s="125" t="str">
        <f>Electives!C165</f>
        <v>Identify 4 local trees &amp; how used</v>
      </c>
      <c r="AA25" s="107" t="str">
        <f>IF(Electives!S165&lt;&gt;"", Electives!S165, " ")</f>
        <v xml:space="preserve"> </v>
      </c>
      <c r="AC25" s="164" t="str">
        <f>'Cub Awards'!B28</f>
        <v>l</v>
      </c>
      <c r="AD25" s="314" t="str">
        <f>'Cub Awards'!C28</f>
        <v>Participate in outdoor worship service</v>
      </c>
      <c r="AE25" s="314"/>
      <c r="AF25" s="164" t="str">
        <f>IF('Cub Awards'!S28&lt;&gt;"", 'Cub Awards'!S28, "")</f>
        <v/>
      </c>
      <c r="AG25" s="216"/>
      <c r="AH25" s="162" t="str">
        <f>NOVA!B11</f>
        <v>3b</v>
      </c>
      <c r="AI25" s="386" t="str">
        <f>NOVA!C11</f>
        <v>Use scientific method to investigate</v>
      </c>
      <c r="AJ25" s="387"/>
      <c r="AK25" s="162" t="str">
        <f>IF(NOVA!S11&lt;&gt;"", NOVA!S11, "")</f>
        <v/>
      </c>
      <c r="AL25" s="216"/>
      <c r="AM25" s="162" t="str">
        <f>NOVA!B72</f>
        <v>4e2</v>
      </c>
      <c r="AN25" s="386" t="str">
        <f>NOVA!C72</f>
        <v>Fill feeder with birdseed</v>
      </c>
      <c r="AO25" s="387"/>
      <c r="AP25" s="162" t="str">
        <f>IF(NOVA!S72&lt;&gt;"", NOVA!S72, "")</f>
        <v/>
      </c>
      <c r="AQ25" s="216"/>
      <c r="AR25" s="162" t="str">
        <f>NOVA!B137</f>
        <v>3a1</v>
      </c>
      <c r="AS25" s="386" t="str">
        <f>NOVA!C137</f>
        <v>Make a list of the three kinds of levers</v>
      </c>
      <c r="AT25" s="387"/>
      <c r="AU25" s="162" t="str">
        <f>IF(NOVA!S137&lt;&gt;"", NOVA!S137, "")</f>
        <v/>
      </c>
    </row>
    <row r="26" spans="1:47" ht="12.75" customHeight="1">
      <c r="A26" s="114" t="s">
        <v>444</v>
      </c>
      <c r="B26" s="117" t="str">
        <f>ArrowOfLight!S9</f>
        <v/>
      </c>
      <c r="D26" s="402"/>
      <c r="E26" s="42" t="str">
        <f>AdventurePins!B30</f>
        <v>5d</v>
      </c>
      <c r="F26" s="159" t="str">
        <f>AdventurePins!C30</f>
        <v>Blisters on hand / foot</v>
      </c>
      <c r="G26" s="42" t="str">
        <f>IF(AdventurePins!S30&lt;&gt;"", AdventurePins!S30, " ")</f>
        <v xml:space="preserve"> </v>
      </c>
      <c r="I26" s="402"/>
      <c r="J26" s="42" t="str">
        <f>AdventurePins!B87</f>
        <v>3a</v>
      </c>
      <c r="K26" s="159" t="str">
        <f>AdventurePins!C87</f>
        <v>Severe rainstorm causing flooding</v>
      </c>
      <c r="L26" s="42" t="str">
        <f>IF(AdventurePins!S87&lt;&gt;"", AdventurePins!S87, " ")</f>
        <v xml:space="preserve"> </v>
      </c>
      <c r="N26" s="415" t="str">
        <f>IF(Electives!$E31&lt;&gt;"", Electives!$E31, " ")</f>
        <v>(Do 1-2 and two of 3)</v>
      </c>
      <c r="O26" s="107">
        <f>Electives!B32</f>
        <v>1</v>
      </c>
      <c r="P26" s="125" t="str">
        <f>Electives!C32</f>
        <v>Visit museum</v>
      </c>
      <c r="Q26" s="107" t="str">
        <f>IF(Electives!S32&lt;&gt;"", Electives!S32, " ")</f>
        <v xml:space="preserve"> </v>
      </c>
      <c r="S26" s="410"/>
      <c r="T26" s="107" t="str">
        <f>Electives!B100</f>
        <v>2b</v>
      </c>
      <c r="U26" s="125" t="str">
        <f>Electives!C100</f>
        <v>Using plans, construct the project</v>
      </c>
      <c r="V26" s="107" t="str">
        <f>IF(Electives!S100&lt;&gt;"", Electives!S100, " ")</f>
        <v xml:space="preserve"> </v>
      </c>
      <c r="X26" s="410"/>
      <c r="Y26" s="107">
        <f>Electives!B166</f>
        <v>3</v>
      </c>
      <c r="Z26" s="125" t="str">
        <f>Electives!C166</f>
        <v>Identify 4 plants &amp; how used</v>
      </c>
      <c r="AA26" s="107" t="str">
        <f>IF(Electives!S166&lt;&gt;"", Electives!S166, " ")</f>
        <v xml:space="preserve"> </v>
      </c>
      <c r="AC26" s="164" t="str">
        <f>'Cub Awards'!B29</f>
        <v>m</v>
      </c>
      <c r="AD26" s="314" t="str">
        <f>'Cub Awards'!C29</f>
        <v>Explore park</v>
      </c>
      <c r="AE26" s="314"/>
      <c r="AF26" s="164" t="str">
        <f>IF('Cub Awards'!S29&lt;&gt;"", 'Cub Awards'!S29, "")</f>
        <v/>
      </c>
      <c r="AG26" s="217"/>
      <c r="AH26" s="162" t="str">
        <f>NOVA!B12</f>
        <v>3c</v>
      </c>
      <c r="AI26" s="386" t="str">
        <f>NOVA!C12</f>
        <v>Discuss findings with counselor</v>
      </c>
      <c r="AJ26" s="387"/>
      <c r="AK26" s="162" t="str">
        <f>IF(NOVA!S12&lt;&gt;"", NOVA!S12, "")</f>
        <v/>
      </c>
      <c r="AL26" s="217"/>
      <c r="AM26" s="162" t="str">
        <f>NOVA!B73</f>
        <v>4e3</v>
      </c>
      <c r="AN26" s="386" t="str">
        <f>NOVA!C73</f>
        <v>Provide a water source</v>
      </c>
      <c r="AO26" s="387"/>
      <c r="AP26" s="162" t="str">
        <f>IF(NOVA!S73&lt;&gt;"", NOVA!S73, "")</f>
        <v/>
      </c>
      <c r="AQ26" s="217"/>
      <c r="AR26" s="162" t="str">
        <f>NOVA!B138</f>
        <v>3a2</v>
      </c>
      <c r="AS26" s="386" t="str">
        <f>NOVA!C138</f>
        <v>Show how each lever work</v>
      </c>
      <c r="AT26" s="387"/>
      <c r="AU26" s="162" t="str">
        <f>IF(NOVA!S138&lt;&gt;"", NOVA!S138, "")</f>
        <v/>
      </c>
    </row>
    <row r="27" spans="1:47" ht="12.75" customHeight="1">
      <c r="A27" s="120" t="s">
        <v>445</v>
      </c>
      <c r="B27" s="117" t="str">
        <f>ArrowOfLight!S10</f>
        <v/>
      </c>
      <c r="D27" s="402"/>
      <c r="E27" s="42" t="str">
        <f>AdventurePins!B31</f>
        <v>5e</v>
      </c>
      <c r="F27" s="159" t="str">
        <f>AdventurePins!C31</f>
        <v>Tick bites</v>
      </c>
      <c r="G27" s="42" t="str">
        <f>IF(AdventurePins!S31&lt;&gt;"", AdventurePins!S31, " ")</f>
        <v xml:space="preserve"> </v>
      </c>
      <c r="I27" s="402"/>
      <c r="J27" s="42" t="str">
        <f>AdventurePins!B88</f>
        <v>3b</v>
      </c>
      <c r="K27" s="127" t="str">
        <f>AdventurePins!C88</f>
        <v>Severe thunderstorm w/lightning or tornados</v>
      </c>
      <c r="L27" s="42" t="str">
        <f>IF(AdventurePins!S88&lt;&gt;"", AdventurePins!S88, " ")</f>
        <v xml:space="preserve"> </v>
      </c>
      <c r="N27" s="416"/>
      <c r="O27" s="107">
        <f>Electives!B33</f>
        <v>2</v>
      </c>
      <c r="P27" s="125" t="str">
        <f>Electives!C33</f>
        <v>Create 2 self-portrits, different tech</v>
      </c>
      <c r="Q27" s="107" t="str">
        <f>IF(Electives!S33&lt;&gt;"", Electives!S33, " ")</f>
        <v xml:space="preserve"> </v>
      </c>
      <c r="S27" s="410"/>
      <c r="T27" s="107" t="str">
        <f>Electives!B101</f>
        <v>2c</v>
      </c>
      <c r="U27" s="125" t="str">
        <f>Electives!C101</f>
        <v>Share project with Den</v>
      </c>
      <c r="V27" s="107" t="str">
        <f>IF(Electives!S101&lt;&gt;"", Electives!S101, " ")</f>
        <v xml:space="preserve"> </v>
      </c>
      <c r="X27" s="410"/>
      <c r="Y27" s="107">
        <f>Electives!B167</f>
        <v>4</v>
      </c>
      <c r="Z27" s="125" t="str">
        <f>Electives!C167</f>
        <v>Care plan and plant a plant/tree</v>
      </c>
      <c r="AA27" s="107" t="str">
        <f>IF(Electives!S167&lt;&gt;"", Electives!S167, " ")</f>
        <v xml:space="preserve"> </v>
      </c>
      <c r="AC27" s="164" t="str">
        <f>'Cub Awards'!B30</f>
        <v>n</v>
      </c>
      <c r="AD27" s="314" t="str">
        <f>'Cub Awards'!C30</f>
        <v>Invent and play outside game</v>
      </c>
      <c r="AE27" s="314"/>
      <c r="AF27" s="164" t="str">
        <f>IF('Cub Awards'!S30&lt;&gt;"", 'Cub Awards'!S30, "")</f>
        <v/>
      </c>
      <c r="AG27" s="215"/>
      <c r="AH27" s="162">
        <f>NOVA!B13</f>
        <v>4</v>
      </c>
      <c r="AI27" s="386" t="str">
        <f>NOVA!C13</f>
        <v>Visit a place where science is done</v>
      </c>
      <c r="AJ27" s="387"/>
      <c r="AK27" s="162" t="str">
        <f>IF(NOVA!S13&lt;&gt;"", NOVA!S13, "")</f>
        <v/>
      </c>
      <c r="AL27" s="215"/>
      <c r="AM27" s="162" t="str">
        <f>NOVA!B74</f>
        <v>4e4</v>
      </c>
      <c r="AN27" s="386" t="str">
        <f>NOVA!C74</f>
        <v>Watch and record feeder for 2 weeks</v>
      </c>
      <c r="AO27" s="387"/>
      <c r="AP27" s="162" t="str">
        <f>IF(NOVA!S74&lt;&gt;"", NOVA!S74, "")</f>
        <v/>
      </c>
      <c r="AQ27" s="215"/>
      <c r="AR27" s="162" t="str">
        <f>NOVA!B139</f>
        <v>3a3</v>
      </c>
      <c r="AS27" s="386" t="str">
        <f>NOVA!C139</f>
        <v>Show how the lever moves something</v>
      </c>
      <c r="AT27" s="387"/>
      <c r="AU27" s="162" t="str">
        <f>IF(NOVA!S139&lt;&gt;"", NOVA!S139, "")</f>
        <v/>
      </c>
    </row>
    <row r="28" spans="1:47" ht="12.75" customHeight="1">
      <c r="A28" s="109" t="s">
        <v>855</v>
      </c>
      <c r="B28" s="117" t="str">
        <f>IF(ISTEXT(ArrowOfLight!S11),"C"," ")</f>
        <v xml:space="preserve"> </v>
      </c>
      <c r="D28" s="402"/>
      <c r="E28" s="42" t="str">
        <f>AdventurePins!B32</f>
        <v>5f</v>
      </c>
      <c r="F28" s="159" t="str">
        <f>AdventurePins!C32</f>
        <v>Bites &amp; stings</v>
      </c>
      <c r="G28" s="42" t="str">
        <f>IF(AdventurePins!S32&lt;&gt;"", AdventurePins!S32, " ")</f>
        <v xml:space="preserve"> </v>
      </c>
      <c r="I28" s="402"/>
      <c r="J28" s="42" t="str">
        <f>AdventurePins!B89</f>
        <v>3c</v>
      </c>
      <c r="K28" s="159" t="str">
        <f>AdventurePins!C89</f>
        <v>Fire/Earthquake/other evacuation</v>
      </c>
      <c r="L28" s="42" t="str">
        <f>IF(AdventurePins!S89&lt;&gt;"", AdventurePins!S89, " ")</f>
        <v xml:space="preserve"> </v>
      </c>
      <c r="N28" s="416"/>
      <c r="O28" s="107" t="str">
        <f>Electives!B34</f>
        <v>3a</v>
      </c>
      <c r="P28" s="125" t="str">
        <f>Electives!C34</f>
        <v>Draw original picture outdoors</v>
      </c>
      <c r="Q28" s="107" t="str">
        <f>IF(Electives!S34&lt;&gt;"", Electives!S34, " ")</f>
        <v xml:space="preserve"> </v>
      </c>
      <c r="S28" s="410"/>
      <c r="T28" s="107">
        <f>Electives!B102</f>
        <v>3</v>
      </c>
      <c r="U28" s="125" t="str">
        <f>Electives!C102</f>
        <v>Explore fields of engineering</v>
      </c>
      <c r="V28" s="107" t="str">
        <f>IF(Electives!S102&lt;&gt;"", Electives!S102, " ")</f>
        <v xml:space="preserve"> </v>
      </c>
      <c r="X28" s="410"/>
      <c r="Y28" s="107">
        <f>Electives!B168</f>
        <v>5</v>
      </c>
      <c r="Z28" s="126" t="str">
        <f>Electives!C168</f>
        <v>List of household things made of wood</v>
      </c>
      <c r="AA28" s="107" t="str">
        <f>IF(Electives!S168&lt;&gt;"", Electives!S168,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IF(NOVA!S14&lt;&gt;"", NOVA!S14, "")</f>
        <v/>
      </c>
      <c r="AL28" s="216"/>
      <c r="AM28" s="162" t="str">
        <f>NOVA!B75</f>
        <v>4e5</v>
      </c>
      <c r="AN28" s="386" t="str">
        <f>NOVA!C75</f>
        <v>Identify visitors</v>
      </c>
      <c r="AO28" s="387"/>
      <c r="AP28" s="162" t="str">
        <f>IF(NOVA!S75&lt;&gt;"", NOVA!S75, "")</f>
        <v/>
      </c>
      <c r="AQ28" s="216"/>
      <c r="AR28" s="162" t="str">
        <f>NOVA!B140</f>
        <v>3a4</v>
      </c>
      <c r="AS28" s="386" t="str">
        <f>NOVA!C140</f>
        <v>Show the class of each lever</v>
      </c>
      <c r="AT28" s="387"/>
      <c r="AU28" s="162" t="str">
        <f>IF(NOVA!S140&lt;&gt;"", NOVA!S140, "")</f>
        <v/>
      </c>
    </row>
    <row r="29" spans="1:47" ht="12.75" customHeight="1">
      <c r="A29" s="209" t="s">
        <v>856</v>
      </c>
      <c r="B29" s="117" t="str">
        <f>IF(ISTEXT(ArrowOfLight!S12),"C"," ")</f>
        <v xml:space="preserve"> </v>
      </c>
      <c r="D29" s="402"/>
      <c r="E29" s="42" t="str">
        <f>AdventurePins!B33</f>
        <v>5g</v>
      </c>
      <c r="F29" s="159" t="str">
        <f>AdventurePins!C33</f>
        <v>Poisonous snakebite</v>
      </c>
      <c r="G29" s="42" t="str">
        <f>IF(AdventurePins!S33&lt;&gt;"", AdventurePins!S33, " ")</f>
        <v xml:space="preserve"> </v>
      </c>
      <c r="I29" s="402"/>
      <c r="J29" s="42">
        <f>AdventurePins!B90</f>
        <v>4</v>
      </c>
      <c r="K29" s="127" t="str">
        <f>AdventurePins!C90</f>
        <v>Tie,teach and say when to use a Bowline.</v>
      </c>
      <c r="L29" s="42" t="str">
        <f>IF(AdventurePins!S90&lt;&gt;"", AdventurePins!S90, " ")</f>
        <v xml:space="preserve"> </v>
      </c>
      <c r="N29" s="416"/>
      <c r="O29" s="107" t="str">
        <f>Electives!B35</f>
        <v>3b</v>
      </c>
      <c r="P29" s="125" t="str">
        <f>Electives!C35</f>
        <v>Clay sculpture</v>
      </c>
      <c r="Q29" s="107" t="str">
        <f>IF(Electives!S35&lt;&gt;"", Electives!S35, " ")</f>
        <v xml:space="preserve"> </v>
      </c>
      <c r="S29" s="410"/>
      <c r="T29" s="107">
        <f>Electives!B103</f>
        <v>4</v>
      </c>
      <c r="U29" s="125" t="str">
        <f>Electives!C103</f>
        <v>Do 2 projects using engieering skills</v>
      </c>
      <c r="V29" s="107" t="str">
        <f>IF(Electives!S103&lt;&gt;"", Electives!S103, " ")</f>
        <v xml:space="preserve"> </v>
      </c>
      <c r="X29" s="410"/>
      <c r="Y29" s="107">
        <f>Electives!B169</f>
        <v>6</v>
      </c>
      <c r="Z29" s="126" t="str">
        <f>Electives!C169</f>
        <v>Explain growth rings &amp; types of tree bark</v>
      </c>
      <c r="AA29" s="107" t="str">
        <f>IF(Electives!S169&lt;&gt;"", Electives!S169, " ")</f>
        <v xml:space="preserve"> </v>
      </c>
      <c r="AC29" s="164">
        <f>'Cub Awards'!B33</f>
        <v>1</v>
      </c>
      <c r="AD29" s="314" t="str">
        <f>'Cub Awards'!C33</f>
        <v>Complete Building a Better World</v>
      </c>
      <c r="AE29" s="314"/>
      <c r="AF29" s="164" t="str">
        <f>IF('Cub Awards'!S33&lt;&gt;"", 'Cub Awards'!S33, "")</f>
        <v/>
      </c>
      <c r="AG29" s="142"/>
      <c r="AH29" s="162" t="str">
        <f>NOVA!B15</f>
        <v>4b</v>
      </c>
      <c r="AI29" s="386" t="str">
        <f>NOVA!C15</f>
        <v>Discuss science done/used/explained</v>
      </c>
      <c r="AJ29" s="387"/>
      <c r="AK29" s="162" t="str">
        <f>IF(NOVA!S15&lt;&gt;"", NOVA!S15, "")</f>
        <v/>
      </c>
      <c r="AL29" s="142"/>
      <c r="AM29" s="162" t="str">
        <f>NOVA!B76</f>
        <v>4e6</v>
      </c>
      <c r="AN29" s="386" t="str">
        <f>NOVA!C76</f>
        <v>Discuss what you learned</v>
      </c>
      <c r="AO29" s="387"/>
      <c r="AP29" s="162" t="str">
        <f>IF(NOVA!S76&lt;&gt;"", NOVA!S76, "")</f>
        <v/>
      </c>
      <c r="AQ29" s="142"/>
      <c r="AR29" s="162" t="str">
        <f>NOVA!B141</f>
        <v>3a5</v>
      </c>
      <c r="AS29" s="386" t="str">
        <f>NOVA!C141</f>
        <v>Show why we use levers</v>
      </c>
      <c r="AT29" s="387"/>
      <c r="AU29" s="162" t="str">
        <f>IF(NOVA!S141&lt;&gt;"", NOVA!S141, "")</f>
        <v/>
      </c>
    </row>
    <row r="30" spans="1:47" ht="12.75" customHeight="1">
      <c r="A30" s="414" t="s">
        <v>463</v>
      </c>
      <c r="B30" s="414"/>
      <c r="D30" s="402"/>
      <c r="E30" s="42" t="str">
        <f>AdventurePins!B34</f>
        <v>5h</v>
      </c>
      <c r="F30" s="159" t="str">
        <f>AdventurePins!C34</f>
        <v>Nosebleed</v>
      </c>
      <c r="G30" s="42" t="str">
        <f>IF(AdventurePins!S34&lt;&gt;"", AdventurePins!S34, " ")</f>
        <v xml:space="preserve"> </v>
      </c>
      <c r="I30" s="402"/>
      <c r="J30" s="42">
        <f>AdventurePins!B91</f>
        <v>5</v>
      </c>
      <c r="K30" s="159" t="str">
        <f>AdventurePins!C91</f>
        <v>Outdoor Code / Leave No Trace</v>
      </c>
      <c r="L30" s="42" t="str">
        <f>IF(AdventurePins!S91&lt;&gt;"", AdventurePins!S91, " ")</f>
        <v xml:space="preserve"> </v>
      </c>
      <c r="N30" s="416"/>
      <c r="O30" s="107" t="str">
        <f>Electives!B36</f>
        <v>3c</v>
      </c>
      <c r="P30" s="125" t="str">
        <f>Electives!C36</f>
        <v>Clay object, fired / baked / dried</v>
      </c>
      <c r="Q30" s="107" t="str">
        <f>IF(Electives!S36&lt;&gt;"", Electives!S36, " ")</f>
        <v xml:space="preserve"> </v>
      </c>
      <c r="S30" s="399" t="str">
        <f>Electives!C106</f>
        <v>Fix It</v>
      </c>
      <c r="T30" s="399"/>
      <c r="U30" s="399"/>
      <c r="V30" s="399"/>
      <c r="X30" s="410"/>
      <c r="Y30" s="107">
        <f>Electives!B170</f>
        <v>7</v>
      </c>
      <c r="Z30" s="125" t="str">
        <f>Electives!C170</f>
        <v>Visit nature center</v>
      </c>
      <c r="AA30" s="107" t="str">
        <f>IF(Electives!S170&lt;&gt;"", Electives!S170, " ")</f>
        <v xml:space="preserve"> </v>
      </c>
      <c r="AC30" s="164">
        <f>'Cub Awards'!B34</f>
        <v>2</v>
      </c>
      <c r="AD30" s="314" t="str">
        <f>'Cub Awards'!C34</f>
        <v>Complete Into the Woods</v>
      </c>
      <c r="AE30" s="314"/>
      <c r="AF30" s="164" t="str">
        <f>IF('Cub Awards'!S34&lt;&gt;"", 'Cub Awards'!S34, "")</f>
        <v/>
      </c>
      <c r="AG30" s="142"/>
      <c r="AH30" s="162">
        <f>NOVA!B16</f>
        <v>5</v>
      </c>
      <c r="AI30" s="323" t="str">
        <f>NOVA!C16</f>
        <v>Discuss how science affects daily life</v>
      </c>
      <c r="AJ30" s="323"/>
      <c r="AK30" s="162" t="str">
        <f>IF(NOVA!S16&lt;&gt;"", NOVA!S16, "")</f>
        <v/>
      </c>
      <c r="AL30" s="142"/>
      <c r="AM30" s="162" t="str">
        <f>NOVA!B77</f>
        <v>4f</v>
      </c>
      <c r="AN30" s="386" t="str">
        <f>NOVA!C77</f>
        <v>Earn Outdoor Ethics or Conservation awards</v>
      </c>
      <c r="AO30" s="387"/>
      <c r="AP30" s="162" t="str">
        <f>IF(NOVA!S77&lt;&gt;"", NOVA!S77, "")</f>
        <v/>
      </c>
      <c r="AQ30" s="142"/>
      <c r="AR30" s="162" t="str">
        <f>NOVA!B142</f>
        <v>3b</v>
      </c>
      <c r="AS30" s="386" t="str">
        <f>NOVA!C142</f>
        <v>Design ONE of the following</v>
      </c>
      <c r="AT30" s="387"/>
      <c r="AU30" s="162" t="str">
        <f>IF(NOVA!S142&lt;&gt;"", NOVA!S142, "")</f>
        <v/>
      </c>
    </row>
    <row r="31" spans="1:47">
      <c r="A31" s="412"/>
      <c r="B31" s="412"/>
      <c r="D31" s="402"/>
      <c r="E31" s="42" t="str">
        <f>AdventurePins!B35</f>
        <v>5i</v>
      </c>
      <c r="F31" s="159" t="str">
        <f>AdventurePins!C35</f>
        <v>Frostbite</v>
      </c>
      <c r="G31" s="42" t="str">
        <f>IF(AdventurePins!S35&lt;&gt;"", AdventurePins!S35, " ")</f>
        <v xml:space="preserve"> </v>
      </c>
      <c r="I31" s="402"/>
      <c r="J31" s="424" t="str">
        <f>AdventurePins!C92</f>
        <v>Option B</v>
      </c>
      <c r="K31" s="425"/>
      <c r="L31" s="42" t="str">
        <f>IF(AdventurePins!S92&lt;&gt;"", AdventurePins!S92, " ")</f>
        <v xml:space="preserve"> </v>
      </c>
      <c r="N31" s="416"/>
      <c r="O31" s="107" t="str">
        <f>Electives!B37</f>
        <v>3d</v>
      </c>
      <c r="P31" s="125" t="str">
        <f>Electives!C37</f>
        <v>Freestanding sculpture</v>
      </c>
      <c r="Q31" s="107" t="str">
        <f>IF(Electives!S37&lt;&gt;"", Electives!S37, " ")</f>
        <v xml:space="preserve"> </v>
      </c>
      <c r="S31" s="415" t="str">
        <f>IF(Electives!$E106&lt;&gt;"", Electives!$E106, " ")</f>
        <v>(Do 1-3, eight of 4)</v>
      </c>
      <c r="T31" s="107">
        <f>Electives!B107</f>
        <v>1</v>
      </c>
      <c r="U31" s="127" t="str">
        <f>Electives!C107</f>
        <v>Put toolbox together; Show safety of 3 tools</v>
      </c>
      <c r="V31" s="107" t="str">
        <f>IF(Electives!S107&lt;&gt;"", Electives!S107, " ")</f>
        <v xml:space="preserve"> </v>
      </c>
      <c r="X31" s="399" t="str">
        <f>Electives!C173</f>
        <v>Looking Back, Looking Forward</v>
      </c>
      <c r="Y31" s="399"/>
      <c r="Z31" s="399"/>
      <c r="AA31" s="119"/>
      <c r="AC31" s="164">
        <f>'Cub Awards'!B35</f>
        <v>3</v>
      </c>
      <c r="AD31" s="314" t="str">
        <f>'Cub Awards'!C35</f>
        <v>Complete Into the Wild</v>
      </c>
      <c r="AE31" s="314"/>
      <c r="AF31" s="164" t="str">
        <f>IF('Cub Awards'!S35&lt;&gt;"", 'Cub Awards'!S35, "")</f>
        <v/>
      </c>
      <c r="AG31" s="216"/>
      <c r="AH31"/>
      <c r="AI31" s="388" t="str">
        <f>NOVA!C18</f>
        <v>NOVA Science: Down and Dirty</v>
      </c>
      <c r="AJ31" s="388"/>
      <c r="AK31"/>
      <c r="AL31" s="216"/>
      <c r="AM31" s="162">
        <f>NOVA!B78</f>
        <v>5</v>
      </c>
      <c r="AN31" s="386" t="str">
        <f>NOVA!C78</f>
        <v>Visit a place to observe wildlife</v>
      </c>
      <c r="AO31" s="387"/>
      <c r="AP31" s="162" t="str">
        <f>IF(NOVA!S78&lt;&gt;"", NOVA!S78, "")</f>
        <v/>
      </c>
      <c r="AQ31" s="216"/>
      <c r="AR31" s="162" t="str">
        <f>NOVA!B143</f>
        <v>3b1</v>
      </c>
      <c r="AS31" s="386" t="str">
        <f>NOVA!C143</f>
        <v>A playground fixture using a lever</v>
      </c>
      <c r="AT31" s="387"/>
      <c r="AU31" s="162" t="str">
        <f>IF(NOVA!S143&lt;&gt;"", NOVA!S143, "")</f>
        <v/>
      </c>
    </row>
    <row r="32" spans="1:47">
      <c r="A32" s="159" t="str">
        <f>D3</f>
        <v>Cast Iron Chef</v>
      </c>
      <c r="B32" s="151" t="str">
        <f>AdventurePins!S9</f>
        <v/>
      </c>
      <c r="D32" s="402"/>
      <c r="E32" s="42">
        <f>AdventurePins!B36</f>
        <v>6</v>
      </c>
      <c r="F32" s="159" t="str">
        <f>AdventurePins!C36</f>
        <v>Assemble home first aid kit</v>
      </c>
      <c r="G32" s="42" t="str">
        <f>IF(AdventurePins!S36&lt;&gt;"", AdventurePins!S36, " ")</f>
        <v xml:space="preserve"> </v>
      </c>
      <c r="I32" s="402"/>
      <c r="J32" s="42">
        <f>AdventurePins!B93</f>
        <v>1</v>
      </c>
      <c r="K32" s="159" t="str">
        <f>AdventurePins!C93</f>
        <v>Plan / conduct outdoor activity</v>
      </c>
      <c r="L32" s="42" t="str">
        <f>IF(AdventurePins!S93&lt;&gt;"", AdventurePins!S93, " ")</f>
        <v xml:space="preserve"> </v>
      </c>
      <c r="N32" s="416"/>
      <c r="O32" s="107" t="str">
        <f>Electives!B38</f>
        <v>3e</v>
      </c>
      <c r="P32" s="125" t="str">
        <f>Electives!C38</f>
        <v>Origami / Kirigami</v>
      </c>
      <c r="Q32" s="107" t="str">
        <f>IF(Electives!S38&lt;&gt;"", Electives!S38, " ")</f>
        <v xml:space="preserve"> </v>
      </c>
      <c r="S32" s="416"/>
      <c r="T32" s="107">
        <f>Electives!B108</f>
        <v>2</v>
      </c>
      <c r="U32" s="125" t="str">
        <f>Electives!C108</f>
        <v>Help adult with following:</v>
      </c>
      <c r="V32" s="107" t="str">
        <f>IF(Electives!S108&lt;&gt;"", Electives!S108, " ")</f>
        <v xml:space="preserve"> </v>
      </c>
      <c r="X32" s="410" t="str">
        <f>IF(Electives!$E173&lt;&gt;"", Electives!$E173, " ")</f>
        <v>(Do All)</v>
      </c>
      <c r="Y32" s="107">
        <f>Electives!B174</f>
        <v>1</v>
      </c>
      <c r="Z32" s="125" t="str">
        <f>Electives!C174</f>
        <v>Create history record of scouting</v>
      </c>
      <c r="AA32" s="107" t="str">
        <f>IF(Electives!S174&lt;&gt;"", Electives!S174, " ")</f>
        <v xml:space="preserve"> </v>
      </c>
      <c r="AC32" s="164">
        <f>'Cub Awards'!B36</f>
        <v>4</v>
      </c>
      <c r="AD32" s="314" t="str">
        <f>'Cub Awards'!C36</f>
        <v>Complete Earth Rocks!</v>
      </c>
      <c r="AE32" s="314"/>
      <c r="AF32" s="164" t="str">
        <f>IF('Cub Awards'!S36&lt;&gt;"", 'Cub Awards'!S36, "")</f>
        <v/>
      </c>
      <c r="AG32" s="216"/>
      <c r="AH32" s="162" t="str">
        <f>NOVA!B19</f>
        <v>1a</v>
      </c>
      <c r="AI32" s="323" t="str">
        <f>NOVA!C19</f>
        <v>Read or watch 1 hour of Earth science content</v>
      </c>
      <c r="AJ32" s="323"/>
      <c r="AK32" s="162" t="str">
        <f>IF(NOVA!S19&lt;&gt;"", NOVA!S19, "")</f>
        <v/>
      </c>
      <c r="AL32" s="216"/>
      <c r="AM32" s="162" t="str">
        <f>NOVA!B79</f>
        <v>5a1</v>
      </c>
      <c r="AN32" s="386" t="str">
        <f>NOVA!C79</f>
        <v>Talk about different species living there</v>
      </c>
      <c r="AO32" s="387"/>
      <c r="AP32" s="162" t="str">
        <f>IF(NOVA!S79&lt;&gt;"", NOVA!S79, "")</f>
        <v/>
      </c>
      <c r="AQ32" s="216"/>
      <c r="AR32" s="162" t="str">
        <f>NOVA!B144</f>
        <v>3b2</v>
      </c>
      <c r="AS32" s="386" t="str">
        <f>NOVA!C144</f>
        <v>A game / sport using a lever</v>
      </c>
      <c r="AT32" s="387"/>
      <c r="AU32" s="162" t="str">
        <f>IF(NOVA!S144&lt;&gt;"", NOVA!S144, "")</f>
        <v/>
      </c>
    </row>
    <row r="33" spans="1:47">
      <c r="A33" s="159" t="str">
        <f>D7</f>
        <v>Duty to God and You</v>
      </c>
      <c r="B33" s="151" t="str">
        <f>AdventurePins!S15</f>
        <v/>
      </c>
      <c r="D33" s="402"/>
      <c r="E33" s="42">
        <f>AdventurePins!B37</f>
        <v>7</v>
      </c>
      <c r="F33" s="159" t="str">
        <f>AdventurePins!C37</f>
        <v>Create / Practice emergency plan</v>
      </c>
      <c r="G33" s="42" t="str">
        <f>IF(AdventurePins!S37&lt;&gt;"", AdventurePins!S37, " ")</f>
        <v xml:space="preserve"> </v>
      </c>
      <c r="I33" s="402"/>
      <c r="J33" s="42">
        <f>AdventurePins!B94</f>
        <v>2</v>
      </c>
      <c r="K33" s="159" t="str">
        <f>AdventurePins!C94</f>
        <v>Discuss emergency actions for:</v>
      </c>
      <c r="L33" s="42" t="str">
        <f>IF(AdventurePins!S94&lt;&gt;"", AdventurePins!S94, " ")</f>
        <v xml:space="preserve"> </v>
      </c>
      <c r="N33" s="416"/>
      <c r="O33" s="107" t="str">
        <f>Electives!B39</f>
        <v>3f</v>
      </c>
      <c r="P33" s="125" t="str">
        <f>Electives!C39</f>
        <v>Computer illustration</v>
      </c>
      <c r="Q33" s="107" t="str">
        <f>IF(Electives!S39&lt;&gt;"", Electives!S39, " ")</f>
        <v xml:space="preserve"> </v>
      </c>
      <c r="S33" s="416"/>
      <c r="T33" s="107" t="str">
        <f>Electives!B109</f>
        <v>2a</v>
      </c>
      <c r="U33" s="127" t="str">
        <f>Electives!C109</f>
        <v>Locate electrical panel, fuses or breakers</v>
      </c>
      <c r="V33" s="107" t="str">
        <f>IF(Electives!S109&lt;&gt;"", Electives!S109, " ")</f>
        <v xml:space="preserve"> </v>
      </c>
      <c r="X33" s="410"/>
      <c r="Y33" s="107">
        <f>Electives!B175</f>
        <v>2</v>
      </c>
      <c r="Z33" s="127" t="str">
        <f>Electives!C175</f>
        <v>Virtual journey to the past &amp; make timeline</v>
      </c>
      <c r="AA33" s="107" t="str">
        <f>IF(Electives!S175&lt;&gt;"", Electives!S175, " ")</f>
        <v xml:space="preserve"> </v>
      </c>
      <c r="AC33" s="164">
        <f>'Cub Awards'!B37</f>
        <v>5</v>
      </c>
      <c r="AD33" s="314" t="str">
        <f>'Cub Awards'!C37</f>
        <v>Complete 1, 3a and 3b of Adv. In Science</v>
      </c>
      <c r="AE33" s="314"/>
      <c r="AF33" s="164" t="str">
        <f>IF('Cub Awards'!S37&lt;&gt;"", 'Cub Awards'!S37, "")</f>
        <v/>
      </c>
      <c r="AG33" s="216"/>
      <c r="AH33" s="162" t="str">
        <f>NOVA!B20</f>
        <v>1b</v>
      </c>
      <c r="AI33" s="386" t="str">
        <f>NOVA!C20</f>
        <v>List at least two questions or ideas</v>
      </c>
      <c r="AJ33" s="387"/>
      <c r="AK33" s="162" t="str">
        <f>IF(NOVA!S20&lt;&gt;"", NOVA!S20, "")</f>
        <v/>
      </c>
      <c r="AL33" s="216"/>
      <c r="AM33" s="162" t="str">
        <f>NOVA!B80</f>
        <v>5a2</v>
      </c>
      <c r="AN33" s="386" t="str">
        <f>NOVA!C80</f>
        <v>Ask expert about what they studied</v>
      </c>
      <c r="AO33" s="387"/>
      <c r="AP33" s="162" t="str">
        <f>IF(NOVA!S80&lt;&gt;"", NOVA!S80, "")</f>
        <v/>
      </c>
      <c r="AQ33" s="216"/>
      <c r="AR33" s="162" t="str">
        <f>NOVA!B145</f>
        <v>3b3</v>
      </c>
      <c r="AS33" s="386" t="str">
        <f>NOVA!C145</f>
        <v>An invention using a lever</v>
      </c>
      <c r="AT33" s="387"/>
      <c r="AU33" s="162" t="str">
        <f>IF(NOVA!S145&lt;&gt;"", NOVA!S145, "")</f>
        <v/>
      </c>
    </row>
    <row r="34" spans="1:47" ht="12.75" customHeight="1">
      <c r="A34" s="159" t="str">
        <f>D12</f>
        <v>First Responder</v>
      </c>
      <c r="B34" s="151" t="str">
        <f>AdventurePins!S39</f>
        <v/>
      </c>
      <c r="D34" s="402"/>
      <c r="E34" s="42">
        <f>AdventurePins!B38</f>
        <v>8</v>
      </c>
      <c r="F34" s="159" t="str">
        <f>AdventurePins!C38</f>
        <v>Visit first responder</v>
      </c>
      <c r="G34" s="42" t="str">
        <f>IF(AdventurePins!S38&lt;&gt;"", AdventurePins!S38, " ")</f>
        <v xml:space="preserve"> </v>
      </c>
      <c r="I34" s="402"/>
      <c r="J34" s="42" t="str">
        <f>AdventurePins!B95</f>
        <v>2a</v>
      </c>
      <c r="K34" s="159" t="str">
        <f>AdventurePins!C95</f>
        <v>Severe rainstorm causing flooding</v>
      </c>
      <c r="L34" s="42" t="str">
        <f>IF(AdventurePins!S95&lt;&gt;"", AdventurePins!S95, " ")</f>
        <v xml:space="preserve"> </v>
      </c>
      <c r="N34" s="417"/>
      <c r="O34" s="107" t="str">
        <f>Electives!B40</f>
        <v>3g</v>
      </c>
      <c r="P34" s="125" t="str">
        <f>Electives!C40</f>
        <v>Original logo / design on object</v>
      </c>
      <c r="Q34" s="107" t="str">
        <f>IF(Electives!S40&lt;&gt;"", Electives!S40, " ")</f>
        <v xml:space="preserve"> </v>
      </c>
      <c r="S34" s="416"/>
      <c r="T34" s="107" t="str">
        <f>Electives!B110</f>
        <v>2b</v>
      </c>
      <c r="U34" s="125" t="str">
        <f>Electives!C110</f>
        <v>Type of heat used in home</v>
      </c>
      <c r="V34" s="107" t="str">
        <f>IF(Electives!S110&lt;&gt;"", Electives!S110, " ")</f>
        <v xml:space="preserve"> </v>
      </c>
      <c r="X34" s="410"/>
      <c r="Y34" s="107">
        <f>Electives!B176</f>
        <v>3</v>
      </c>
      <c r="Z34" s="125" t="str">
        <f>Electives!C176</f>
        <v>Create a time capsule</v>
      </c>
      <c r="AA34" s="107" t="str">
        <f>IF(Electives!S176&lt;&gt;"", Electives!S176, " ")</f>
        <v xml:space="preserve"> </v>
      </c>
      <c r="AC34" s="164">
        <f>'Cub Awards'!B38</f>
        <v>6</v>
      </c>
      <c r="AD34" s="314" t="str">
        <f>'Cub Awards'!C38</f>
        <v>Participate in conservation project</v>
      </c>
      <c r="AE34" s="314"/>
      <c r="AF34" s="164" t="str">
        <f>IF('Cub Awards'!S38&lt;&gt;"", 'Cub Awards'!S38, "")</f>
        <v/>
      </c>
      <c r="AG34" s="142"/>
      <c r="AH34" s="162" t="str">
        <f>NOVA!B21</f>
        <v>1c</v>
      </c>
      <c r="AI34" s="386" t="str">
        <f>NOVA!C21</f>
        <v>Discuss two with your counselor</v>
      </c>
      <c r="AJ34" s="387"/>
      <c r="AK34" s="162" t="str">
        <f>IF(NOVA!S21&lt;&gt;"", NOVA!S21, "")</f>
        <v/>
      </c>
      <c r="AL34" s="142"/>
      <c r="AM34" s="162" t="str">
        <f>NOVA!B81</f>
        <v>5b</v>
      </c>
      <c r="AN34" s="386" t="str">
        <f>NOVA!C81</f>
        <v>Discuss with counselor your visit</v>
      </c>
      <c r="AO34" s="387"/>
      <c r="AP34" s="162" t="str">
        <f>IF(NOVA!S81&lt;&gt;"", NOVA!S81, "")</f>
        <v/>
      </c>
      <c r="AQ34" s="142"/>
      <c r="AR34" s="162" t="str">
        <f>NOVA!B146</f>
        <v>3c</v>
      </c>
      <c r="AS34" s="386" t="str">
        <f>NOVA!C146</f>
        <v>Discuss findings with counselor</v>
      </c>
      <c r="AT34" s="387"/>
      <c r="AU34" s="162" t="str">
        <f>IF(NOVA!S146&lt;&gt;"", NOVA!S146, "")</f>
        <v/>
      </c>
    </row>
    <row r="35" spans="1:47">
      <c r="A35" s="159" t="str">
        <f>D35</f>
        <v>Stronger, Faster, Higher</v>
      </c>
      <c r="B35" s="151" t="str">
        <f>AdventurePins!S52</f>
        <v/>
      </c>
      <c r="D35" s="399" t="str">
        <f>AdventurePins!C40</f>
        <v>Stronger, Faster, Higher</v>
      </c>
      <c r="E35" s="399"/>
      <c r="F35" s="399"/>
      <c r="G35" s="399"/>
      <c r="I35" s="402"/>
      <c r="J35" s="42" t="str">
        <f>AdventurePins!B96</f>
        <v>2b</v>
      </c>
      <c r="K35" s="127" t="str">
        <f>AdventurePins!C96</f>
        <v>Severe thunderstorm w/lightning or tornados</v>
      </c>
      <c r="L35" s="42" t="str">
        <f>IF(AdventurePins!S96&lt;&gt;"", AdventurePins!S96, " ")</f>
        <v xml:space="preserve"> </v>
      </c>
      <c r="N35" s="399" t="str">
        <f>Electives!C43</f>
        <v>Aware and Care</v>
      </c>
      <c r="O35" s="399"/>
      <c r="P35" s="399"/>
      <c r="Q35" s="399"/>
      <c r="S35" s="416"/>
      <c r="T35" s="107" t="str">
        <f>Electives!B111</f>
        <v>3c</v>
      </c>
      <c r="U35" s="127" t="str">
        <f>Electives!C111</f>
        <v>Learn how to shut off water sink, toilet, etc.</v>
      </c>
      <c r="V35" s="107" t="str">
        <f>IF(Electives!S111&lt;&gt;"", Electives!S111,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IF(NOVA!S22&lt;&gt;"", NOVA!S22, "")</f>
        <v/>
      </c>
      <c r="AL35" s="142"/>
      <c r="AM35" s="162" t="str">
        <f>NOVA!B82</f>
        <v>6a</v>
      </c>
      <c r="AN35" s="386" t="str">
        <f>NOVA!C82</f>
        <v>Discuss why wildlife is important</v>
      </c>
      <c r="AO35" s="387"/>
      <c r="AP35" s="162" t="str">
        <f>IF(NOVA!S82&lt;&gt;"", NOVA!S82, "")</f>
        <v/>
      </c>
      <c r="AQ35" s="142"/>
      <c r="AR35" s="162" t="str">
        <f>NOVA!B147</f>
        <v>4a</v>
      </c>
      <c r="AS35" s="386" t="str">
        <f>NOVA!C147</f>
        <v>Visit a place that uses levers</v>
      </c>
      <c r="AT35" s="387"/>
      <c r="AU35" s="162" t="str">
        <f>IF(NOVA!S147&lt;&gt;"", NOVA!S147, "")</f>
        <v/>
      </c>
    </row>
    <row r="36" spans="1:47" ht="12.75" customHeight="1">
      <c r="A36" s="159" t="str">
        <f>D47</f>
        <v>Webelos Walkabout</v>
      </c>
      <c r="B36" s="151" t="str">
        <f>AdventurePins!S60</f>
        <v/>
      </c>
      <c r="D36" s="402" t="str">
        <f>IF(AdventurePins!$E40&lt;&gt;"", AdventurePins!$E40, " ")</f>
        <v>(Do 1-3 and one other)</v>
      </c>
      <c r="E36" s="42">
        <f>AdventurePins!B41</f>
        <v>1</v>
      </c>
      <c r="F36" s="159" t="str">
        <f>AdventurePins!C41</f>
        <v>Warm up &amp; Cool Down</v>
      </c>
      <c r="G36" s="42" t="str">
        <f>IF(AdventurePins!S41&lt;&gt;"", AdventurePins!S41, " ")</f>
        <v xml:space="preserve"> </v>
      </c>
      <c r="I36" s="402"/>
      <c r="J36" s="42" t="str">
        <f>AdventurePins!B97</f>
        <v>2c</v>
      </c>
      <c r="K36" s="159" t="str">
        <f>AdventurePins!C97</f>
        <v>Fire/Earthquake/other evacuation</v>
      </c>
      <c r="L36" s="42" t="str">
        <f>IF(AdventurePins!S97&lt;&gt;"", AdventurePins!S97, " ")</f>
        <v xml:space="preserve"> </v>
      </c>
      <c r="N36" s="415" t="str">
        <f>IF(Electives!$E43&lt;&gt;"", Electives!$E43, " ")</f>
        <v>(Do 1-3, two of 4)</v>
      </c>
      <c r="O36" s="107">
        <f>Electives!B44</f>
        <v>1</v>
      </c>
      <c r="P36" s="125" t="str">
        <f>Electives!C44</f>
        <v>Participate in blindness activity</v>
      </c>
      <c r="Q36" s="107" t="str">
        <f>IF(Electives!S44&lt;&gt;"", Electives!S44, " ")</f>
        <v xml:space="preserve"> </v>
      </c>
      <c r="S36" s="416"/>
      <c r="T36" s="107">
        <f>Electives!B112</f>
        <v>3</v>
      </c>
      <c r="U36" s="125" t="str">
        <f>Electives!C112</f>
        <v>Describe fixing:</v>
      </c>
      <c r="V36" s="107" t="str">
        <f>IF(Electives!S112&lt;&gt;"", Electives!S112, " ")</f>
        <v xml:space="preserve"> </v>
      </c>
      <c r="X36" s="427" t="str">
        <f>IF(Electives!$E179&lt;&gt;"", Electives!$E179, " ")</f>
        <v>(Do One of 1, and two of 2)</v>
      </c>
      <c r="Y36" s="107" t="str">
        <f>Electives!B180</f>
        <v>1a</v>
      </c>
      <c r="Z36" s="125" t="str">
        <f>Electives!C180</f>
        <v>Attend live musical performance</v>
      </c>
      <c r="AA36" s="107" t="str">
        <f>IF(Electives!S180&lt;&gt;"", Electives!S180, " ")</f>
        <v xml:space="preserve"> </v>
      </c>
      <c r="AC36" s="224"/>
      <c r="AD36" s="225"/>
      <c r="AE36" s="225"/>
      <c r="AF36" s="224"/>
      <c r="AG36" s="216"/>
      <c r="AH36" s="162">
        <f>NOVA!B23</f>
        <v>3</v>
      </c>
      <c r="AI36" s="386" t="str">
        <f>NOVA!C23</f>
        <v>Investigate All of A, B, C, OR D</v>
      </c>
      <c r="AJ36" s="387"/>
      <c r="AK36" s="162" t="str">
        <f>IF(NOVA!S23&lt;&gt;"", NOVA!S23, "")</f>
        <v/>
      </c>
      <c r="AL36" s="216"/>
      <c r="AM36" s="162" t="str">
        <f>NOVA!B83</f>
        <v>6b</v>
      </c>
      <c r="AN36" s="386" t="str">
        <f>NOVA!C83</f>
        <v>Discuss why biodiversity is important</v>
      </c>
      <c r="AO36" s="387"/>
      <c r="AP36" s="162" t="str">
        <f>IF(NOVA!S83&lt;&gt;"", NOVA!S83, "")</f>
        <v/>
      </c>
      <c r="AQ36" s="216"/>
      <c r="AR36" s="162" t="str">
        <f>NOVA!B148</f>
        <v>4b</v>
      </c>
      <c r="AS36" s="386" t="str">
        <f>NOVA!C148</f>
        <v>Discuss the equipment using levers</v>
      </c>
      <c r="AT36" s="387"/>
      <c r="AU36" s="162" t="str">
        <f>IF(NOVA!S148&lt;&gt;"", NOVA!S148, "")</f>
        <v/>
      </c>
    </row>
    <row r="37" spans="1:47" ht="12.75" customHeight="1">
      <c r="A37" s="159" t="str">
        <f>I3</f>
        <v>Building a Better World</v>
      </c>
      <c r="B37" s="151" t="str">
        <f>AdventurePins!S73</f>
        <v/>
      </c>
      <c r="D37" s="402"/>
      <c r="E37" s="42" t="str">
        <f>AdventurePins!B42</f>
        <v>2a</v>
      </c>
      <c r="F37" s="159" t="str">
        <f>AdventurePins!C42</f>
        <v>20-yard dash</v>
      </c>
      <c r="G37" s="42" t="str">
        <f>IF(AdventurePins!S42&lt;&gt;"", AdventurePins!S42, " ")</f>
        <v xml:space="preserve"> </v>
      </c>
      <c r="I37" s="402"/>
      <c r="J37" s="42">
        <f>AdventurePins!B98</f>
        <v>3</v>
      </c>
      <c r="K37" s="127" t="str">
        <f>AdventurePins!C98</f>
        <v>Tie,teach and say when to use a Bowline.</v>
      </c>
      <c r="L37" s="42" t="str">
        <f>IF(AdventurePins!S98&lt;&gt;"", AdventurePins!S98, " ")</f>
        <v xml:space="preserve"> </v>
      </c>
      <c r="N37" s="416"/>
      <c r="O37" s="107">
        <f>Electives!B45</f>
        <v>2</v>
      </c>
      <c r="P37" s="125" t="str">
        <f>Electives!C45</f>
        <v>Simulates mobility impairment</v>
      </c>
      <c r="Q37" s="107" t="str">
        <f>IF(Electives!S45&lt;&gt;"", Electives!S45, " ")</f>
        <v xml:space="preserve"> </v>
      </c>
      <c r="S37" s="416"/>
      <c r="T37" s="107" t="str">
        <f>Electives!B113</f>
        <v>3a</v>
      </c>
      <c r="U37" s="125" t="str">
        <f>Electives!C113</f>
        <v>toilet overflowing</v>
      </c>
      <c r="V37" s="107" t="str">
        <f>IF(Electives!S113&lt;&gt;"", Electives!S113, " ")</f>
        <v xml:space="preserve"> </v>
      </c>
      <c r="X37" s="427"/>
      <c r="Y37" s="107" t="str">
        <f>Electives!B181</f>
        <v>1b</v>
      </c>
      <c r="Z37" s="126" t="str">
        <f>Electives!C181</f>
        <v>Visit facility with sound mixer, &amp; Learn it</v>
      </c>
      <c r="AA37" s="107" t="str">
        <f>IF(Electives!S181&lt;&gt;"", Electives!S181, " ")</f>
        <v xml:space="preserve"> </v>
      </c>
      <c r="AG37" s="216"/>
      <c r="AH37" s="162" t="str">
        <f>NOVA!B24</f>
        <v>3a1</v>
      </c>
      <c r="AI37" s="386" t="str">
        <f>NOVA!C24</f>
        <v>How are volcanoes are formed</v>
      </c>
      <c r="AJ37" s="387"/>
      <c r="AK37" s="162" t="str">
        <f>IF(NOVA!S24&lt;&gt;"", NOVA!S24, "")</f>
        <v/>
      </c>
      <c r="AL37" s="216"/>
      <c r="AM37" s="162" t="str">
        <f>NOVA!B84</f>
        <v>6c</v>
      </c>
      <c r="AN37" s="323" t="str">
        <f>NOVA!C84</f>
        <v>Discuss problems with invasive species</v>
      </c>
      <c r="AO37" s="323"/>
      <c r="AP37" s="162" t="str">
        <f>IF(NOVA!S84&lt;&gt;"", NOVA!S84, "")</f>
        <v/>
      </c>
      <c r="AQ37" s="216"/>
      <c r="AR37" s="162">
        <f>NOVA!B149</f>
        <v>5</v>
      </c>
      <c r="AS37" s="323" t="str">
        <f>NOVA!C149</f>
        <v>Discuss how simple machines affect life</v>
      </c>
      <c r="AT37" s="323"/>
      <c r="AU37" s="162" t="str">
        <f>IF(NOVA!S149&lt;&gt;"", NOVA!S149, "")</f>
        <v/>
      </c>
    </row>
    <row r="38" spans="1:47" ht="12.75" customHeight="1">
      <c r="A38" s="159" t="str">
        <f>I14</f>
        <v>Duty to God in Action</v>
      </c>
      <c r="B38" s="151" t="str">
        <f>AdventurePins!S81</f>
        <v/>
      </c>
      <c r="D38" s="402"/>
      <c r="E38" s="42" t="str">
        <f>AdventurePins!B43</f>
        <v>2b</v>
      </c>
      <c r="F38" s="159" t="str">
        <f>AdventurePins!C43</f>
        <v>Vertical jump</v>
      </c>
      <c r="G38" s="42" t="str">
        <f>IF(AdventurePins!S43&lt;&gt;"", AdventurePins!S43, " ")</f>
        <v xml:space="preserve"> </v>
      </c>
      <c r="I38" s="402"/>
      <c r="J38" s="42">
        <f>AdventurePins!B99</f>
        <v>4</v>
      </c>
      <c r="K38" s="159" t="str">
        <f>AdventurePins!C99</f>
        <v>Outdoor Code / Leave No Trace</v>
      </c>
      <c r="L38" s="42" t="str">
        <f>IF(AdventurePins!S99&lt;&gt;"", AdventurePins!S99, " ")</f>
        <v xml:space="preserve"> </v>
      </c>
      <c r="N38" s="416"/>
      <c r="O38" s="107">
        <f>Electives!B46</f>
        <v>3</v>
      </c>
      <c r="P38" s="125" t="str">
        <f>Electives!C46</f>
        <v>Activity to accept differences</v>
      </c>
      <c r="Q38" s="107" t="str">
        <f>IF(Electives!S46&lt;&gt;"", Electives!S46, " ")</f>
        <v xml:space="preserve"> </v>
      </c>
      <c r="S38" s="416"/>
      <c r="T38" s="107" t="str">
        <f>Electives!B114</f>
        <v>3b</v>
      </c>
      <c r="U38" s="125" t="str">
        <f>Electives!C114</f>
        <v>kitchen sink is clogged</v>
      </c>
      <c r="V38" s="107" t="str">
        <f>IF(Electives!S114&lt;&gt;"", Electives!S114, " ")</f>
        <v xml:space="preserve"> </v>
      </c>
      <c r="X38" s="427"/>
      <c r="Y38" s="107" t="str">
        <f>Electives!B182</f>
        <v>2a</v>
      </c>
      <c r="Z38" s="125" t="str">
        <f>Electives!C182</f>
        <v>Make musical instrument &amp; play it.</v>
      </c>
      <c r="AA38" s="107" t="str">
        <f>IF(Electives!S182&lt;&gt;"", Electives!S182, " ")</f>
        <v xml:space="preserve"> </v>
      </c>
      <c r="AC38" s="396" t="s">
        <v>861</v>
      </c>
      <c r="AD38" s="396"/>
      <c r="AE38" s="396"/>
      <c r="AF38" s="396"/>
      <c r="AG38" s="216"/>
      <c r="AH38" s="162" t="str">
        <f>NOVA!B25</f>
        <v>3a2</v>
      </c>
      <c r="AI38" s="386" t="str">
        <f>NOVA!C25</f>
        <v>Difference between lava and magma</v>
      </c>
      <c r="AJ38" s="387"/>
      <c r="AK38" s="162" t="str">
        <f>IF(NOVA!S25&lt;&gt;"", NOVA!S25,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AdventurePins!S100</f>
        <v/>
      </c>
      <c r="D39" s="402"/>
      <c r="E39" s="42" t="str">
        <f>AdventurePins!B44</f>
        <v>2c</v>
      </c>
      <c r="F39" s="159" t="str">
        <f>AdventurePins!C44</f>
        <v>Lift 5-lb weight</v>
      </c>
      <c r="G39" s="42" t="str">
        <f>IF(AdventurePins!S44&lt;&gt;"", AdventurePins!S44,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IF(Electives!S47&lt;&gt;"", Electives!S47, " ")</f>
        <v xml:space="preserve"> </v>
      </c>
      <c r="S39" s="416"/>
      <c r="T39" s="107" t="str">
        <f>Electives!B115</f>
        <v>3c</v>
      </c>
      <c r="U39" s="125" t="str">
        <f>Electives!C115</f>
        <v>some lights go out</v>
      </c>
      <c r="V39" s="107" t="str">
        <f>IF(Electives!S115&lt;&gt;"", Electives!S115, " ")</f>
        <v xml:space="preserve"> </v>
      </c>
      <c r="X39" s="427"/>
      <c r="Y39" s="107" t="str">
        <f>Electives!B183</f>
        <v>2b</v>
      </c>
      <c r="Z39" s="127" t="str">
        <f>Electives!C183</f>
        <v>Form a "band" with each home-instrument</v>
      </c>
      <c r="AA39" s="107" t="str">
        <f>IF(Electives!S183&lt;&gt;"", Electives!S183, " ")</f>
        <v xml:space="preserve"> </v>
      </c>
      <c r="AC39" s="396"/>
      <c r="AD39" s="396"/>
      <c r="AE39" s="396"/>
      <c r="AF39" s="396"/>
      <c r="AG39" s="216"/>
      <c r="AH39" s="162" t="str">
        <f>NOVA!B26</f>
        <v>3a3</v>
      </c>
      <c r="AI39" s="386" t="str">
        <f>NOVA!C26</f>
        <v>How a volcano builds and destroys land</v>
      </c>
      <c r="AJ39" s="387"/>
      <c r="AK39" s="162" t="str">
        <f>IF(NOVA!S26&lt;&gt;"", NOVA!S26, "")</f>
        <v/>
      </c>
      <c r="AL39" s="216"/>
      <c r="AM39" s="162" t="str">
        <f>NOVA!B87</f>
        <v>1a</v>
      </c>
      <c r="AN39" s="389" t="str">
        <f>NOVA!C87</f>
        <v>Read or watch 1 hour of space content</v>
      </c>
      <c r="AO39" s="390"/>
      <c r="AP39" s="162" t="str">
        <f>IF(NOVA!S87&lt;&gt;"", NOVA!S87, "")</f>
        <v/>
      </c>
      <c r="AQ39" s="216"/>
      <c r="AR39" s="162" t="str">
        <f>NOVA!B152</f>
        <v>1a</v>
      </c>
      <c r="AS39" s="323" t="str">
        <f>NOVA!C152</f>
        <v>Read or watch 1 hour of Math content</v>
      </c>
      <c r="AT39" s="323"/>
      <c r="AU39" s="162" t="str">
        <f>IF(NOVA!S152&lt;&gt;"", NOVA!S152, "")</f>
        <v/>
      </c>
    </row>
    <row r="40" spans="1:47" ht="12.75" customHeight="1">
      <c r="A40" s="159" t="str">
        <f>I39</f>
        <v>Scouting Adventure</v>
      </c>
      <c r="B40" s="151" t="str">
        <f>AdventurePins!S119</f>
        <v/>
      </c>
      <c r="D40" s="402"/>
      <c r="E40" s="42" t="str">
        <f>AdventurePins!B45</f>
        <v>2d</v>
      </c>
      <c r="F40" s="159" t="str">
        <f>AdventurePins!C45</f>
        <v>Push-ups</v>
      </c>
      <c r="G40" s="42" t="str">
        <f>IF(AdventurePins!S45&lt;&gt;"", AdventurePins!S45, " ")</f>
        <v xml:space="preserve"> </v>
      </c>
      <c r="I40" s="402" t="str">
        <f>IF(AdventurePins!$E101&lt;&gt;"", AdventurePins!$E101, " ")</f>
        <v>(Do 1A-C and 2-6)</v>
      </c>
      <c r="J40" s="42" t="str">
        <f>AdventurePins!B102</f>
        <v>1a</v>
      </c>
      <c r="K40" s="159" t="str">
        <f>AdventurePins!C102</f>
        <v>Repeat Oath, Law, Motto, &amp; Slogan</v>
      </c>
      <c r="L40" s="42" t="str">
        <f>IF(AdventurePins!S102&lt;&gt;"", AdventurePins!S102, " ")</f>
        <v xml:space="preserve"> </v>
      </c>
      <c r="N40" s="416"/>
      <c r="O40" s="107" t="str">
        <f>Electives!B48</f>
        <v>4b</v>
      </c>
      <c r="P40" s="125" t="str">
        <f>Electives!C48</f>
        <v>Disabled visitor &amp; discuss</v>
      </c>
      <c r="Q40" s="107" t="str">
        <f>IF(Electives!S48&lt;&gt;"", Electives!S48, " ")</f>
        <v xml:space="preserve"> </v>
      </c>
      <c r="S40" s="416"/>
      <c r="T40" s="107" t="str">
        <f>Electives!B116</f>
        <v>4a</v>
      </c>
      <c r="U40" s="125" t="str">
        <f>Electives!C116</f>
        <v>Change light &amp; dispose bulb</v>
      </c>
      <c r="V40" s="107" t="str">
        <f>IF(Electives!S116&lt;&gt;"", Electives!S116, " ")</f>
        <v xml:space="preserve"> </v>
      </c>
      <c r="X40" s="427"/>
      <c r="Y40" s="107" t="str">
        <f>Electives!B184</f>
        <v>2c</v>
      </c>
      <c r="Z40" s="126" t="str">
        <f>Electives!C184</f>
        <v>Play 2 tunes on any band instrument</v>
      </c>
      <c r="AA40" s="107" t="str">
        <f>IF(Electives!S184&lt;&gt;"", Electives!S184, " ")</f>
        <v xml:space="preserve"> </v>
      </c>
      <c r="AC40" s="17"/>
      <c r="AD40" s="218" t="str">
        <f>'Shooting Sports'!C5</f>
        <v>BB Gun: Level 1</v>
      </c>
      <c r="AE40" s="17"/>
      <c r="AF40" s="17"/>
      <c r="AG40" s="216"/>
      <c r="AH40" s="162" t="str">
        <f>NOVA!B27</f>
        <v>3a4</v>
      </c>
      <c r="AI40" s="386" t="str">
        <f>NOVA!C27</f>
        <v>Build or draw a volcano model</v>
      </c>
      <c r="AJ40" s="387"/>
      <c r="AK40" s="162" t="str">
        <f>IF(NOVA!S27&lt;&gt;"", NOVA!S27, "")</f>
        <v/>
      </c>
      <c r="AL40" s="216"/>
      <c r="AM40" s="162" t="str">
        <f>NOVA!B88</f>
        <v>1b</v>
      </c>
      <c r="AN40" s="386" t="str">
        <f>NOVA!C88</f>
        <v>List at least two questions or ideas</v>
      </c>
      <c r="AO40" s="387"/>
      <c r="AP40" s="162" t="str">
        <f>IF(NOVA!S88&lt;&gt;"", NOVA!S88, "")</f>
        <v/>
      </c>
      <c r="AQ40" s="216"/>
      <c r="AR40" s="162" t="str">
        <f>NOVA!B153</f>
        <v>1b</v>
      </c>
      <c r="AS40" s="386" t="str">
        <f>NOVA!C153</f>
        <v>List at least two questions or ideas</v>
      </c>
      <c r="AT40" s="387"/>
      <c r="AU40" s="162" t="str">
        <f>IF(NOVA!S153&lt;&gt;"", NOVA!S153, "")</f>
        <v/>
      </c>
    </row>
    <row r="41" spans="1:47" ht="12.75" customHeight="1">
      <c r="A41" s="414" t="s">
        <v>464</v>
      </c>
      <c r="B41" s="414"/>
      <c r="D41" s="402"/>
      <c r="E41" s="42" t="str">
        <f>AdventurePins!B46</f>
        <v>2e</v>
      </c>
      <c r="F41" s="159" t="str">
        <f>AdventurePins!C46</f>
        <v>Curls</v>
      </c>
      <c r="G41" s="42" t="str">
        <f>IF(AdventurePins!S46&lt;&gt;"", AdventurePins!S46, " ")</f>
        <v xml:space="preserve"> </v>
      </c>
      <c r="I41" s="402"/>
      <c r="J41" s="42" t="str">
        <f>AdventurePins!B103</f>
        <v>1b</v>
      </c>
      <c r="K41" s="159" t="str">
        <f>AdventurePins!C103</f>
        <v>Explain Scout Spirit</v>
      </c>
      <c r="L41" s="42" t="str">
        <f>IF(AdventurePins!S103&lt;&gt;"", AdventurePins!S103, " ")</f>
        <v xml:space="preserve"> </v>
      </c>
      <c r="N41" s="416"/>
      <c r="O41" s="107" t="str">
        <f>Electives!B49</f>
        <v>4c</v>
      </c>
      <c r="P41" s="125" t="str">
        <f>Electives!C49</f>
        <v>Special Olympics or similar</v>
      </c>
      <c r="Q41" s="107" t="str">
        <f>IF(Electives!S49&lt;&gt;"", Electives!S49, " ")</f>
        <v xml:space="preserve"> </v>
      </c>
      <c r="S41" s="416"/>
      <c r="T41" s="107" t="str">
        <f>Electives!B117</f>
        <v>4b</v>
      </c>
      <c r="U41" s="125" t="str">
        <f>Electives!C117</f>
        <v>Fix squeaky door or cabinet hinge</v>
      </c>
      <c r="V41" s="107" t="str">
        <f>IF(Electives!S117&lt;&gt;"", Electives!S117, " ")</f>
        <v xml:space="preserve"> </v>
      </c>
      <c r="X41" s="427"/>
      <c r="Y41" s="107" t="str">
        <f>Electives!B185</f>
        <v>2d</v>
      </c>
      <c r="Z41" s="127" t="str">
        <f>Electives!C185</f>
        <v>Teach den words to song &amp; perform w/den</v>
      </c>
      <c r="AA41" s="107" t="str">
        <f>IF(Electives!S185&lt;&gt;"", Electives!S185, " ")</f>
        <v xml:space="preserve"> </v>
      </c>
      <c r="AC41" s="219">
        <f>'Shooting Sports'!B6</f>
        <v>1</v>
      </c>
      <c r="AD41" s="392" t="str">
        <f>'Shooting Sports'!C6</f>
        <v>Explain what to do if you find gun</v>
      </c>
      <c r="AE41" s="393"/>
      <c r="AF41" s="219" t="str">
        <f>IF('Shooting Sports'!S6&lt;&gt;"", 'Shooting Sports'!S6, "")</f>
        <v/>
      </c>
      <c r="AG41" s="142"/>
      <c r="AH41" s="162" t="str">
        <f>NOVA!B28</f>
        <v>3a5</v>
      </c>
      <c r="AI41" s="386" t="str">
        <f>NOVA!C28</f>
        <v>Share model and what you learned</v>
      </c>
      <c r="AJ41" s="387"/>
      <c r="AK41" s="162" t="str">
        <f>IF(NOVA!S28&lt;&gt;"", NOVA!S28, "")</f>
        <v/>
      </c>
      <c r="AL41" s="142"/>
      <c r="AM41" s="162" t="str">
        <f>NOVA!B89</f>
        <v>1c</v>
      </c>
      <c r="AN41" s="386" t="str">
        <f>NOVA!C89</f>
        <v>Discuss two with your counselor</v>
      </c>
      <c r="AO41" s="387"/>
      <c r="AP41" s="162" t="str">
        <f>IF(NOVA!S89&lt;&gt;"", NOVA!S89, "")</f>
        <v/>
      </c>
      <c r="AQ41" s="142"/>
      <c r="AR41" s="162" t="str">
        <f>NOVA!B154</f>
        <v>1c</v>
      </c>
      <c r="AS41" s="386" t="str">
        <f>NOVA!C154</f>
        <v>Discuss two with your counselor</v>
      </c>
      <c r="AT41" s="387"/>
      <c r="AU41" s="162" t="str">
        <f>IF(NOVA!S154&lt;&gt;"", NOVA!S154, "")</f>
        <v/>
      </c>
    </row>
    <row r="42" spans="1:47" ht="12.75" customHeight="1">
      <c r="A42" s="412"/>
      <c r="B42" s="412"/>
      <c r="D42" s="402"/>
      <c r="E42" s="42" t="str">
        <f>AdventurePins!B47</f>
        <v>2f</v>
      </c>
      <c r="F42" s="159" t="str">
        <f>AdventurePins!C47</f>
        <v>Jump Rope</v>
      </c>
      <c r="G42" s="42" t="str">
        <f>IF(AdventurePins!S47&lt;&gt;"", AdventurePins!S47, " ")</f>
        <v xml:space="preserve"> </v>
      </c>
      <c r="I42" s="402"/>
      <c r="J42" s="42" t="str">
        <f>AdventurePins!B104</f>
        <v>1c</v>
      </c>
      <c r="K42" s="159" t="str">
        <f>AdventurePins!C104</f>
        <v>Demonstrate sign, salue, handshake</v>
      </c>
      <c r="L42" s="42" t="str">
        <f>IF(AdventurePins!S104&lt;&gt;"", AdventurePins!S104, " ")</f>
        <v xml:space="preserve"> </v>
      </c>
      <c r="N42" s="416"/>
      <c r="O42" s="107" t="str">
        <f>Electives!B50</f>
        <v>4d</v>
      </c>
      <c r="P42" s="125" t="str">
        <f>Electives!C50</f>
        <v>Talk with disabilities worker</v>
      </c>
      <c r="Q42" s="107" t="str">
        <f>IF(Electives!S50&lt;&gt;"", Electives!S50, " ")</f>
        <v xml:space="preserve"> </v>
      </c>
      <c r="S42" s="416"/>
      <c r="T42" s="107" t="str">
        <f>Electives!B118</f>
        <v>4c</v>
      </c>
      <c r="U42" s="125" t="str">
        <f>Electives!C118</f>
        <v>Tighten loose handle/knob</v>
      </c>
      <c r="V42" s="107" t="str">
        <f>IF(Electives!S118&lt;&gt;"", Electives!S118, " ")</f>
        <v xml:space="preserve"> </v>
      </c>
      <c r="X42" s="427"/>
      <c r="Y42" s="107" t="str">
        <f>Electives!B186</f>
        <v>2e</v>
      </c>
      <c r="Z42" s="127" t="str">
        <f>Electives!C186</f>
        <v>Create original words for song &amp; perform</v>
      </c>
      <c r="AA42" s="107" t="str">
        <f>IF(Electives!S186&lt;&gt;"", Electives!S186, " ")</f>
        <v xml:space="preserve"> </v>
      </c>
      <c r="AC42" s="219">
        <f>'Shooting Sports'!B7</f>
        <v>2</v>
      </c>
      <c r="AD42" s="392" t="str">
        <f>'Shooting Sports'!C7</f>
        <v>Load, fire, secure gun and safety mech.</v>
      </c>
      <c r="AE42" s="393"/>
      <c r="AF42" s="219" t="str">
        <f>IF('Shooting Sports'!S7&lt;&gt;"", 'Shooting Sports'!S7, "")</f>
        <v/>
      </c>
      <c r="AG42" s="72"/>
      <c r="AH42" s="162" t="str">
        <f>NOVA!B29</f>
        <v>3b1</v>
      </c>
      <c r="AI42" s="386" t="str">
        <f>NOVA!C29</f>
        <v>Collect 3 to 5 common minerals</v>
      </c>
      <c r="AJ42" s="387"/>
      <c r="AK42" s="162" t="str">
        <f>IF(NOVA!S29&lt;&gt;"", NOVA!S29, "")</f>
        <v/>
      </c>
      <c r="AL42" s="72"/>
      <c r="AM42" s="162">
        <f>NOVA!B90</f>
        <v>2</v>
      </c>
      <c r="AN42" s="386" t="str">
        <f>NOVA!C90</f>
        <v>Complete an elective listed in comment</v>
      </c>
      <c r="AO42" s="387"/>
      <c r="AP42" s="162" t="str">
        <f>IF(NOVA!S90&lt;&gt;"", NOVA!S90, "")</f>
        <v/>
      </c>
      <c r="AQ42" s="72"/>
      <c r="AR42" s="162">
        <f>NOVA!B155</f>
        <v>2</v>
      </c>
      <c r="AS42" s="386" t="str">
        <f>NOVA!C155</f>
        <v>Complete the Game Design adventure</v>
      </c>
      <c r="AT42" s="387"/>
      <c r="AU42" s="162" t="str">
        <f>IF(NOVA!S155&lt;&gt;"", NOVA!S155, "")</f>
        <v/>
      </c>
    </row>
    <row r="43" spans="1:47" ht="12.75" customHeight="1">
      <c r="A43" s="159" t="str">
        <f>N3</f>
        <v>Adventures in Science</v>
      </c>
      <c r="B43" s="151" t="str">
        <f>Electives!S17</f>
        <v/>
      </c>
      <c r="D43" s="402"/>
      <c r="E43" s="42">
        <f>AdventurePins!B48</f>
        <v>3</v>
      </c>
      <c r="F43" s="159" t="str">
        <f>AdventurePins!C48</f>
        <v>Exercise plan (3 activities; 30 days)</v>
      </c>
      <c r="G43" s="42" t="str">
        <f>IF(AdventurePins!S48&lt;&gt;"", AdventurePins!S48, " ")</f>
        <v xml:space="preserve"> </v>
      </c>
      <c r="I43" s="402"/>
      <c r="J43" s="42" t="str">
        <f>AdventurePins!B105</f>
        <v>1d</v>
      </c>
      <c r="K43" s="127" t="str">
        <f>AdventurePins!C105</f>
        <v>Describe 1st Class badge &amp; significance</v>
      </c>
      <c r="L43" s="42" t="str">
        <f>IF(AdventurePins!S105&lt;&gt;"", AdventurePins!S105, " ")</f>
        <v xml:space="preserve"> </v>
      </c>
      <c r="N43" s="416"/>
      <c r="O43" s="107" t="str">
        <f>Electives!B51</f>
        <v>4e</v>
      </c>
      <c r="P43" s="125" t="str">
        <f>Electives!C51</f>
        <v>Scout Oath in Sign Language</v>
      </c>
      <c r="Q43" s="107" t="str">
        <f>IF(Electives!S51&lt;&gt;"", Electives!S51, " ")</f>
        <v xml:space="preserve"> </v>
      </c>
      <c r="S43" s="416"/>
      <c r="T43" s="107" t="str">
        <f>Electives!B119</f>
        <v>4d</v>
      </c>
      <c r="U43" s="126" t="str">
        <f>Electives!C119</f>
        <v>Demonstrate stopping a running toilet</v>
      </c>
      <c r="V43" s="107" t="str">
        <f>IF(Electives!S119&lt;&gt;"", Electives!S119, " ")</f>
        <v xml:space="preserve"> </v>
      </c>
      <c r="X43" s="427"/>
      <c r="Y43" s="107" t="str">
        <f>Electives!B187</f>
        <v>2f</v>
      </c>
      <c r="Z43" s="126" t="str">
        <f>Electives!C187</f>
        <v>Compose den theme song &amp; perform</v>
      </c>
      <c r="AA43" s="107" t="str">
        <f>IF(Electives!S187&lt;&gt;"", Electives!S187, " ")</f>
        <v xml:space="preserve"> </v>
      </c>
      <c r="AC43" s="219">
        <f>'Shooting Sports'!B8</f>
        <v>3</v>
      </c>
      <c r="AD43" s="392" t="str">
        <f>'Shooting Sports'!C8</f>
        <v>Demonstrate good shooting techniques</v>
      </c>
      <c r="AE43" s="393"/>
      <c r="AF43" s="219" t="str">
        <f>IF('Shooting Sports'!S8&lt;&gt;"", 'Shooting Sports'!S8, "")</f>
        <v/>
      </c>
      <c r="AG43" s="215"/>
      <c r="AH43" s="162" t="str">
        <f>NOVA!B30</f>
        <v>3b2</v>
      </c>
      <c r="AI43" s="386" t="str">
        <f>NOVA!C30</f>
        <v>Types of rock these minerals found in</v>
      </c>
      <c r="AJ43" s="387"/>
      <c r="AK43" s="162" t="str">
        <f>IF(NOVA!S30&lt;&gt;"", NOVA!S30, "")</f>
        <v/>
      </c>
      <c r="AL43" s="215"/>
      <c r="AM43" s="162">
        <f>NOVA!B91</f>
        <v>3</v>
      </c>
      <c r="AN43" s="386" t="str">
        <f>NOVA!C91</f>
        <v>Do TWO from A-F</v>
      </c>
      <c r="AO43" s="387"/>
      <c r="AP43" s="162" t="str">
        <f>IF(NOVA!S91&lt;&gt;"", NOVA!S91, "")</f>
        <v/>
      </c>
      <c r="AQ43" s="215"/>
      <c r="AR43" s="162">
        <f>NOVA!B156</f>
        <v>3</v>
      </c>
      <c r="AS43" s="386" t="str">
        <f>NOVA!C156</f>
        <v>Do TWO of A, B or C</v>
      </c>
      <c r="AT43" s="387"/>
      <c r="AU43" s="162" t="str">
        <f>IF(NOVA!S156&lt;&gt;"", NOVA!S156, "")</f>
        <v/>
      </c>
    </row>
    <row r="44" spans="1:47" ht="12.75" customHeight="1">
      <c r="A44" s="159" t="str">
        <f>N15</f>
        <v>Aquanaut</v>
      </c>
      <c r="B44" s="151" t="str">
        <f>Electives!S29</f>
        <v/>
      </c>
      <c r="D44" s="402"/>
      <c r="E44" s="42">
        <f>AdventurePins!B49</f>
        <v>4</v>
      </c>
      <c r="F44" s="159" t="str">
        <f>AdventurePins!C49</f>
        <v>Try new sport</v>
      </c>
      <c r="G44" s="42" t="str">
        <f>IF(AdventurePins!S49&lt;&gt;"", AdventurePins!S49, " ")</f>
        <v xml:space="preserve"> </v>
      </c>
      <c r="I44" s="402"/>
      <c r="J44" s="42" t="str">
        <f>AdventurePins!B106</f>
        <v>1e</v>
      </c>
      <c r="K44" s="126" t="str">
        <f>AdventurePins!C106</f>
        <v>Repeat Pledge of Allegance &amp; explain</v>
      </c>
      <c r="L44" s="42" t="str">
        <f>IF(AdventurePins!S106&lt;&gt;"", AdventurePins!S106, " ")</f>
        <v xml:space="preserve"> </v>
      </c>
      <c r="N44" s="416"/>
      <c r="O44" s="107" t="str">
        <f>Electives!B52</f>
        <v>4f</v>
      </c>
      <c r="P44" s="125" t="str">
        <f>Electives!C52</f>
        <v>Learn service dog process</v>
      </c>
      <c r="Q44" s="107" t="str">
        <f>IF(Electives!S52&lt;&gt;"", Electives!S52, " ")</f>
        <v xml:space="preserve"> </v>
      </c>
      <c r="S44" s="416"/>
      <c r="T44" s="107" t="str">
        <f>Electives!B120</f>
        <v>4e</v>
      </c>
      <c r="U44" s="125" t="str">
        <f>Electives!C120</f>
        <v>Replace furnace filter</v>
      </c>
      <c r="V44" s="107" t="str">
        <f>IF(Electives!S120&lt;&gt;"", Electives!S120, " ")</f>
        <v xml:space="preserve"> </v>
      </c>
      <c r="X44" s="427"/>
      <c r="Y44" s="107" t="str">
        <f>Electives!B188</f>
        <v>2g</v>
      </c>
      <c r="Z44" s="127" t="str">
        <f>Electives!C188</f>
        <v>Write/Compose song about issue &amp; perform</v>
      </c>
      <c r="AA44" s="107" t="str">
        <f>IF(Electives!S188&lt;&gt;"", Electives!S188, " ")</f>
        <v xml:space="preserve"> </v>
      </c>
      <c r="AC44" s="219">
        <f>'Shooting Sports'!B9</f>
        <v>4</v>
      </c>
      <c r="AD44" s="392" t="str">
        <f>'Shooting Sports'!C9</f>
        <v>Show how to put away and store gun</v>
      </c>
      <c r="AE44" s="393"/>
      <c r="AF44" s="219" t="str">
        <f>IF('Shooting Sports'!S9&lt;&gt;"", 'Shooting Sports'!S9, "")</f>
        <v/>
      </c>
      <c r="AG44" s="215"/>
      <c r="AH44" s="162" t="str">
        <f>NOVA!B31</f>
        <v>3b3</v>
      </c>
      <c r="AI44" s="386" t="str">
        <f>NOVA!C31</f>
        <v>Explain difference of rock types</v>
      </c>
      <c r="AJ44" s="387"/>
      <c r="AK44" s="162" t="str">
        <f>IF(NOVA!S31&lt;&gt;"", NOVA!S31, "")</f>
        <v/>
      </c>
      <c r="AL44" s="215"/>
      <c r="AM44" s="162" t="str">
        <f>NOVA!B92</f>
        <v>3a1</v>
      </c>
      <c r="AN44" s="386" t="str">
        <f>NOVA!C92</f>
        <v>Watch the stars</v>
      </c>
      <c r="AO44" s="387"/>
      <c r="AP44" s="162" t="str">
        <f>IF(NOVA!S92&lt;&gt;"", NOVA!S92, "")</f>
        <v/>
      </c>
      <c r="AQ44" s="215"/>
      <c r="AR44" s="162" t="str">
        <f>NOVA!B157</f>
        <v>3a</v>
      </c>
      <c r="AS44" s="386" t="str">
        <f>NOVA!C157</f>
        <v>Choose 2 and calculate your weight there</v>
      </c>
      <c r="AT44" s="387"/>
      <c r="AU44" s="162" t="str">
        <f>IF(NOVA!S157&lt;&gt;"", NOVA!S157, "")</f>
        <v/>
      </c>
    </row>
    <row r="45" spans="1:47">
      <c r="A45" s="159" t="str">
        <f>N25</f>
        <v>Art Explosion</v>
      </c>
      <c r="B45" s="151" t="str">
        <f>Electives!S41</f>
        <v/>
      </c>
      <c r="D45" s="402"/>
      <c r="E45" s="42">
        <f>AdventurePins!B50</f>
        <v>5</v>
      </c>
      <c r="F45" s="159" t="str">
        <f>AdventurePins!C50</f>
        <v>Time obstacle course, 2 weeks</v>
      </c>
      <c r="G45" s="42" t="str">
        <f>IF(AdventurePins!S50&lt;&gt;"", AdventurePins!S50, " ")</f>
        <v xml:space="preserve"> </v>
      </c>
      <c r="I45" s="402"/>
      <c r="J45" s="42" t="str">
        <f>AdventurePins!B107</f>
        <v>2a</v>
      </c>
      <c r="K45" s="159" t="str">
        <f>AdventurePins!C107</f>
        <v>Describe troop leadership</v>
      </c>
      <c r="L45" s="42" t="str">
        <f>IF(AdventurePins!S107&lt;&gt;"", AdventurePins!S107, " ")</f>
        <v xml:space="preserve"> </v>
      </c>
      <c r="N45" s="416"/>
      <c r="O45" s="107" t="str">
        <f>Electives!B53</f>
        <v>4g</v>
      </c>
      <c r="P45" s="125" t="str">
        <f>Electives!C53</f>
        <v>Service project for a disability</v>
      </c>
      <c r="Q45" s="107" t="str">
        <f>IF(Electives!S53&lt;&gt;"", Electives!S53, " ")</f>
        <v xml:space="preserve"> </v>
      </c>
      <c r="S45" s="416"/>
      <c r="T45" s="107" t="str">
        <f>Electives!B121</f>
        <v>4f</v>
      </c>
      <c r="U45" s="125" t="str">
        <f>Electives!C121</f>
        <v>Wash a car</v>
      </c>
      <c r="V45" s="107" t="str">
        <f>IF(Electives!S121&lt;&gt;"", Electives!S121, " ")</f>
        <v xml:space="preserve"> </v>
      </c>
      <c r="X45" s="427"/>
      <c r="Y45" s="107" t="str">
        <f>Electives!B189</f>
        <v>2h</v>
      </c>
      <c r="Z45" s="125" t="str">
        <f>Electives!C189</f>
        <v>Perform a musical number.</v>
      </c>
      <c r="AA45" s="107" t="str">
        <f>IF(Electives!S189&lt;&gt;"", Electives!S189, " ")</f>
        <v xml:space="preserve"> </v>
      </c>
      <c r="AC45"/>
      <c r="AD45" s="218" t="str">
        <f>'Shooting Sports'!C11</f>
        <v>BB Gun: Level 2</v>
      </c>
      <c r="AE45" s="218"/>
      <c r="AF45"/>
      <c r="AG45" s="215"/>
      <c r="AH45" s="162" t="str">
        <f>NOVA!B32</f>
        <v>3b4</v>
      </c>
      <c r="AI45" s="386" t="str">
        <f>NOVA!C32</f>
        <v>Share collection and what you learned</v>
      </c>
      <c r="AJ45" s="387"/>
      <c r="AK45" s="162" t="str">
        <f>IF(NOVA!S32&lt;&gt;"", NOVA!S32, "")</f>
        <v/>
      </c>
      <c r="AL45" s="215"/>
      <c r="AM45" s="162" t="str">
        <f>NOVA!B93</f>
        <v>3a2</v>
      </c>
      <c r="AN45" s="386" t="str">
        <f>NOVA!C93</f>
        <v>Find and draw 5 constellations</v>
      </c>
      <c r="AO45" s="387"/>
      <c r="AP45" s="162" t="str">
        <f>IF(NOVA!S93&lt;&gt;"", NOVA!S93, "")</f>
        <v/>
      </c>
      <c r="AQ45" s="215"/>
      <c r="AR45" s="162" t="str">
        <f>NOVA!B158</f>
        <v>3a1</v>
      </c>
      <c r="AS45" s="386" t="str">
        <f>NOVA!C158</f>
        <v>On the sun or moon</v>
      </c>
      <c r="AT45" s="387"/>
      <c r="AU45" s="162" t="str">
        <f>IF(NOVA!S158&lt;&gt;"", NOVA!S158, "")</f>
        <v/>
      </c>
    </row>
    <row r="46" spans="1:47">
      <c r="A46" s="159" t="str">
        <f>N35</f>
        <v>Aware and Care</v>
      </c>
      <c r="B46" s="151" t="str">
        <f>Electives!S55</f>
        <v/>
      </c>
      <c r="D46" s="402"/>
      <c r="E46" s="42">
        <f>AdventurePins!B51</f>
        <v>6</v>
      </c>
      <c r="F46" s="159" t="str">
        <f>AdventurePins!C51</f>
        <v>Lead fitness game</v>
      </c>
      <c r="G46" s="42" t="str">
        <f>IF(AdventurePins!S51&lt;&gt;"", AdventurePins!S51, " ")</f>
        <v xml:space="preserve"> </v>
      </c>
      <c r="I46" s="402"/>
      <c r="J46" s="42" t="str">
        <f>AdventurePins!B108</f>
        <v>2b</v>
      </c>
      <c r="K46" s="159" t="str">
        <f>AdventurePins!C108</f>
        <v>Describe 4 steps of advancement</v>
      </c>
      <c r="L46" s="42" t="str">
        <f>IF(AdventurePins!S108&lt;&gt;"", AdventurePins!S108, " ")</f>
        <v xml:space="preserve"> </v>
      </c>
      <c r="N46" s="417"/>
      <c r="O46" s="107" t="str">
        <f>Electives!B54</f>
        <v>4h</v>
      </c>
      <c r="P46" s="127" t="str">
        <f>Electives!C54</f>
        <v>Activity w/disabled members organization</v>
      </c>
      <c r="Q46" s="107" t="str">
        <f>IF(Electives!S54&lt;&gt;"", Electives!S54, " ")</f>
        <v xml:space="preserve"> </v>
      </c>
      <c r="S46" s="416"/>
      <c r="T46" s="107" t="str">
        <f>Electives!B122</f>
        <v>4g</v>
      </c>
      <c r="U46" s="125" t="str">
        <f>Electives!C122</f>
        <v>Check oil level &amp; tire pressure in car</v>
      </c>
      <c r="V46" s="107" t="str">
        <f>IF(Electives!S122&lt;&gt;"", Electives!S122,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Sports'!S12&lt;&gt;"", 'Shooting Sports'!S12, "")</f>
        <v/>
      </c>
      <c r="AG46" s="215"/>
      <c r="AH46" s="162" t="str">
        <f>NOVA!B33</f>
        <v>3c1</v>
      </c>
      <c r="AI46" s="386" t="str">
        <f>NOVA!C33</f>
        <v>Use 4 ways to monitor / predict weather</v>
      </c>
      <c r="AJ46" s="387"/>
      <c r="AK46" s="162" t="str">
        <f>IF(NOVA!S33&lt;&gt;"", NOVA!S33, "")</f>
        <v/>
      </c>
      <c r="AL46" s="215"/>
      <c r="AM46" s="162" t="str">
        <f>NOVA!B94</f>
        <v>3a3</v>
      </c>
      <c r="AN46" s="386" t="str">
        <f>NOVA!C94</f>
        <v>Discuss with counselor</v>
      </c>
      <c r="AO46" s="387"/>
      <c r="AP46" s="162" t="str">
        <f>IF(NOVA!S94&lt;&gt;"", NOVA!S94, "")</f>
        <v/>
      </c>
      <c r="AQ46" s="215"/>
      <c r="AR46" s="162" t="str">
        <f>NOVA!B159</f>
        <v>3a2</v>
      </c>
      <c r="AS46" s="386" t="str">
        <f>NOVA!C159</f>
        <v>On Jupiter or Pluto</v>
      </c>
      <c r="AT46" s="387"/>
      <c r="AU46" s="162" t="str">
        <f>IF(NOVA!S159&lt;&gt;"", NOVA!S159, "")</f>
        <v/>
      </c>
    </row>
    <row r="47" spans="1:47">
      <c r="A47" s="159" t="str">
        <f>N47</f>
        <v>Build It</v>
      </c>
      <c r="B47" s="151" t="str">
        <f>Electives!S62</f>
        <v/>
      </c>
      <c r="D47" s="399" t="str">
        <f>AdventurePins!C53</f>
        <v>Webelos Walkabout</v>
      </c>
      <c r="E47" s="399"/>
      <c r="F47" s="399"/>
      <c r="G47" s="399"/>
      <c r="I47" s="402"/>
      <c r="J47" s="42" t="str">
        <f>AdventurePins!B109</f>
        <v>2c</v>
      </c>
      <c r="K47" s="159" t="str">
        <f>AdventurePins!C109</f>
        <v>Describe ranks in Boy Scouts</v>
      </c>
      <c r="L47" s="42" t="str">
        <f>IF(AdventurePins!S109&lt;&gt;"", AdventurePins!S109, " ")</f>
        <v xml:space="preserve"> </v>
      </c>
      <c r="N47" s="399" t="str">
        <f>Electives!C57</f>
        <v>Build It</v>
      </c>
      <c r="O47" s="399"/>
      <c r="P47" s="399"/>
      <c r="Q47" s="399"/>
      <c r="S47" s="416"/>
      <c r="T47" s="107" t="str">
        <f>Electives!B123</f>
        <v>4h</v>
      </c>
      <c r="U47" s="125" t="str">
        <f>Electives!C123</f>
        <v>Replace a bulb in a car</v>
      </c>
      <c r="V47" s="107" t="str">
        <f>IF(Electives!S123&lt;&gt;"", Electives!S123, " ")</f>
        <v xml:space="preserve"> </v>
      </c>
      <c r="X47" s="410" t="str">
        <f>IF(Electives!$E192&lt;&gt;"", Electives!$E192, " ")</f>
        <v>(Do All)</v>
      </c>
      <c r="Y47" s="107">
        <f>Electives!B193</f>
        <v>1</v>
      </c>
      <c r="Z47" s="126" t="str">
        <f>Electives!C193</f>
        <v>Write story outline. Create storyboard.</v>
      </c>
      <c r="AA47" s="107" t="str">
        <f>IF(Electives!S193&lt;&gt;"", Electives!S193, " ")</f>
        <v xml:space="preserve"> </v>
      </c>
      <c r="AC47" s="219" t="str">
        <f>'Shooting Sports'!B13</f>
        <v>S1</v>
      </c>
      <c r="AD47" s="392" t="str">
        <f>'Shooting Sports'!C13</f>
        <v>Demonstrate one shooting position</v>
      </c>
      <c r="AE47" s="393"/>
      <c r="AF47" s="219" t="str">
        <f>IF('Shooting Sports'!S13&lt;&gt;"", 'Shooting Sports'!S13, "")</f>
        <v/>
      </c>
      <c r="AG47" s="215"/>
      <c r="AH47" s="162" t="str">
        <f>NOVA!B34</f>
        <v>3c2</v>
      </c>
      <c r="AI47" s="386" t="str">
        <f>NOVA!C34</f>
        <v>Analyze predictions for a week</v>
      </c>
      <c r="AJ47" s="387"/>
      <c r="AK47" s="162" t="str">
        <f>IF(NOVA!S34&lt;&gt;"", NOVA!S34, "")</f>
        <v/>
      </c>
      <c r="AL47" s="215"/>
      <c r="AM47" s="162" t="str">
        <f>NOVA!B95</f>
        <v>3b1</v>
      </c>
      <c r="AN47" s="386" t="str">
        <f>NOVA!C95</f>
        <v>Explain revolution, orbit and rotation</v>
      </c>
      <c r="AO47" s="387"/>
      <c r="AP47" s="162" t="str">
        <f>IF(NOVA!S95&lt;&gt;"", NOVA!S95, "")</f>
        <v/>
      </c>
      <c r="AQ47" s="215"/>
      <c r="AR47" s="162" t="str">
        <f>NOVA!B160</f>
        <v>3a3</v>
      </c>
      <c r="AS47" s="386" t="str">
        <f>NOVA!C160</f>
        <v>On a planet of your choice</v>
      </c>
      <c r="AT47" s="387"/>
      <c r="AU47" s="162" t="str">
        <f>IF(NOVA!S160&lt;&gt;"", NOVA!S160, "")</f>
        <v/>
      </c>
    </row>
    <row r="48" spans="1:47" ht="12.75" customHeight="1">
      <c r="A48" s="159" t="str">
        <f>N52</f>
        <v>Build My Own Hero</v>
      </c>
      <c r="B48" s="151" t="str">
        <f>Electives!S71</f>
        <v/>
      </c>
      <c r="D48" s="403" t="str">
        <f>IF(AdventurePins!$E53&lt;&gt;"", AdventurePins!$E53, " ")</f>
        <v>(Do 1-4 and one other)</v>
      </c>
      <c r="E48" s="42">
        <f>AdventurePins!B54</f>
        <v>1</v>
      </c>
      <c r="F48" s="159" t="str">
        <f>AdventurePins!C54</f>
        <v>Create a hike plan</v>
      </c>
      <c r="G48" s="42" t="str">
        <f>IF(AdventurePins!S54&lt;&gt;"", AdventurePins!S54, " ")</f>
        <v xml:space="preserve"> </v>
      </c>
      <c r="I48" s="402"/>
      <c r="J48" s="42" t="str">
        <f>AdventurePins!B110</f>
        <v>2d</v>
      </c>
      <c r="K48" s="159" t="str">
        <f>AdventurePins!C110</f>
        <v>Describe merit badge program</v>
      </c>
      <c r="L48" s="42" t="str">
        <f>IF(AdventurePins!S110&lt;&gt;"", AdventurePins!S110, " ")</f>
        <v xml:space="preserve"> </v>
      </c>
      <c r="N48" s="410" t="str">
        <f>IF(Electives!$E57&lt;&gt;"", Electives!$E57, " ")</f>
        <v>(Do All)</v>
      </c>
      <c r="O48" s="107">
        <f>Electives!B58</f>
        <v>1</v>
      </c>
      <c r="P48" s="125" t="str">
        <f>Electives!C58</f>
        <v>Learn basic tools &amp; safety</v>
      </c>
      <c r="Q48" s="107" t="str">
        <f>IF(Electives!S58&lt;&gt;"", Electives!S58, " ")</f>
        <v xml:space="preserve"> </v>
      </c>
      <c r="S48" s="416"/>
      <c r="T48" s="107" t="str">
        <f>Electives!B124</f>
        <v>4i</v>
      </c>
      <c r="U48" s="125" t="str">
        <f>Electives!C124</f>
        <v>Change a car tire</v>
      </c>
      <c r="V48" s="107" t="str">
        <f>IF(Electives!S124&lt;&gt;"", Electives!S124, " ")</f>
        <v xml:space="preserve"> </v>
      </c>
      <c r="X48" s="410"/>
      <c r="Y48" s="107">
        <f>Electives!B194</f>
        <v>2</v>
      </c>
      <c r="Z48" s="125" t="str">
        <f>Electives!C194</f>
        <v>Create movie w/Oath &amp; Law</v>
      </c>
      <c r="AA48" s="107" t="str">
        <f>IF(Electives!S194&lt;&gt;"", Electives!S194, " ")</f>
        <v xml:space="preserve"> </v>
      </c>
      <c r="AC48" s="219" t="str">
        <f>'Shooting Sports'!B14</f>
        <v>S2</v>
      </c>
      <c r="AD48" s="392" t="str">
        <f>'Shooting Sports'!C14</f>
        <v>Fire 5 BBs in 3 volleys at the Cub target</v>
      </c>
      <c r="AE48" s="393"/>
      <c r="AF48" s="219" t="str">
        <f>IF('Shooting Sports'!S14&lt;&gt;"", 'Shooting Sports'!S14, "")</f>
        <v/>
      </c>
      <c r="AG48" s="215"/>
      <c r="AH48" s="162" t="str">
        <f>NOVA!B35</f>
        <v>3c3</v>
      </c>
      <c r="AI48" s="386" t="str">
        <f>NOVA!C35</f>
        <v>Discuss work with counselor</v>
      </c>
      <c r="AJ48" s="387"/>
      <c r="AK48" s="162" t="str">
        <f>IF(NOVA!S35&lt;&gt;"", NOVA!S35, "")</f>
        <v/>
      </c>
      <c r="AL48" s="215"/>
      <c r="AM48" s="162" t="str">
        <f>NOVA!B96</f>
        <v>3b2</v>
      </c>
      <c r="AN48" s="386" t="str">
        <f>NOVA!C96</f>
        <v>Compare 3 planets to the Earth</v>
      </c>
      <c r="AO48" s="387"/>
      <c r="AP48" s="162" t="str">
        <f>IF(NOVA!S96&lt;&gt;"", NOVA!S96, "")</f>
        <v/>
      </c>
      <c r="AQ48" s="215"/>
      <c r="AR48" s="162" t="str">
        <f>NOVA!B161</f>
        <v>3b</v>
      </c>
      <c r="AS48" s="386" t="str">
        <f>NOVA!C161</f>
        <v>Choose one and calculate its height</v>
      </c>
      <c r="AT48" s="387"/>
      <c r="AU48" s="162" t="str">
        <f>IF(NOVA!S161&lt;&gt;"", NOVA!S161, "")</f>
        <v/>
      </c>
    </row>
    <row r="49" spans="1:47" ht="12.75" customHeight="1">
      <c r="A49" s="159" t="str">
        <f>S3</f>
        <v>Castaway</v>
      </c>
      <c r="B49" s="151" t="str">
        <f>Electives!S81</f>
        <v/>
      </c>
      <c r="D49" s="404"/>
      <c r="E49" s="42">
        <f>AdventurePins!B55</f>
        <v>2</v>
      </c>
      <c r="F49" s="159" t="str">
        <f>AdventurePins!C55</f>
        <v>Assemble a hiking first-aid kit</v>
      </c>
      <c r="G49" s="42" t="str">
        <f>IF(AdventurePins!S55&lt;&gt;"", AdventurePins!S55, " ")</f>
        <v xml:space="preserve"> </v>
      </c>
      <c r="I49" s="402"/>
      <c r="J49" s="42" t="str">
        <f>AdventurePins!B111</f>
        <v>3a</v>
      </c>
      <c r="K49" s="159" t="str">
        <f>AdventurePins!C111</f>
        <v>Explain patrol method &amp; types</v>
      </c>
      <c r="L49" s="42" t="str">
        <f>IF(AdventurePins!S111&lt;&gt;"", AdventurePins!S111, " ")</f>
        <v xml:space="preserve"> </v>
      </c>
      <c r="N49" s="410"/>
      <c r="O49" s="107">
        <f>Electives!B59</f>
        <v>2</v>
      </c>
      <c r="P49" s="125" t="str">
        <f>Electives!C59</f>
        <v>Build carpentry project</v>
      </c>
      <c r="Q49" s="107" t="str">
        <f>IF(Electives!S59&lt;&gt;"", Electives!S59, " ")</f>
        <v xml:space="preserve"> </v>
      </c>
      <c r="S49" s="416"/>
      <c r="T49" s="107" t="str">
        <f>Electives!B125</f>
        <v>4j</v>
      </c>
      <c r="U49" s="125" t="str">
        <f>Electives!C125</f>
        <v>Repair bicycle, chain, tires, flat, etc</v>
      </c>
      <c r="V49" s="107" t="str">
        <f>IF(Electives!S125&lt;&gt;"", Electives!S125, " ")</f>
        <v xml:space="preserve"> </v>
      </c>
      <c r="X49" s="410"/>
      <c r="Y49" s="107">
        <f>Electives!B195</f>
        <v>3</v>
      </c>
      <c r="Z49" s="125" t="str">
        <f>Electives!C195</f>
        <v>Share movie with family/pack/den.</v>
      </c>
      <c r="AA49" s="107" t="str">
        <f>IF(Electives!S195&lt;&gt;"", Electives!S195, " ")</f>
        <v xml:space="preserve"> </v>
      </c>
      <c r="AC49" s="219" t="str">
        <f>'Shooting Sports'!B15</f>
        <v>S3</v>
      </c>
      <c r="AD49" s="392" t="str">
        <f>'Shooting Sports'!C15</f>
        <v>Demonstrate/Explain range commands</v>
      </c>
      <c r="AE49" s="393"/>
      <c r="AF49" s="219" t="str">
        <f>IF('Shooting Sports'!S15&lt;&gt;"", 'Shooting Sports'!S15, "")</f>
        <v/>
      </c>
      <c r="AG49" s="215"/>
      <c r="AH49" s="162" t="str">
        <f>NOVA!B36</f>
        <v>3d</v>
      </c>
      <c r="AI49" s="386" t="str">
        <f>NOVA!C36</f>
        <v>Choose 2 habitats and complete activity</v>
      </c>
      <c r="AJ49" s="387"/>
      <c r="AK49" s="162" t="str">
        <f>IF(NOVA!S36&lt;&gt;"", NOVA!S36, "")</f>
        <v/>
      </c>
      <c r="AL49" s="215"/>
      <c r="AM49" s="162" t="str">
        <f>NOVA!B97</f>
        <v>3b3</v>
      </c>
      <c r="AN49" s="386" t="str">
        <f>NOVA!C97</f>
        <v>Discuss with counselor</v>
      </c>
      <c r="AO49" s="387"/>
      <c r="AP49" s="162" t="str">
        <f>IF(NOVA!S97&lt;&gt;"", NOVA!S97, "")</f>
        <v/>
      </c>
      <c r="AQ49" s="215"/>
      <c r="AR49" s="162" t="str">
        <f>NOVA!B162</f>
        <v>3b1</v>
      </c>
      <c r="AS49" s="386" t="str">
        <f>NOVA!C162</f>
        <v>A tree</v>
      </c>
      <c r="AT49" s="387"/>
      <c r="AU49" s="162" t="str">
        <f>IF(NOVA!S162&lt;&gt;"", NOVA!S162, "")</f>
        <v/>
      </c>
    </row>
    <row r="50" spans="1:47">
      <c r="A50" s="159" t="str">
        <f>S11</f>
        <v>Earth Rocks!</v>
      </c>
      <c r="B50" s="151" t="str">
        <f>Electives!S95</f>
        <v/>
      </c>
      <c r="D50" s="404"/>
      <c r="E50" s="42">
        <f>AdventurePins!B56</f>
        <v>3</v>
      </c>
      <c r="F50" s="159" t="str">
        <f>AdventurePins!C56</f>
        <v>Outdoor Code / Leave No Trace</v>
      </c>
      <c r="G50" s="42" t="str">
        <f>IF(AdventurePins!S56&lt;&gt;"", AdventurePins!S56, " ")</f>
        <v xml:space="preserve"> </v>
      </c>
      <c r="I50" s="402"/>
      <c r="J50" s="42" t="str">
        <f>AdventurePins!B112</f>
        <v>3b</v>
      </c>
      <c r="K50" s="127" t="str">
        <f>AdventurePins!C112</f>
        <v>Hold an election to choose patrol leader</v>
      </c>
      <c r="L50" s="42" t="str">
        <f>IF(AdventurePins!S112&lt;&gt;"", AdventurePins!S112, " ")</f>
        <v xml:space="preserve"> </v>
      </c>
      <c r="N50" s="410"/>
      <c r="O50" s="107">
        <f>Electives!B60</f>
        <v>3</v>
      </c>
      <c r="P50" s="125" t="str">
        <f>Electives!C60</f>
        <v>List tools / materials for #2</v>
      </c>
      <c r="Q50" s="107" t="str">
        <f>IF(Electives!S60&lt;&gt;"", Electives!S60, " ")</f>
        <v xml:space="preserve"> </v>
      </c>
      <c r="S50" s="416"/>
      <c r="T50" s="107" t="str">
        <f>Electives!B126</f>
        <v>4k</v>
      </c>
      <c r="U50" s="127" t="str">
        <f>Electives!C126</f>
        <v>Replace wheels on skateboard, scooter, or skates</v>
      </c>
      <c r="V50" s="107" t="str">
        <f>IF(Electives!S126&lt;&gt;"", Electives!S126,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Sports'!S16&lt;&gt;"", 'Shooting Sports'!S16, "")</f>
        <v/>
      </c>
      <c r="AG50" s="142"/>
      <c r="AH50" s="162" t="str">
        <f>NOVA!B37</f>
        <v>3d1</v>
      </c>
      <c r="AI50" s="386" t="str">
        <f>NOVA!C37</f>
        <v>Prairie</v>
      </c>
      <c r="AJ50" s="387"/>
      <c r="AK50" s="162" t="str">
        <f>IF(NOVA!S37&lt;&gt;"", NOVA!S37, "")</f>
        <v/>
      </c>
      <c r="AL50" s="142"/>
      <c r="AM50" s="162" t="str">
        <f>NOVA!B98</f>
        <v>3c1</v>
      </c>
      <c r="AN50" s="386" t="str">
        <f>NOVA!C98</f>
        <v>Design a rover and tell what it collects</v>
      </c>
      <c r="AO50" s="387"/>
      <c r="AP50" s="162" t="str">
        <f>IF(NOVA!S98&lt;&gt;"", NOVA!S98, "")</f>
        <v/>
      </c>
      <c r="AQ50" s="142"/>
      <c r="AR50" s="162" t="str">
        <f>NOVA!B163</f>
        <v>3b2</v>
      </c>
      <c r="AS50" s="386" t="str">
        <f>NOVA!C163</f>
        <v>Your house</v>
      </c>
      <c r="AT50" s="387"/>
      <c r="AU50" s="162" t="str">
        <f>IF(NOVA!S163&lt;&gt;"", NOVA!S163, "")</f>
        <v/>
      </c>
    </row>
    <row r="51" spans="1:47" ht="12.75" customHeight="1">
      <c r="A51" s="159" t="str">
        <f>S23</f>
        <v>Engineer</v>
      </c>
      <c r="B51" s="151" t="str">
        <f>Electives!S104</f>
        <v/>
      </c>
      <c r="D51" s="404"/>
      <c r="E51" s="42">
        <f>AdventurePins!B57</f>
        <v>4</v>
      </c>
      <c r="F51" s="159" t="str">
        <f>AdventurePins!C57</f>
        <v>Hike 3 miles and plan lunch</v>
      </c>
      <c r="G51" s="42" t="str">
        <f>IF(AdventurePins!S57&lt;&gt;"", AdventurePins!S57, " ")</f>
        <v xml:space="preserve"> </v>
      </c>
      <c r="I51" s="402"/>
      <c r="J51" s="42" t="str">
        <f>AdventurePins!B113</f>
        <v>3c</v>
      </c>
      <c r="K51" s="127" t="str">
        <f>AdventurePins!C113</f>
        <v>Develop patrol name, emblem, flag, &amp; yell</v>
      </c>
      <c r="L51" s="42" t="str">
        <f>IF(AdventurePins!S113&lt;&gt;"", AdventurePins!S113, " ")</f>
        <v xml:space="preserve"> </v>
      </c>
      <c r="N51" s="410"/>
      <c r="O51" s="107">
        <f>Electives!B61</f>
        <v>4</v>
      </c>
      <c r="P51" s="127" t="str">
        <f>Electives!C61</f>
        <v>Visit / interview construction worker @ site</v>
      </c>
      <c r="Q51" s="107" t="str">
        <f>IF(Electives!S61&lt;&gt;"", Electives!S61, " ")</f>
        <v xml:space="preserve"> </v>
      </c>
      <c r="S51" s="416"/>
      <c r="T51" s="107" t="str">
        <f>Electives!B127</f>
        <v>4l</v>
      </c>
      <c r="U51" s="125" t="str">
        <f>Electives!C127</f>
        <v>Help prepare and paint a room</v>
      </c>
      <c r="V51" s="107" t="str">
        <f>IF(Electives!S127&lt;&gt;"", Electives!S127, " ")</f>
        <v xml:space="preserve"> </v>
      </c>
      <c r="X51" s="410" t="str">
        <f>IF(Electives!$E198&lt;&gt;"", Electives!$E198, " ")</f>
        <v>(Do 1, one of 2, all 3 thru 5, and one of 6)</v>
      </c>
      <c r="Y51" s="107">
        <f>Electives!B199</f>
        <v>1</v>
      </c>
      <c r="Z51" s="127" t="str">
        <f>Electives!C199</f>
        <v>Interview grandparent about childhood life</v>
      </c>
      <c r="AA51" s="107" t="str">
        <f>IF(Electives!S199&lt;&gt;"", Electives!S199, " ")</f>
        <v xml:space="preserve"> </v>
      </c>
      <c r="AC51"/>
      <c r="AD51" s="218" t="str">
        <f>'Shooting Sports'!C18</f>
        <v>Archery: Level 1</v>
      </c>
      <c r="AE51" s="218"/>
      <c r="AF51"/>
      <c r="AG51" s="72"/>
      <c r="AH51" s="162" t="str">
        <f>NOVA!B38</f>
        <v>3d2</v>
      </c>
      <c r="AI51" s="386" t="str">
        <f>NOVA!C38</f>
        <v>Temperate forest</v>
      </c>
      <c r="AJ51" s="387"/>
      <c r="AK51" s="162" t="str">
        <f>IF(NOVA!S38&lt;&gt;"", NOVA!S38, "")</f>
        <v/>
      </c>
      <c r="AL51" s="72"/>
      <c r="AM51" s="162" t="str">
        <f>NOVA!B99</f>
        <v>3c2</v>
      </c>
      <c r="AN51" s="386" t="str">
        <f>NOVA!C99</f>
        <v>How would rover work</v>
      </c>
      <c r="AO51" s="387"/>
      <c r="AP51" s="162" t="str">
        <f>IF(NOVA!S99&lt;&gt;"", NOVA!S99, "")</f>
        <v/>
      </c>
      <c r="AQ51" s="72"/>
      <c r="AR51" s="162" t="str">
        <f>NOVA!B164</f>
        <v>3b3</v>
      </c>
      <c r="AS51" s="386" t="str">
        <f>NOVA!C164</f>
        <v>A building of your choice</v>
      </c>
      <c r="AT51" s="387"/>
      <c r="AU51" s="162" t="str">
        <f>IF(NOVA!S164&lt;&gt;"", NOVA!S164, "")</f>
        <v/>
      </c>
    </row>
    <row r="52" spans="1:47">
      <c r="A52" s="159" t="str">
        <f>S30</f>
        <v>Fix It</v>
      </c>
      <c r="B52" s="151" t="str">
        <f>Electives!S137</f>
        <v/>
      </c>
      <c r="D52" s="404"/>
      <c r="E52" s="42">
        <f>AdventurePins!B58</f>
        <v>5</v>
      </c>
      <c r="F52" s="127" t="str">
        <f>AdventurePins!C58</f>
        <v>Identify poisonous plants/animals/insects</v>
      </c>
      <c r="G52" s="42" t="str">
        <f>IF(AdventurePins!S58&lt;&gt;"", AdventurePins!S58, " ")</f>
        <v xml:space="preserve"> </v>
      </c>
      <c r="I52" s="402"/>
      <c r="J52" s="42" t="str">
        <f>AdventurePins!B114</f>
        <v>3d</v>
      </c>
      <c r="K52" s="127" t="str">
        <f>AdventurePins!C114</f>
        <v>Participate in Boy Scout campout/activity</v>
      </c>
      <c r="L52" s="42" t="str">
        <f>IF(AdventurePins!S114&lt;&gt;"", AdventurePins!S114, " ")</f>
        <v xml:space="preserve"> </v>
      </c>
      <c r="N52" s="399" t="str">
        <f>Electives!C64</f>
        <v>Build My Own Hero</v>
      </c>
      <c r="O52" s="399"/>
      <c r="P52" s="399"/>
      <c r="Q52" s="399"/>
      <c r="S52" s="416"/>
      <c r="T52" s="107" t="str">
        <f>Electives!B128</f>
        <v>4m</v>
      </c>
      <c r="U52" s="125" t="str">
        <f>Electives!C128</f>
        <v>Help replace wall or floor tile</v>
      </c>
      <c r="V52" s="107" t="str">
        <f>IF(Electives!S128&lt;&gt;"", Electives!S128, " ")</f>
        <v xml:space="preserve"> </v>
      </c>
      <c r="X52" s="410"/>
      <c r="Y52" s="107" t="str">
        <f>Electives!B200</f>
        <v>2a</v>
      </c>
      <c r="Z52" s="127" t="str">
        <f>Electives!C200</f>
        <v>Family tree of three generations</v>
      </c>
      <c r="AA52" s="107" t="str">
        <f>IF(Electives!S200&lt;&gt;"", Electives!S200, " ")</f>
        <v xml:space="preserve"> </v>
      </c>
      <c r="AC52" s="219">
        <f>'Shooting Sports'!B19</f>
        <v>1</v>
      </c>
      <c r="AD52" s="428" t="str">
        <f>'Shooting Sports'!C19</f>
        <v>Follow archery range rules and whistles</v>
      </c>
      <c r="AE52" s="429"/>
      <c r="AF52" s="219" t="str">
        <f>IF('Shooting Sports'!S19&lt;&gt;"", 'Shooting Sports'!S19, "")</f>
        <v/>
      </c>
      <c r="AG52" s="220"/>
      <c r="AH52" s="162" t="str">
        <f>NOVA!B39</f>
        <v>3d3</v>
      </c>
      <c r="AI52" s="386" t="str">
        <f>NOVA!C39</f>
        <v>Aquatic ecosystem</v>
      </c>
      <c r="AJ52" s="387"/>
      <c r="AK52" s="162" t="str">
        <f>IF(NOVA!S39&lt;&gt;"", NOVA!S39, "")</f>
        <v/>
      </c>
      <c r="AL52" s="220"/>
      <c r="AM52" s="162" t="str">
        <f>NOVA!B100</f>
        <v>3c3</v>
      </c>
      <c r="AN52" s="386" t="str">
        <f>NOVA!C100</f>
        <v>How would rover transmit data</v>
      </c>
      <c r="AO52" s="387"/>
      <c r="AP52" s="162" t="str">
        <f>IF(NOVA!S100&lt;&gt;"", NOVA!S100, "")</f>
        <v/>
      </c>
      <c r="AQ52" s="220"/>
      <c r="AR52" s="162" t="str">
        <f>NOVA!B165</f>
        <v>3c</v>
      </c>
      <c r="AS52" s="386" t="str">
        <f>NOVA!C165</f>
        <v>Calculate the volume of air in your room</v>
      </c>
      <c r="AT52" s="387"/>
      <c r="AU52" s="162" t="str">
        <f>IF(NOVA!S165&lt;&gt;"", NOVA!S165, "")</f>
        <v/>
      </c>
    </row>
    <row r="53" spans="1:47" ht="12.75" customHeight="1">
      <c r="A53" s="159" t="str">
        <f>X3</f>
        <v>Game Design</v>
      </c>
      <c r="B53" s="151" t="str">
        <f>Electives!S144</f>
        <v/>
      </c>
      <c r="D53" s="405"/>
      <c r="E53" s="42">
        <f>AdventurePins!B59</f>
        <v>6</v>
      </c>
      <c r="F53" s="127" t="str">
        <f>AdventurePins!C59</f>
        <v>Leader role: Trail/First-aid/Lunch/Service</v>
      </c>
      <c r="G53" s="42" t="str">
        <f>IF(AdventurePins!S59&lt;&gt;"", AdventurePins!S59, " ")</f>
        <v xml:space="preserve"> </v>
      </c>
      <c r="I53" s="402"/>
      <c r="J53" s="42">
        <f>AdventurePins!B115</f>
        <v>4</v>
      </c>
      <c r="K53" s="126" t="str">
        <f>AdventurePins!C115</f>
        <v>Use patrol method on Boy Scout activity</v>
      </c>
      <c r="L53" s="42" t="str">
        <f>IF(AdventurePins!S115&lt;&gt;"", AdventurePins!S115, " ")</f>
        <v xml:space="preserve"> </v>
      </c>
      <c r="N53" s="410" t="str">
        <f>IF(Electives!$E64&lt;&gt;"", Electives!$E64, " ")</f>
        <v>(Do 1-3 and one other)</v>
      </c>
      <c r="O53" s="107">
        <f>Electives!B65</f>
        <v>1</v>
      </c>
      <c r="P53" s="125" t="str">
        <f>Electives!C65</f>
        <v>What is Hero; Invite local hero.</v>
      </c>
      <c r="Q53" s="107" t="str">
        <f>IF(Electives!S65&lt;&gt;"", Electives!S65, " ")</f>
        <v xml:space="preserve"> </v>
      </c>
      <c r="S53" s="416"/>
      <c r="T53" s="107" t="str">
        <f>Electives!B129</f>
        <v>4n</v>
      </c>
      <c r="U53" s="125" t="str">
        <f>Electives!C129</f>
        <v>Help repair window/door lock</v>
      </c>
      <c r="V53" s="107" t="str">
        <f>IF(Electives!S129&lt;&gt;"", Electives!S129, " ")</f>
        <v xml:space="preserve"> </v>
      </c>
      <c r="X53" s="410"/>
      <c r="Y53" s="107" t="str">
        <f>Electives!B201</f>
        <v>2b</v>
      </c>
      <c r="Z53" s="127" t="str">
        <f>Electives!C201</f>
        <v>Make a display showing family orign</v>
      </c>
      <c r="AA53" s="107" t="str">
        <f>IF(Electives!S201&lt;&gt;"", Electives!S201, " ")</f>
        <v xml:space="preserve"> </v>
      </c>
      <c r="AC53" s="219">
        <f>'Shooting Sports'!B20</f>
        <v>2</v>
      </c>
      <c r="AD53" s="392" t="str">
        <f>'Shooting Sports'!C20</f>
        <v>Identify recurve and compound bow</v>
      </c>
      <c r="AE53" s="393"/>
      <c r="AF53" s="219" t="str">
        <f>IF('Shooting Sports'!S20&lt;&gt;"", 'Shooting Sports'!S20, "")</f>
        <v/>
      </c>
      <c r="AG53" s="221"/>
      <c r="AH53" s="162" t="str">
        <f>NOVA!B40</f>
        <v>3d4</v>
      </c>
      <c r="AI53" s="386" t="str">
        <f>NOVA!C40</f>
        <v>Temperate / Subtropical rain forest</v>
      </c>
      <c r="AJ53" s="387"/>
      <c r="AK53" s="162" t="str">
        <f>IF(NOVA!S40&lt;&gt;"", NOVA!S40, "")</f>
        <v/>
      </c>
      <c r="AL53" s="221"/>
      <c r="AM53" s="162" t="str">
        <f>NOVA!B101</f>
        <v>3c4</v>
      </c>
      <c r="AN53" s="386" t="str">
        <f>NOVA!C101</f>
        <v>Why rovers are needed</v>
      </c>
      <c r="AO53" s="387"/>
      <c r="AP53" s="162" t="str">
        <f>IF(NOVA!S101&lt;&gt;"", NOVA!S101, "")</f>
        <v/>
      </c>
      <c r="AQ53" s="221"/>
      <c r="AR53" s="162" t="str">
        <f>NOVA!B166</f>
        <v>4a1</v>
      </c>
      <c r="AS53" s="386" t="str">
        <f>NOVA!C166</f>
        <v>Look up and discuss cryptography</v>
      </c>
      <c r="AT53" s="387"/>
      <c r="AU53" s="162" t="str">
        <f>IF(NOVA!S166&lt;&gt;"", NOVA!S166, "")</f>
        <v/>
      </c>
    </row>
    <row r="54" spans="1:47" ht="12.75" customHeight="1">
      <c r="A54" s="159" t="str">
        <f>X8</f>
        <v>Into the Wild</v>
      </c>
      <c r="B54" s="151" t="str">
        <f>Electives!S161</f>
        <v/>
      </c>
      <c r="I54" s="402"/>
      <c r="J54" s="42" t="str">
        <f>AdventurePins!B116</f>
        <v>5a</v>
      </c>
      <c r="K54" s="127" t="str">
        <f>AdventurePins!C116</f>
        <v>Tie knots: square, 2-half hitches, taut-line</v>
      </c>
      <c r="L54" s="42" t="str">
        <f>IF(AdventurePins!S116&lt;&gt;"", AdventurePins!S116, " ")</f>
        <v xml:space="preserve"> </v>
      </c>
      <c r="N54" s="410"/>
      <c r="O54" s="107">
        <f>Electives!B66</f>
        <v>2</v>
      </c>
      <c r="P54" s="126" t="str">
        <f>Electives!C66</f>
        <v>Identify how citizens can be local heros.</v>
      </c>
      <c r="Q54" s="107" t="str">
        <f>IF(Electives!S66&lt;&gt;"", Electives!S66, " ")</f>
        <v xml:space="preserve"> </v>
      </c>
      <c r="S54" s="416"/>
      <c r="T54" s="107" t="str">
        <f>Electives!B130</f>
        <v>4o</v>
      </c>
      <c r="U54" s="125" t="str">
        <f>Electives!C130</f>
        <v>Help fix slow or clogged sink</v>
      </c>
      <c r="V54" s="107" t="str">
        <f>IF(Electives!S130&lt;&gt;"", Electives!S130, " ")</f>
        <v xml:space="preserve"> </v>
      </c>
      <c r="X54" s="410"/>
      <c r="Y54" s="107" t="str">
        <f>Electives!B202</f>
        <v>2c</v>
      </c>
      <c r="Z54" s="127" t="str">
        <f>Electives!C202</f>
        <v>Create display of family celebration</v>
      </c>
      <c r="AA54" s="107" t="str">
        <f>IF(Electives!S202&lt;&gt;"", Electives!S202, " ")</f>
        <v xml:space="preserve"> </v>
      </c>
      <c r="AC54" s="219">
        <f>'Shooting Sports'!B21</f>
        <v>3</v>
      </c>
      <c r="AD54" s="392" t="str">
        <f>'Shooting Sports'!C21</f>
        <v>Demonstrate arm/finger guards &amp; quiver</v>
      </c>
      <c r="AE54" s="393"/>
      <c r="AF54" s="219" t="str">
        <f>IF('Shooting Sports'!S21&lt;&gt;"", 'Shooting Sports'!S21, "")</f>
        <v/>
      </c>
      <c r="AG54" s="221"/>
      <c r="AH54" s="162" t="str">
        <f>NOVA!B41</f>
        <v>3d5</v>
      </c>
      <c r="AI54" s="386" t="str">
        <f>NOVA!C41</f>
        <v>Desert</v>
      </c>
      <c r="AJ54" s="387"/>
      <c r="AK54" s="162" t="str">
        <f>IF(NOVA!S41&lt;&gt;"", NOVA!S41, "")</f>
        <v/>
      </c>
      <c r="AL54" s="221"/>
      <c r="AM54" s="162" t="str">
        <f>NOVA!B102</f>
        <v>3d1</v>
      </c>
      <c r="AN54" s="386" t="str">
        <f>NOVA!C102</f>
        <v>Design a space colony</v>
      </c>
      <c r="AO54" s="387"/>
      <c r="AP54" s="162" t="str">
        <f>IF(NOVA!S102&lt;&gt;"", NOVA!S102, "")</f>
        <v/>
      </c>
      <c r="AQ54" s="221"/>
      <c r="AR54" s="162" t="str">
        <f>NOVA!B167</f>
        <v>4a2</v>
      </c>
      <c r="AS54" s="386" t="str">
        <f>NOVA!C167</f>
        <v>Discuss 3 ways codes are made</v>
      </c>
      <c r="AT54" s="387"/>
      <c r="AU54" s="162" t="str">
        <f>IF(NOVA!S167&lt;&gt;"", NOVA!S167, "")</f>
        <v/>
      </c>
    </row>
    <row r="55" spans="1:47">
      <c r="A55" s="159" t="str">
        <f>X23</f>
        <v>Into the Woods</v>
      </c>
      <c r="B55" s="151" t="str">
        <f>Electives!S171</f>
        <v/>
      </c>
      <c r="I55" s="402"/>
      <c r="J55" s="42" t="str">
        <f>AdventurePins!B117</f>
        <v>5b</v>
      </c>
      <c r="K55" s="127" t="str">
        <f>AdventurePins!C117</f>
        <v>Show whip &amp; fuse ends of different ropes</v>
      </c>
      <c r="L55" s="42" t="str">
        <f>IF(AdventurePins!S117&lt;&gt;"", AdventurePins!S117, " ")</f>
        <v xml:space="preserve"> </v>
      </c>
      <c r="N55" s="410"/>
      <c r="O55" s="107">
        <f>Electives!B67</f>
        <v>3</v>
      </c>
      <c r="P55" s="125" t="str">
        <f>Electives!C67</f>
        <v>Recognize community Hero</v>
      </c>
      <c r="Q55" s="107" t="str">
        <f>IF(Electives!S67&lt;&gt;"", Electives!S67, " ")</f>
        <v xml:space="preserve"> </v>
      </c>
      <c r="S55" s="416"/>
      <c r="T55" s="107" t="str">
        <f>Electives!B131</f>
        <v>4p</v>
      </c>
      <c r="U55" s="125" t="str">
        <f>Electives!C131</f>
        <v>Help repair a mailbox</v>
      </c>
      <c r="V55" s="107" t="str">
        <f>IF(Electives!S131&lt;&gt;"", Electives!S131, " ")</f>
        <v xml:space="preserve"> </v>
      </c>
      <c r="X55" s="410"/>
      <c r="Y55" s="107">
        <f>Electives!B203</f>
        <v>3</v>
      </c>
      <c r="Z55" s="127" t="str">
        <f>Electives!C203</f>
        <v>Chart chores for 2 weeks</v>
      </c>
      <c r="AA55" s="107" t="str">
        <f>IF(Electives!S203&lt;&gt;"", Electives!S203, " ")</f>
        <v xml:space="preserve"> </v>
      </c>
      <c r="AC55" s="219">
        <f>'Shooting Sports'!B22</f>
        <v>4</v>
      </c>
      <c r="AD55" s="392" t="str">
        <f>'Shooting Sports'!C22</f>
        <v>Properly shoot a bow</v>
      </c>
      <c r="AE55" s="393"/>
      <c r="AF55" s="219" t="str">
        <f>IF('Shooting Sports'!S22&lt;&gt;"", 'Shooting Sports'!S22, "")</f>
        <v/>
      </c>
      <c r="AG55" s="221"/>
      <c r="AH55" s="162" t="str">
        <f>NOVA!B42</f>
        <v>3d6</v>
      </c>
      <c r="AI55" s="386" t="str">
        <f>NOVA!C42</f>
        <v>Polar ice</v>
      </c>
      <c r="AJ55" s="387"/>
      <c r="AK55" s="162" t="str">
        <f>IF(NOVA!S42&lt;&gt;"", NOVA!S42, "")</f>
        <v/>
      </c>
      <c r="AL55" s="221"/>
      <c r="AM55" s="162" t="str">
        <f>NOVA!B103</f>
        <v>3d2</v>
      </c>
      <c r="AN55" s="386" t="str">
        <f>NOVA!C103</f>
        <v>Discuss survival needs</v>
      </c>
      <c r="AO55" s="387"/>
      <c r="AP55" s="162" t="str">
        <f>IF(NOVA!S103&lt;&gt;"", NOVA!S103, "")</f>
        <v/>
      </c>
      <c r="AQ55" s="221"/>
      <c r="AR55" s="162" t="str">
        <f>NOVA!B168</f>
        <v>4a3</v>
      </c>
      <c r="AS55" s="386" t="str">
        <f>NOVA!C168</f>
        <v>Discuss how codes relate to math</v>
      </c>
      <c r="AT55" s="387"/>
      <c r="AU55" s="162" t="str">
        <f>IF(NOVA!S168&lt;&gt;"", NOVA!S168, "")</f>
        <v/>
      </c>
    </row>
    <row r="56" spans="1:47" ht="12.75" customHeight="1">
      <c r="A56" s="159" t="str">
        <f>X31</f>
        <v>Looking Back, Looking Forward</v>
      </c>
      <c r="B56" s="151" t="str">
        <f>Electives!S177</f>
        <v/>
      </c>
      <c r="I56" s="402"/>
      <c r="J56" s="42">
        <f>AdventurePins!B118</f>
        <v>6</v>
      </c>
      <c r="K56" s="159" t="str">
        <f>AdventurePins!C118</f>
        <v>Demonstrate pocketknife safety</v>
      </c>
      <c r="L56" s="42" t="str">
        <f>IF(AdventurePins!S118&lt;&gt;"", AdventurePins!S118, " ")</f>
        <v xml:space="preserve"> </v>
      </c>
      <c r="N56" s="410"/>
      <c r="O56" s="107">
        <f>Electives!B68</f>
        <v>4</v>
      </c>
      <c r="P56" s="125" t="str">
        <f>Electives!C68</f>
        <v>Learn about a foreign hero</v>
      </c>
      <c r="Q56" s="107" t="str">
        <f>IF(Electives!S68&lt;&gt;"", Electives!S68, " ")</f>
        <v xml:space="preserve"> </v>
      </c>
      <c r="S56" s="416"/>
      <c r="T56" s="107" t="str">
        <f>Electives!B132</f>
        <v>4q</v>
      </c>
      <c r="U56" s="127" t="str">
        <f>Electives!C132</f>
        <v>Change battery in smoke or CO2 detector</v>
      </c>
      <c r="V56" s="107" t="str">
        <f>IF(Electives!S132&lt;&gt;"", Electives!S132, " ")</f>
        <v xml:space="preserve"> </v>
      </c>
      <c r="X56" s="410"/>
      <c r="Y56" s="107">
        <f>Electives!B204</f>
        <v>4</v>
      </c>
      <c r="Z56" s="127" t="str">
        <f>Electives!C204</f>
        <v>Help a family member complete a job</v>
      </c>
      <c r="AA56" s="107" t="str">
        <f>IF(Electives!S204&lt;&gt;"", Electives!S204, " ")</f>
        <v xml:space="preserve"> </v>
      </c>
      <c r="AC56" s="219">
        <f>'Shooting Sports'!B23</f>
        <v>5</v>
      </c>
      <c r="AD56" s="394" t="str">
        <f>'Shooting Sports'!C23</f>
        <v>Safely retrieve arrows</v>
      </c>
      <c r="AE56" s="394"/>
      <c r="AF56" s="219" t="str">
        <f>IF('Shooting Sports'!S23&lt;&gt;"", 'Shooting Sports'!S23, "")</f>
        <v/>
      </c>
      <c r="AG56" s="221"/>
      <c r="AH56" s="162" t="str">
        <f>NOVA!B43</f>
        <v>3d7</v>
      </c>
      <c r="AI56" s="386" t="str">
        <f>NOVA!C43</f>
        <v>Tide pools</v>
      </c>
      <c r="AJ56" s="387"/>
      <c r="AK56" s="162" t="str">
        <f>IF(NOVA!S43&lt;&gt;"", NOVA!S43, "")</f>
        <v/>
      </c>
      <c r="AL56" s="221"/>
      <c r="AM56" s="162" t="str">
        <f>NOVA!B104</f>
        <v>3e</v>
      </c>
      <c r="AN56" s="386" t="str">
        <f>NOVA!C104</f>
        <v>Map an asteroid</v>
      </c>
      <c r="AO56" s="387"/>
      <c r="AP56" s="162" t="str">
        <f>IF(NOVA!S104&lt;&gt;"", NOVA!S104, "")</f>
        <v/>
      </c>
      <c r="AQ56" s="221"/>
      <c r="AR56" s="162" t="str">
        <f>NOVA!B169</f>
        <v>4b1</v>
      </c>
      <c r="AS56" s="386" t="str">
        <f>NOVA!C169</f>
        <v>Design a code and write a message</v>
      </c>
      <c r="AT56" s="387"/>
      <c r="AU56" s="162" t="str">
        <f>IF(NOVA!S169&lt;&gt;"", NOVA!S169, "")</f>
        <v/>
      </c>
    </row>
    <row r="57" spans="1:47" ht="12.75" customHeight="1">
      <c r="A57" s="159" t="str">
        <f>X35</f>
        <v>Maestro!</v>
      </c>
      <c r="B57" s="151" t="str">
        <f>Electives!S190</f>
        <v/>
      </c>
      <c r="N57" s="410"/>
      <c r="O57" s="107">
        <f>Electives!B69</f>
        <v>5</v>
      </c>
      <c r="P57" s="125" t="str">
        <f>Electives!C69</f>
        <v>Learn about a Scout hero</v>
      </c>
      <c r="Q57" s="107" t="str">
        <f>IF(Electives!S69&lt;&gt;"", Electives!S69, " ")</f>
        <v xml:space="preserve"> </v>
      </c>
      <c r="S57" s="416"/>
      <c r="T57" s="107" t="str">
        <f>Electives!B133</f>
        <v>4r</v>
      </c>
      <c r="U57" s="125" t="str">
        <f>Electives!C133</f>
        <v>Help fix leaky faucet</v>
      </c>
      <c r="V57" s="107" t="str">
        <f>IF(Electives!S133&lt;&gt;"", Electives!S133, " ")</f>
        <v xml:space="preserve"> </v>
      </c>
      <c r="X57" s="410"/>
      <c r="Y57" s="107">
        <f>Electives!B205</f>
        <v>5</v>
      </c>
      <c r="Z57" s="127" t="str">
        <f>Electives!C205</f>
        <v>Home Inspection</v>
      </c>
      <c r="AA57" s="107" t="str">
        <f>IF(Electives!S205&lt;&gt;"", Electives!S205, " ")</f>
        <v xml:space="preserve"> </v>
      </c>
      <c r="AC57"/>
      <c r="AD57" s="218" t="str">
        <f>'Shooting Sports'!C25</f>
        <v>Archery: Level 2</v>
      </c>
      <c r="AE57" s="218"/>
      <c r="AF57"/>
      <c r="AG57" s="221"/>
      <c r="AH57" s="162">
        <f>NOVA!B44</f>
        <v>4</v>
      </c>
      <c r="AI57" s="386" t="str">
        <f>NOVA!C44</f>
        <v>Do A or B</v>
      </c>
      <c r="AJ57" s="387"/>
      <c r="AK57" s="162" t="str">
        <f>IF(NOVA!S44&lt;&gt;"", NOVA!S44, "")</f>
        <v/>
      </c>
      <c r="AL57" s="221"/>
      <c r="AM57" s="162" t="str">
        <f>NOVA!B105</f>
        <v>3f1</v>
      </c>
      <c r="AN57" s="386" t="str">
        <f>NOVA!C105</f>
        <v>Model solar and lunar eclipse</v>
      </c>
      <c r="AO57" s="387"/>
      <c r="AP57" s="162" t="str">
        <f>IF(NOVA!S105&lt;&gt;"", NOVA!S105, "")</f>
        <v/>
      </c>
      <c r="AQ57" s="221"/>
      <c r="AR57" s="162" t="str">
        <f>NOVA!B170</f>
        <v>4b2</v>
      </c>
      <c r="AS57" s="386" t="str">
        <f>NOVA!C170</f>
        <v>Share your code with your counselor</v>
      </c>
      <c r="AT57" s="387"/>
      <c r="AU57" s="162" t="str">
        <f>IF(NOVA!S170&lt;&gt;"", NOVA!S170, "")</f>
        <v/>
      </c>
    </row>
    <row r="58" spans="1:47" ht="12.75" customHeight="1">
      <c r="A58" s="159" t="str">
        <f>X46</f>
        <v>Moviemaking</v>
      </c>
      <c r="B58" s="151" t="str">
        <f>Electives!S196</f>
        <v/>
      </c>
      <c r="N58" s="410"/>
      <c r="O58" s="107">
        <f>Electives!B70</f>
        <v>6</v>
      </c>
      <c r="P58" s="125" t="str">
        <f>Electives!C70</f>
        <v>Create your own superhero</v>
      </c>
      <c r="Q58" s="107" t="str">
        <f>IF(Electives!S70&lt;&gt;"", Electives!S70, " ")</f>
        <v xml:space="preserve"> </v>
      </c>
      <c r="S58" s="416"/>
      <c r="T58" s="107" t="str">
        <f>Electives!B134</f>
        <v>4s</v>
      </c>
      <c r="U58" s="125" t="str">
        <f>Electives!C134</f>
        <v>Find wall studs &amp; hang curtain rod</v>
      </c>
      <c r="V58" s="107" t="str">
        <f>IF(Electives!S134&lt;&gt;"", Electives!S134, " ")</f>
        <v xml:space="preserve"> </v>
      </c>
      <c r="X58" s="410"/>
      <c r="Y58" s="107" t="str">
        <f>Electives!B206</f>
        <v>6a</v>
      </c>
      <c r="Z58" s="127" t="str">
        <f>Electives!C206</f>
        <v>Hold a family meeting to plan an activity</v>
      </c>
      <c r="AA58" s="107" t="str">
        <f>IF(Electives!S206&lt;&gt;"", Electives!S206, " ")</f>
        <v xml:space="preserve"> </v>
      </c>
      <c r="AC58" s="219">
        <f>'Shooting Sports'!B26</f>
        <v>1</v>
      </c>
      <c r="AD58" s="391" t="str">
        <f>'Shooting Sports'!C26</f>
        <v>Earn the Level 1 Emblem for Archery</v>
      </c>
      <c r="AE58" s="391"/>
      <c r="AF58" s="219" t="str">
        <f>IF('Shooting Sports'!S26&lt;&gt;"", 'Shooting Sports'!S26, "")</f>
        <v/>
      </c>
      <c r="AG58" s="221"/>
      <c r="AH58" s="162" t="str">
        <f>NOVA!B45</f>
        <v>4a</v>
      </c>
      <c r="AI58" s="386" t="str">
        <f>NOVA!C45</f>
        <v>Visit a place where earth science is done</v>
      </c>
      <c r="AJ58" s="387"/>
      <c r="AK58" s="162" t="str">
        <f>IF(NOVA!S45&lt;&gt;"", NOVA!S45, "")</f>
        <v/>
      </c>
      <c r="AL58" s="221"/>
      <c r="AM58" s="162" t="str">
        <f>NOVA!B106</f>
        <v>3f2</v>
      </c>
      <c r="AN58" s="386" t="str">
        <f>NOVA!C106</f>
        <v>Use your model to discuss</v>
      </c>
      <c r="AO58" s="387"/>
      <c r="AP58" s="162" t="str">
        <f>IF(NOVA!S106&lt;&gt;"", NOVA!S106, "")</f>
        <v/>
      </c>
      <c r="AQ58" s="221"/>
      <c r="AR58" s="162">
        <f>NOVA!B171</f>
        <v>5</v>
      </c>
      <c r="AS58" s="323" t="str">
        <f>NOVA!C171</f>
        <v>Discuss how math affects your life</v>
      </c>
      <c r="AT58" s="323"/>
      <c r="AU58" s="162" t="str">
        <f>IF(NOVA!S171&lt;&gt;"", NOVA!S171, "")</f>
        <v/>
      </c>
    </row>
    <row r="59" spans="1:47">
      <c r="A59" s="159" t="str">
        <f>X50</f>
        <v>Project Family</v>
      </c>
      <c r="B59" s="151" t="str">
        <f>Electives!S208</f>
        <v/>
      </c>
      <c r="S59" s="416"/>
      <c r="T59" s="107" t="str">
        <f>Electives!B135</f>
        <v>4t</v>
      </c>
      <c r="U59" s="125" t="str">
        <f>Electives!C135</f>
        <v>Rebuild/refinish old furniture/toy</v>
      </c>
      <c r="V59" s="107" t="str">
        <f>IF(Electives!S135&lt;&gt;"", Electives!S135, " ")</f>
        <v xml:space="preserve"> </v>
      </c>
      <c r="X59" s="410"/>
      <c r="Y59" s="107" t="str">
        <f>Electives!B207</f>
        <v>6b</v>
      </c>
      <c r="Z59" s="127" t="str">
        <f>Electives!C207</f>
        <v>Community/conservation service project</v>
      </c>
      <c r="AA59" s="107" t="str">
        <f>IF(Electives!S207&lt;&gt;"", Electives!S207, " ")</f>
        <v xml:space="preserve"> </v>
      </c>
      <c r="AC59" s="219" t="str">
        <f>'Shooting Sports'!B27</f>
        <v>S1</v>
      </c>
      <c r="AD59" s="391" t="str">
        <f>'Shooting Sports'!C27</f>
        <v>Identify 5 arrow and 6 bow parts</v>
      </c>
      <c r="AE59" s="391"/>
      <c r="AF59" s="219" t="str">
        <f>IF('Shooting Sports'!S27&lt;&gt;"", 'Shooting Sports'!S27, "")</f>
        <v/>
      </c>
      <c r="AG59" s="222"/>
      <c r="AH59" s="162" t="str">
        <f>NOVA!B46</f>
        <v>4a1</v>
      </c>
      <c r="AI59" s="386" t="str">
        <f>NOVA!C46</f>
        <v>Talk with someone how science is used</v>
      </c>
      <c r="AJ59" s="387"/>
      <c r="AK59" s="162" t="str">
        <f>IF(NOVA!S46&lt;&gt;"", NOVA!S46, "")</f>
        <v/>
      </c>
      <c r="AL59" s="222"/>
      <c r="AM59" s="162">
        <f>NOVA!B107</f>
        <v>4</v>
      </c>
      <c r="AN59" s="386" t="str">
        <f>NOVA!C107</f>
        <v>Do A or B</v>
      </c>
      <c r="AO59" s="387"/>
      <c r="AP59" s="162" t="str">
        <f>IF(NOVA!S107&lt;&gt;"", NOVA!S107, "")</f>
        <v/>
      </c>
      <c r="AQ59" s="222"/>
    </row>
    <row r="60" spans="1:47">
      <c r="A60" s="159" t="str">
        <f>X60</f>
        <v>Sportsman</v>
      </c>
      <c r="B60" s="151" t="str">
        <f>Electives!S216</f>
        <v/>
      </c>
      <c r="S60" s="417"/>
      <c r="T60" s="107" t="str">
        <f>Electives!B136</f>
        <v>4u</v>
      </c>
      <c r="U60" s="125" t="str">
        <f>Electives!C136</f>
        <v>Do project agreed upon with parent</v>
      </c>
      <c r="V60" s="107" t="str">
        <f>IF(Electives!S136&lt;&gt;"", Electives!S136,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Sports'!S28&lt;&gt;"", 'Shooting Sports'!S28, "")</f>
        <v/>
      </c>
      <c r="AG60" s="160"/>
      <c r="AH60" s="162" t="str">
        <f>NOVA!B47</f>
        <v>4a2</v>
      </c>
      <c r="AI60" s="386" t="str">
        <f>NOVA!C47</f>
        <v>Discuss with counselor your visit</v>
      </c>
      <c r="AJ60" s="387"/>
      <c r="AK60" s="162" t="str">
        <f>IF(NOVA!S47&lt;&gt;"", NOVA!S47, "")</f>
        <v/>
      </c>
      <c r="AL60" s="160"/>
      <c r="AM60" s="162" t="str">
        <f>NOVA!B108</f>
        <v>4a</v>
      </c>
      <c r="AN60" s="386" t="str">
        <f>NOVA!C108</f>
        <v>Visit a place with space science</v>
      </c>
      <c r="AO60" s="387"/>
      <c r="AP60" s="162" t="str">
        <f>IF(NOVA!S108&lt;&gt;"", NOVA!S108, "")</f>
        <v/>
      </c>
      <c r="AQ60" s="160"/>
    </row>
    <row r="61" spans="1:47" ht="12.75" customHeight="1">
      <c r="X61" s="415" t="str">
        <f>IF(Electives!$E210&lt;&gt;"", Electives!$E210, " ")</f>
        <v>(Do All)</v>
      </c>
      <c r="Y61" s="107">
        <f>Electives!B211</f>
        <v>1</v>
      </c>
      <c r="Z61" s="125" t="str">
        <f>Electives!C211</f>
        <v>Signals used by officials</v>
      </c>
      <c r="AA61" s="107" t="str">
        <f>IF(Electives!S211&lt;&gt;"", Electives!S211, " ")</f>
        <v xml:space="preserve"> </v>
      </c>
      <c r="AC61" s="219" t="str">
        <f>'Shooting Sports'!B29</f>
        <v>S3</v>
      </c>
      <c r="AD61" s="391" t="str">
        <f>'Shooting Sports'!C29</f>
        <v>Demonstrate/Explain range commands</v>
      </c>
      <c r="AE61" s="391"/>
      <c r="AF61" s="219" t="str">
        <f>IF('Shooting Sports'!S29&lt;&gt;"", 'Shooting Sports'!S29, "")</f>
        <v/>
      </c>
      <c r="AG61" s="221"/>
      <c r="AH61" s="162" t="str">
        <f>NOVA!B48</f>
        <v>4b</v>
      </c>
      <c r="AI61" s="323" t="str">
        <f>NOVA!C48</f>
        <v>Explore a career with earth science</v>
      </c>
      <c r="AJ61" s="323"/>
      <c r="AK61" s="162" t="str">
        <f>IF(NOVA!S48&lt;&gt;"", NOVA!S48, "")</f>
        <v/>
      </c>
      <c r="AL61" s="221"/>
      <c r="AM61" s="162" t="str">
        <f>NOVA!B109</f>
        <v>4a1</v>
      </c>
      <c r="AN61" s="386" t="str">
        <f>NOVA!C109</f>
        <v>Talk to someone in charge about science</v>
      </c>
      <c r="AO61" s="387"/>
      <c r="AP61" s="162" t="str">
        <f>IF(NOVA!S109&lt;&gt;"", NOVA!S109, "")</f>
        <v/>
      </c>
      <c r="AQ61" s="221"/>
    </row>
    <row r="62" spans="1:47">
      <c r="A62" s="118" t="s">
        <v>70</v>
      </c>
      <c r="X62" s="416"/>
      <c r="Y62" s="107">
        <f>Electives!B212</f>
        <v>2</v>
      </c>
      <c r="Z62" s="125" t="str">
        <f>Electives!C212</f>
        <v>Participate 2 sports</v>
      </c>
      <c r="AA62" s="107" t="str">
        <f>IF(Electives!S212&lt;&gt;"", Electives!S212, " ")</f>
        <v xml:space="preserve"> </v>
      </c>
      <c r="AC62" s="219" t="str">
        <f>'Shooting Sports'!B30</f>
        <v>S4</v>
      </c>
      <c r="AD62" s="391" t="str">
        <f>'Shooting Sports'!C30</f>
        <v>5 facts about archery in history/lit</v>
      </c>
      <c r="AE62" s="391"/>
      <c r="AF62" s="219" t="str">
        <f>IF('Shooting Sports'!S30&lt;&gt;"", 'Shooting Sports'!S30, "")</f>
        <v/>
      </c>
      <c r="AG62" s="223"/>
      <c r="AL62" s="223"/>
      <c r="AM62" s="162" t="str">
        <f>NOVA!B110</f>
        <v>4a2</v>
      </c>
      <c r="AN62" s="386" t="str">
        <f>NOVA!C110</f>
        <v>Discuss with counselor</v>
      </c>
      <c r="AO62" s="387"/>
      <c r="AP62" s="162" t="str">
        <f>IF(NOVA!S110&lt;&gt;"", NOVA!S110, "")</f>
        <v/>
      </c>
      <c r="AQ62" s="223"/>
    </row>
    <row r="63" spans="1:47" ht="12.75" customHeight="1">
      <c r="A63" s="408" t="s">
        <v>71</v>
      </c>
      <c r="B63" s="409"/>
      <c r="X63" s="416"/>
      <c r="Y63" s="107" t="str">
        <f>Electives!B213</f>
        <v>3a</v>
      </c>
      <c r="Z63" s="125" t="str">
        <f>Electives!C213</f>
        <v>Explain good sportsmanship</v>
      </c>
      <c r="AA63" s="107" t="str">
        <f>IF(Electives!S213&lt;&gt;"", Electives!S213,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IF(NOVA!S111&lt;&gt;"", NOVA!S111, "")</f>
        <v/>
      </c>
      <c r="AQ63" s="221"/>
    </row>
    <row r="64" spans="1:47" ht="12.75" customHeight="1">
      <c r="A64" s="397" t="s">
        <v>33</v>
      </c>
      <c r="B64" s="398"/>
      <c r="X64" s="416"/>
      <c r="Y64" s="107" t="str">
        <f>Electives!B214</f>
        <v>3b</v>
      </c>
      <c r="Z64" s="125" t="str">
        <f>Electives!C214</f>
        <v>Role-play situation of good sportmanship</v>
      </c>
      <c r="AA64" s="107" t="str">
        <f>IF(Electives!S214&lt;&gt;"", Electives!S214, " ")</f>
        <v xml:space="preserve"> </v>
      </c>
      <c r="AC64" s="219">
        <f>'Shooting Sports'!B33</f>
        <v>1</v>
      </c>
      <c r="AD64" s="391" t="str">
        <f>'Shooting Sports'!C33</f>
        <v>Demonstrate good shooting techniques</v>
      </c>
      <c r="AE64" s="391"/>
      <c r="AF64" s="219" t="str">
        <f>IF('Shooting Sports'!S33&lt;&gt;"", 'Shooting Sports'!S33, "")</f>
        <v/>
      </c>
      <c r="AG64" s="221"/>
      <c r="AL64" s="221"/>
      <c r="AM64" s="162">
        <f>NOVA!B112</f>
        <v>5</v>
      </c>
      <c r="AN64" s="323" t="str">
        <f>NOVA!C112</f>
        <v>Discuss your findings with counselor</v>
      </c>
      <c r="AO64" s="323"/>
      <c r="AP64" s="162" t="str">
        <f>IF(NOVA!S112&lt;&gt;"", NOVA!S112, "")</f>
        <v/>
      </c>
      <c r="AQ64" s="221"/>
    </row>
    <row r="65" spans="1:43">
      <c r="A65" s="400" t="s">
        <v>72</v>
      </c>
      <c r="B65" s="401"/>
      <c r="X65" s="417"/>
      <c r="Y65" s="107" t="str">
        <f>Electives!B215</f>
        <v>3c</v>
      </c>
      <c r="Z65" s="125" t="str">
        <f>Electives!C215</f>
        <v>Give example of good sportsmanship</v>
      </c>
      <c r="AA65" s="107" t="str">
        <f>IF(Electives!S215&lt;&gt;"", Electives!S215, " ")</f>
        <v xml:space="preserve"> </v>
      </c>
      <c r="AC65" s="219">
        <f>'Shooting Sports'!B34</f>
        <v>2</v>
      </c>
      <c r="AD65" s="391" t="str">
        <f>'Shooting Sports'!C34</f>
        <v>Explain parts of slingshot</v>
      </c>
      <c r="AE65" s="391"/>
      <c r="AF65" s="219" t="str">
        <f>IF('Shooting Sports'!S34&lt;&gt;"", 'Shooting Sports'!S34, "")</f>
        <v/>
      </c>
      <c r="AG65" s="221"/>
      <c r="AL65" s="221"/>
      <c r="AQ65" s="221"/>
    </row>
    <row r="66" spans="1:43" ht="12.75" customHeight="1">
      <c r="A66" s="406" t="s">
        <v>462</v>
      </c>
      <c r="B66" s="407"/>
      <c r="AC66" s="219">
        <f>'Shooting Sports'!B35</f>
        <v>3</v>
      </c>
      <c r="AD66" s="391" t="str">
        <f>'Shooting Sports'!C35</f>
        <v>Explain types of ammo</v>
      </c>
      <c r="AE66" s="391"/>
      <c r="AF66" s="219" t="str">
        <f>IF('Shooting Sports'!S35&lt;&gt;"", 'Shooting Sports'!S35, "")</f>
        <v/>
      </c>
      <c r="AG66" s="221"/>
      <c r="AL66" s="221"/>
      <c r="AQ66" s="221"/>
    </row>
    <row r="67" spans="1:43">
      <c r="AC67" s="219">
        <f>'Shooting Sports'!B36</f>
        <v>4</v>
      </c>
      <c r="AD67" s="391" t="str">
        <f>'Shooting Sports'!C36</f>
        <v>Explain types of targets</v>
      </c>
      <c r="AE67" s="391"/>
      <c r="AF67" s="219" t="str">
        <f>IF('Shooting Sports'!S36&lt;&gt;"", 'Shooting Sports'!S36,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Sports'!S39&lt;&gt;"", 'Shooting Sports'!S39, "")</f>
        <v/>
      </c>
      <c r="AG69" s="221"/>
      <c r="AL69" s="221"/>
      <c r="AQ69" s="221"/>
    </row>
    <row r="70" spans="1:43" ht="12.75" customHeight="1">
      <c r="AC70" s="219" t="str">
        <f>'Shooting Sports'!B40</f>
        <v>S1</v>
      </c>
      <c r="AD70" s="391" t="str">
        <f>'Shooting Sports'!C40</f>
        <v>Fire 5 shots in 3 volleys at a target</v>
      </c>
      <c r="AE70" s="391"/>
      <c r="AF70" s="219" t="str">
        <f>IF('Shooting Sports'!S40&lt;&gt;"", 'Shooting Sports'!S40, "")</f>
        <v/>
      </c>
    </row>
    <row r="71" spans="1:43" ht="12.75" customHeight="1">
      <c r="AC71" s="219" t="str">
        <f>'Shooting Sports'!B41</f>
        <v>S2</v>
      </c>
      <c r="AD71" s="391" t="str">
        <f>'Shooting Sports'!C41</f>
        <v>Demonstrate/Explain range commands</v>
      </c>
      <c r="AE71" s="391"/>
      <c r="AF71" s="219" t="str">
        <f>IF('Shooting Sports'!S41&lt;&gt;"", 'Shooting Sports'!S41, "")</f>
        <v/>
      </c>
      <c r="AG71" s="221"/>
      <c r="AL71" s="221"/>
      <c r="AQ71" s="221"/>
    </row>
    <row r="72" spans="1:43" ht="12.75" customHeight="1">
      <c r="AC72" s="219" t="str">
        <f>'Shooting Sports'!B42</f>
        <v>S3</v>
      </c>
      <c r="AD72" s="391" t="str">
        <f>'Shooting Sports'!C42</f>
        <v>Shoot with your off hand</v>
      </c>
      <c r="AE72" s="391"/>
      <c r="AF72" s="219" t="str">
        <f>IF('Shooting Sports'!S42&lt;&gt;"", 'Shooting Sports'!S42,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AJ/iPjjTiuWs+QaR3386NvVLjrynaZtmpWY6WspEUulI6z6ZS0yZqZfVnSUPX25T8LOXvkZs+ww2JwLXWOXhbA==" saltValue="fnxj/60mSKZSxDUiQ/IT+g==" spinCount="100000" sheet="1" objects="1" scenarios="1" selectLockedCells="1" selectUnlockedCells="1"/>
  <mergeCells count="307">
    <mergeCell ref="D1:G2"/>
    <mergeCell ref="I1:L2"/>
    <mergeCell ref="D4:D6"/>
    <mergeCell ref="I4:I13"/>
    <mergeCell ref="D8:D11"/>
    <mergeCell ref="J31:K31"/>
    <mergeCell ref="I14:L14"/>
    <mergeCell ref="I15:I20"/>
    <mergeCell ref="D35:G35"/>
    <mergeCell ref="S1:V2"/>
    <mergeCell ref="N4:N14"/>
    <mergeCell ref="S4:S10"/>
    <mergeCell ref="S11:V11"/>
    <mergeCell ref="S24:S29"/>
    <mergeCell ref="N26:N34"/>
    <mergeCell ref="S30:V30"/>
    <mergeCell ref="X1:AA2"/>
    <mergeCell ref="I3:L3"/>
    <mergeCell ref="N3:P3"/>
    <mergeCell ref="S3:V3"/>
    <mergeCell ref="X3:Z3"/>
    <mergeCell ref="N1:Q2"/>
    <mergeCell ref="A63:B63"/>
    <mergeCell ref="D47:G47"/>
    <mergeCell ref="N47:Q47"/>
    <mergeCell ref="N52:Q52"/>
    <mergeCell ref="N53:N58"/>
    <mergeCell ref="A64:B64"/>
    <mergeCell ref="X4:X7"/>
    <mergeCell ref="X8:AA8"/>
    <mergeCell ref="X9:X22"/>
    <mergeCell ref="X23:AA23"/>
    <mergeCell ref="X24:X30"/>
    <mergeCell ref="X31:Z31"/>
    <mergeCell ref="X32:X34"/>
    <mergeCell ref="X35:AA35"/>
    <mergeCell ref="X36:X45"/>
    <mergeCell ref="X46:Z46"/>
    <mergeCell ref="X47:X49"/>
    <mergeCell ref="X50:Z50"/>
    <mergeCell ref="N15:Q15"/>
    <mergeCell ref="I39:L39"/>
    <mergeCell ref="A3:B4"/>
    <mergeCell ref="A30:B31"/>
    <mergeCell ref="A41:B42"/>
    <mergeCell ref="N35:Q35"/>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AD8:AE8"/>
    <mergeCell ref="AI8:AJ8"/>
    <mergeCell ref="AN8:AO8"/>
    <mergeCell ref="AS8:AT8"/>
    <mergeCell ref="A9:B10"/>
    <mergeCell ref="AD9:AE9"/>
    <mergeCell ref="AI9:AJ9"/>
    <mergeCell ref="AN9:AO9"/>
    <mergeCell ref="AS9:AT9"/>
    <mergeCell ref="AD10:AE10"/>
    <mergeCell ref="AI10:AJ10"/>
    <mergeCell ref="AN10:AO10"/>
    <mergeCell ref="AS10:AT10"/>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AI17:AJ17"/>
    <mergeCell ref="AN17:AO17"/>
    <mergeCell ref="AS17:AT17"/>
    <mergeCell ref="AD18:AE18"/>
    <mergeCell ref="AN18:AO18"/>
    <mergeCell ref="AS18:AT18"/>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D22:AE22"/>
    <mergeCell ref="AI22:AJ22"/>
    <mergeCell ref="AN22:AO22"/>
    <mergeCell ref="AS22:AT22"/>
    <mergeCell ref="S23:V23"/>
    <mergeCell ref="AD23:AE23"/>
    <mergeCell ref="AI23:AJ23"/>
    <mergeCell ref="AN23:AO23"/>
    <mergeCell ref="AD17:AE17"/>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S31:S6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X60:Z60"/>
    <mergeCell ref="AD60:AE60"/>
    <mergeCell ref="AI60:AJ60"/>
    <mergeCell ref="AN60:AO60"/>
    <mergeCell ref="X61:X65"/>
    <mergeCell ref="AD61:AE61"/>
    <mergeCell ref="AI61:AJ61"/>
    <mergeCell ref="AN61:AO61"/>
    <mergeCell ref="AD62:AE62"/>
    <mergeCell ref="AN62:AO62"/>
    <mergeCell ref="AN63:AO63"/>
    <mergeCell ref="AD64:AE64"/>
    <mergeCell ref="AN64:AO64"/>
    <mergeCell ref="AD69:AE69"/>
    <mergeCell ref="AD70:AE70"/>
    <mergeCell ref="AD71:AE71"/>
    <mergeCell ref="AD72:AE72"/>
    <mergeCell ref="A65:B65"/>
    <mergeCell ref="AD65:AE65"/>
    <mergeCell ref="A66:B66"/>
    <mergeCell ref="AD66:AE66"/>
    <mergeCell ref="AD67:AE67"/>
  </mergeCells>
  <phoneticPr fontId="1" type="noConversion"/>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16</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IF(AdventurePins!T6&lt;&gt;"", AdventurePins!T6, " ")</f>
        <v xml:space="preserve"> </v>
      </c>
      <c r="I4" s="403" t="str">
        <f>IF(AdventurePins!$E62&lt;&gt;"", AdventurePins!$E62, " ")</f>
        <v>(Do 1-5 and one of 6)</v>
      </c>
      <c r="J4" s="42">
        <f>AdventurePins!B63</f>
        <v>1</v>
      </c>
      <c r="K4" s="159" t="str">
        <f>AdventurePins!C63</f>
        <v>Flag History/Display/Ceremony</v>
      </c>
      <c r="L4" s="42" t="str">
        <f>IF(AdventurePins!T63&lt;&gt;"", AdventurePins!T63, " ")</f>
        <v xml:space="preserve"> </v>
      </c>
      <c r="N4" s="410" t="str">
        <f>Electives!$E5</f>
        <v>(Do All and only four of 3)</v>
      </c>
      <c r="O4" s="107">
        <f>Electives!B6</f>
        <v>1</v>
      </c>
      <c r="P4" s="125" t="str">
        <f>Electives!C6</f>
        <v>Draw picture of "Fair Test" of fertilizer</v>
      </c>
      <c r="Q4" s="107" t="str">
        <f>IF(Electives!T6&lt;&gt;"", Electives!T6, " ")</f>
        <v xml:space="preserve"> </v>
      </c>
      <c r="S4" s="415" t="str">
        <f>IF(Electives!$E73&lt;&gt;"", Electives!$E73, " ")</f>
        <v>(Do 1a and one other and all of 2)</v>
      </c>
      <c r="T4" s="107" t="str">
        <f>Electives!B74</f>
        <v>1a</v>
      </c>
      <c r="U4" s="126" t="str">
        <f>Electives!C74</f>
        <v>Cook 2 different recipes w/o pots &amp; pans</v>
      </c>
      <c r="V4" s="107" t="str">
        <f>IF(Electives!T74&lt;&gt;"", Electives!T74, " ")</f>
        <v xml:space="preserve"> </v>
      </c>
      <c r="X4" s="410" t="str">
        <f>IF(Electives!$E139&lt;&gt;"", Electives!$E139, " ")</f>
        <v>(Do All)</v>
      </c>
      <c r="Y4" s="107">
        <f>Electives!B140</f>
        <v>1</v>
      </c>
      <c r="Z4" s="125" t="str">
        <f>Electives!C140</f>
        <v>Decide on elements of game</v>
      </c>
      <c r="AA4" s="107" t="str">
        <f>IF(Electives!T140&lt;&gt;"", Electives!T140, " ")</f>
        <v xml:space="preserve"> </v>
      </c>
      <c r="AC4" s="164">
        <f>'Cub Awards'!B6</f>
        <v>1</v>
      </c>
      <c r="AD4" s="314" t="str">
        <f>'Cub Awards'!C6</f>
        <v>Learn rescue techniques</v>
      </c>
      <c r="AE4" s="314"/>
      <c r="AF4" s="164" t="str">
        <f>IF('Cub Awards'!T6&lt;&gt;"", 'Cub Awards'!T6, "")</f>
        <v/>
      </c>
      <c r="AG4" s="213"/>
      <c r="AH4" s="162" t="str">
        <f>NOVA!B174</f>
        <v>1a</v>
      </c>
      <c r="AI4" s="323" t="str">
        <f>NOVA!C174</f>
        <v>Complete Adventures in Science</v>
      </c>
      <c r="AJ4" s="323"/>
      <c r="AK4" s="162" t="str">
        <f>IF(NOVA!T174&lt;&gt;"", NOVA!T174, "")</f>
        <v/>
      </c>
      <c r="AL4" s="213"/>
      <c r="AM4" s="162" t="str">
        <f>NOVA!B51</f>
        <v>1a</v>
      </c>
      <c r="AN4" s="323" t="str">
        <f>NOVA!C51</f>
        <v>Read or watch 1 hour of wildlife content</v>
      </c>
      <c r="AO4" s="323"/>
      <c r="AP4" s="162" t="str">
        <f>IF(NOVA!T51&lt;&gt;"", NOVA!T51, "")</f>
        <v/>
      </c>
      <c r="AQ4" s="213"/>
      <c r="AR4" s="162" t="str">
        <f>NOVA!B115</f>
        <v>1a</v>
      </c>
      <c r="AS4" s="323" t="str">
        <f>NOVA!C115</f>
        <v>Read or watch 1 hour of tech content</v>
      </c>
      <c r="AT4" s="323"/>
      <c r="AU4" s="162" t="str">
        <f>IF(NOVA!T115&lt;&gt;"", NOVA!T115, "")</f>
        <v/>
      </c>
    </row>
    <row r="5" spans="1:47" ht="12.75" customHeight="1">
      <c r="A5" s="206" t="s">
        <v>854</v>
      </c>
      <c r="B5" s="42" t="str">
        <f>Bobcat!T13</f>
        <v xml:space="preserve"> </v>
      </c>
      <c r="D5" s="419"/>
      <c r="E5" s="42">
        <f>AdventurePins!B7</f>
        <v>2</v>
      </c>
      <c r="F5" s="108" t="str">
        <f>AdventurePins!C7</f>
        <v>Prepare a balanced meal for family</v>
      </c>
      <c r="G5" s="42" t="str">
        <f>IF(AdventurePins!T7&lt;&gt;"", AdventurePins!T7, " ")</f>
        <v xml:space="preserve"> </v>
      </c>
      <c r="I5" s="404"/>
      <c r="J5" s="42">
        <f>AdventurePins!B64</f>
        <v>2</v>
      </c>
      <c r="K5" s="159" t="str">
        <f>AdventurePins!C64</f>
        <v>Citizen rights and duties</v>
      </c>
      <c r="L5" s="42" t="str">
        <f>IF(AdventurePins!T64&lt;&gt;"", AdventurePins!T64, " ")</f>
        <v xml:space="preserve"> </v>
      </c>
      <c r="N5" s="410"/>
      <c r="O5" s="107">
        <f>Electives!B7</f>
        <v>2</v>
      </c>
      <c r="P5" s="127" t="str">
        <f>Electives!C7</f>
        <v>Visit museum, discuss 3 questions w/scientist</v>
      </c>
      <c r="Q5" s="107" t="str">
        <f>IF(Electives!T7&lt;&gt;"", Electives!T7, " ")</f>
        <v xml:space="preserve"> </v>
      </c>
      <c r="S5" s="416"/>
      <c r="T5" s="107" t="str">
        <f>Electives!B75</f>
        <v>1b</v>
      </c>
      <c r="U5" s="126" t="str">
        <f>Electives!C75</f>
        <v>Show one way to light fire w/o matches</v>
      </c>
      <c r="V5" s="107" t="str">
        <f>IF(Electives!T75&lt;&gt;"", Electives!T75, " ")</f>
        <v xml:space="preserve"> </v>
      </c>
      <c r="X5" s="410"/>
      <c r="Y5" s="107">
        <f>Electives!B141</f>
        <v>2</v>
      </c>
      <c r="Z5" s="125" t="str">
        <f>Electives!C141</f>
        <v>List 5 of onlnie safety rules</v>
      </c>
      <c r="AA5" s="107" t="str">
        <f>IF(Electives!T141&lt;&gt;"", Electives!T141, " ")</f>
        <v xml:space="preserve"> </v>
      </c>
      <c r="AC5" s="164">
        <f>'Cub Awards'!B7</f>
        <v>2</v>
      </c>
      <c r="AD5" s="314" t="str">
        <f>'Cub Awards'!C7</f>
        <v>Build a family emergency kit</v>
      </c>
      <c r="AE5" s="314"/>
      <c r="AF5" s="164" t="str">
        <f>IF('Cub Awards'!T7&lt;&gt;"", 'Cub Awards'!T7, "")</f>
        <v/>
      </c>
      <c r="AG5" s="142"/>
      <c r="AH5" s="162" t="str">
        <f>NOVA!B175</f>
        <v>1b</v>
      </c>
      <c r="AI5" s="386" t="str">
        <f>NOVA!C175</f>
        <v>Complete Engineer</v>
      </c>
      <c r="AJ5" s="387"/>
      <c r="AK5" s="162" t="str">
        <f>IF(NOVA!T175&lt;&gt;"", NOVA!T175, "")</f>
        <v/>
      </c>
      <c r="AL5" s="142"/>
      <c r="AM5" s="162" t="str">
        <f>NOVA!B52</f>
        <v>1b</v>
      </c>
      <c r="AN5" s="386" t="str">
        <f>NOVA!C52</f>
        <v>List at least two questions or ideas</v>
      </c>
      <c r="AO5" s="387"/>
      <c r="AP5" s="162" t="str">
        <f>IF(NOVA!T52&lt;&gt;"", NOVA!T52, "")</f>
        <v/>
      </c>
      <c r="AQ5" s="142"/>
      <c r="AR5" s="162" t="str">
        <f>NOVA!B116</f>
        <v>1b</v>
      </c>
      <c r="AS5" s="386" t="str">
        <f>NOVA!C116</f>
        <v>List at least two questions or ideas</v>
      </c>
      <c r="AT5" s="387"/>
      <c r="AU5" s="162" t="str">
        <f>IF(NOVA!T116&lt;&gt;"", NOVA!T116, "")</f>
        <v/>
      </c>
    </row>
    <row r="6" spans="1:47">
      <c r="A6" s="108" t="s">
        <v>37</v>
      </c>
      <c r="B6" s="42" t="str">
        <f>WebelosBadge!T14</f>
        <v/>
      </c>
      <c r="D6" s="420"/>
      <c r="E6" s="42">
        <f>AdventurePins!B8</f>
        <v>3</v>
      </c>
      <c r="F6" s="108" t="str">
        <f>AdventurePins!C8</f>
        <v>Build / Light / Extinguish fire</v>
      </c>
      <c r="G6" s="42" t="str">
        <f>IF(AdventurePins!T8&lt;&gt;"", AdventurePins!T8, " ")</f>
        <v xml:space="preserve"> </v>
      </c>
      <c r="I6" s="404"/>
      <c r="J6" s="42">
        <f>AdventurePins!B65</f>
        <v>3</v>
      </c>
      <c r="K6" s="159" t="str">
        <f>AdventurePins!C65</f>
        <v>Discuss "rule of law"</v>
      </c>
      <c r="L6" s="42" t="str">
        <f>IF(AdventurePins!T65&lt;&gt;"", AdventurePins!T65, " ")</f>
        <v xml:space="preserve"> </v>
      </c>
      <c r="N6" s="410"/>
      <c r="O6" s="107" t="str">
        <f>Electives!B8</f>
        <v>3a</v>
      </c>
      <c r="P6" s="125" t="str">
        <f>Electives!C8</f>
        <v>Do experiment of #1 &amp; report</v>
      </c>
      <c r="Q6" s="107" t="str">
        <f>IF(Electives!T8&lt;&gt;"", Electives!T8, " ")</f>
        <v xml:space="preserve"> </v>
      </c>
      <c r="S6" s="416"/>
      <c r="T6" s="107" t="str">
        <f>Electives!B76</f>
        <v>1c</v>
      </c>
      <c r="U6" s="126" t="str">
        <f>Electives!C76</f>
        <v>Use tree limbs &amp; build overnight shelter</v>
      </c>
      <c r="V6" s="107" t="str">
        <f>IF(Electives!T76&lt;&gt;"", Electives!T76, " ")</f>
        <v xml:space="preserve"> </v>
      </c>
      <c r="X6" s="410"/>
      <c r="Y6" s="107">
        <f>Electives!B142</f>
        <v>3</v>
      </c>
      <c r="Z6" s="125" t="str">
        <f>Electives!C142</f>
        <v>Create game</v>
      </c>
      <c r="AA6" s="107" t="str">
        <f>IF(Electives!T142&lt;&gt;"", Electives!T142, " ")</f>
        <v xml:space="preserve"> </v>
      </c>
      <c r="AC6" s="164">
        <f>'Cub Awards'!B8</f>
        <v>3</v>
      </c>
      <c r="AD6" s="314" t="str">
        <f>'Cub Awards'!C8</f>
        <v>Take a first-aid course</v>
      </c>
      <c r="AE6" s="314"/>
      <c r="AF6" s="164" t="str">
        <f>IF('Cub Awards'!T8&lt;&gt;"", 'Cub Awards'!T8, "")</f>
        <v/>
      </c>
      <c r="AG6" s="215"/>
      <c r="AH6" s="162" t="str">
        <f>NOVA!B176</f>
        <v>1c</v>
      </c>
      <c r="AI6" s="386" t="str">
        <f>NOVA!C176</f>
        <v>Complete Scouting Adventure</v>
      </c>
      <c r="AJ6" s="387"/>
      <c r="AK6" s="162" t="str">
        <f>IF(NOVA!T176&lt;&gt;"", NOVA!T176, "")</f>
        <v/>
      </c>
      <c r="AL6" s="215"/>
      <c r="AM6" s="162" t="str">
        <f>NOVA!B53</f>
        <v>1c</v>
      </c>
      <c r="AN6" s="386" t="str">
        <f>NOVA!C53</f>
        <v>Discuss two with your counselor</v>
      </c>
      <c r="AO6" s="387"/>
      <c r="AP6" s="162" t="str">
        <f>IF(NOVA!T53&lt;&gt;"", NOVA!T53, "")</f>
        <v/>
      </c>
      <c r="AQ6" s="215"/>
      <c r="AR6" s="162" t="str">
        <f>NOVA!B117</f>
        <v>1c</v>
      </c>
      <c r="AS6" s="386" t="str">
        <f>NOVA!C117</f>
        <v>Discuss two with your counselor</v>
      </c>
      <c r="AT6" s="387"/>
      <c r="AU6" s="162" t="str">
        <f>IF(NOVA!T117&lt;&gt;"", NOVA!T117, "")</f>
        <v/>
      </c>
    </row>
    <row r="7" spans="1:47">
      <c r="A7" s="108" t="s">
        <v>29</v>
      </c>
      <c r="B7" s="42" t="str">
        <f>ArrowOfLight!T13</f>
        <v xml:space="preserve"> </v>
      </c>
      <c r="D7" s="399" t="str">
        <f>AdventurePins!C10</f>
        <v>Duty to God and You</v>
      </c>
      <c r="E7" s="399"/>
      <c r="F7" s="399"/>
      <c r="G7" s="399"/>
      <c r="I7" s="404"/>
      <c r="J7" s="42">
        <f>AdventurePins!B66</f>
        <v>4</v>
      </c>
      <c r="K7" s="159" t="str">
        <f>AdventurePins!C66</f>
        <v>Meet government leader</v>
      </c>
      <c r="L7" s="42" t="str">
        <f>IF(AdventurePins!T66&lt;&gt;"", AdventurePins!T66, " ")</f>
        <v xml:space="preserve"> </v>
      </c>
      <c r="N7" s="410"/>
      <c r="O7" s="107" t="str">
        <f>Electives!B9</f>
        <v>3b</v>
      </c>
      <c r="P7" s="125" t="str">
        <f>Electives!C9</f>
        <v>Do experiment #1 &amp; change ind. var</v>
      </c>
      <c r="Q7" s="107" t="str">
        <f>IF(Electives!T9&lt;&gt;"", Electives!T9, " ")</f>
        <v xml:space="preserve"> </v>
      </c>
      <c r="S7" s="416"/>
      <c r="T7" s="107" t="str">
        <f>Electives!B77</f>
        <v>2a</v>
      </c>
      <c r="U7" s="126" t="str">
        <f>Electives!C77</f>
        <v>Assemble survival kit</v>
      </c>
      <c r="V7" s="107" t="str">
        <f>IF(Electives!T77&lt;&gt;"", Electives!T77, " ")</f>
        <v xml:space="preserve"> </v>
      </c>
      <c r="X7" s="410"/>
      <c r="Y7" s="107">
        <f>Electives!B143</f>
        <v>4</v>
      </c>
      <c r="Z7" s="125" t="str">
        <f>Electives!C143</f>
        <v>Teach someone else how to play</v>
      </c>
      <c r="AA7" s="107" t="str">
        <f>IF(Electives!T143&lt;&gt;"", Electives!T143, " ")</f>
        <v xml:space="preserve"> </v>
      </c>
      <c r="AC7" s="164">
        <f>'Cub Awards'!B9</f>
        <v>4</v>
      </c>
      <c r="AD7" s="314" t="str">
        <f>'Cub Awards'!C9</f>
        <v>Learn to survive extreme weather</v>
      </c>
      <c r="AE7" s="314"/>
      <c r="AF7" s="164" t="str">
        <f>IF('Cub Awards'!T9&lt;&gt;"", 'Cub Awards'!T9, "")</f>
        <v/>
      </c>
      <c r="AG7" s="215"/>
      <c r="AH7" s="162">
        <f>NOVA!B177</f>
        <v>2</v>
      </c>
      <c r="AI7" s="386" t="str">
        <f>NOVA!C177</f>
        <v>Complete 3 adventures listed in comment</v>
      </c>
      <c r="AJ7" s="387"/>
      <c r="AK7" s="162" t="str">
        <f>IF(NOVA!T177&lt;&gt;"", NOVA!T177, "")</f>
        <v/>
      </c>
      <c r="AL7" s="215"/>
      <c r="AM7" s="162">
        <f>NOVA!B54</f>
        <v>2</v>
      </c>
      <c r="AN7" s="386" t="str">
        <f>NOVA!C54</f>
        <v>Complete an elective listed in comment</v>
      </c>
      <c r="AO7" s="387"/>
      <c r="AP7" s="162" t="str">
        <f>IF(NOVA!T54&lt;&gt;"", NOVA!T54, "")</f>
        <v/>
      </c>
      <c r="AQ7" s="215"/>
      <c r="AR7" s="162">
        <f>NOVA!B118</f>
        <v>2</v>
      </c>
      <c r="AS7" s="386" t="str">
        <f>NOVA!C118</f>
        <v>Complete an elective listed in comment</v>
      </c>
      <c r="AT7" s="387"/>
      <c r="AU7" s="162" t="str">
        <f>IF(NOVA!T118&lt;&gt;"", NOVA!T118, "")</f>
        <v/>
      </c>
    </row>
    <row r="8" spans="1:47" ht="12.75" customHeight="1">
      <c r="D8" s="421" t="str">
        <f>IF(AdventurePins!$E10&lt;&gt;"", AdventurePins!$E10, " ")</f>
        <v>(Do 1 and two others)</v>
      </c>
      <c r="E8" s="42">
        <f>AdventurePins!B11</f>
        <v>1</v>
      </c>
      <c r="F8" s="108" t="str">
        <f>AdventurePins!C11</f>
        <v>Discuss duty to God</v>
      </c>
      <c r="G8" s="42" t="str">
        <f>IF(AdventurePins!T11&lt;&gt;"", AdventurePins!T11, " ")</f>
        <v xml:space="preserve"> </v>
      </c>
      <c r="I8" s="404"/>
      <c r="J8" s="42">
        <f>AdventurePins!B67</f>
        <v>5</v>
      </c>
      <c r="K8" s="159" t="str">
        <f>AdventurePins!C67</f>
        <v>Plan activity</v>
      </c>
      <c r="L8" s="42" t="str">
        <f>IF(AdventurePins!T67&lt;&gt;"", AdventurePins!T67, " ")</f>
        <v xml:space="preserve"> </v>
      </c>
      <c r="N8" s="410"/>
      <c r="O8" s="107" t="str">
        <f>Electives!B10</f>
        <v>3c</v>
      </c>
      <c r="P8" s="125" t="str">
        <f>Electives!C10</f>
        <v>Build scale model of solar system</v>
      </c>
      <c r="Q8" s="107" t="str">
        <f>IF(Electives!T10&lt;&gt;"", Electives!T10, " ")</f>
        <v xml:space="preserve"> </v>
      </c>
      <c r="S8" s="416"/>
      <c r="T8" s="107" t="str">
        <f>Electives!B78</f>
        <v>2b</v>
      </c>
      <c r="U8" s="126" t="str">
        <f>Electives!C78</f>
        <v>Demonstrate 2 ways to purify water</v>
      </c>
      <c r="V8" s="107" t="str">
        <f>IF(Electives!T78&lt;&gt;"", Electives!T78, " ")</f>
        <v xml:space="preserve"> </v>
      </c>
      <c r="X8" s="399" t="str">
        <f>Electives!C146</f>
        <v>Into the Wild</v>
      </c>
      <c r="Y8" s="399"/>
      <c r="Z8" s="399"/>
      <c r="AA8" s="399"/>
      <c r="AC8" s="164">
        <f>'Cub Awards'!B10</f>
        <v>5</v>
      </c>
      <c r="AD8" s="314" t="str">
        <f>'Cub Awards'!C10</f>
        <v>Learn about personal safety</v>
      </c>
      <c r="AE8" s="314"/>
      <c r="AF8" s="164" t="str">
        <f>IF('Cub Awards'!T10&lt;&gt;"", 'Cub Awards'!T10, "")</f>
        <v/>
      </c>
      <c r="AG8" s="215"/>
      <c r="AH8" s="162">
        <f>NOVA!B178</f>
        <v>3</v>
      </c>
      <c r="AI8" s="386" t="str">
        <f>NOVA!C178</f>
        <v>Discuss facts about Dr. Townes</v>
      </c>
      <c r="AJ8" s="387"/>
      <c r="AK8" s="162" t="str">
        <f>IF(NOVA!T178&lt;&gt;"", NOVA!T178, "")</f>
        <v/>
      </c>
      <c r="AL8" s="215"/>
      <c r="AM8" s="162" t="str">
        <f>NOVA!B55</f>
        <v>3a</v>
      </c>
      <c r="AN8" s="386" t="str">
        <f>NOVA!C55</f>
        <v>Explore what is wildlife</v>
      </c>
      <c r="AO8" s="387"/>
      <c r="AP8" s="162" t="str">
        <f>IF(NOVA!T55&lt;&gt;"", NOVA!T55, "")</f>
        <v/>
      </c>
      <c r="AQ8" s="215"/>
      <c r="AR8" s="162" t="str">
        <f>NOVA!B119</f>
        <v>3a</v>
      </c>
      <c r="AS8" s="386" t="str">
        <f>NOVA!C119</f>
        <v>Look up definition of Technology</v>
      </c>
      <c r="AT8" s="387"/>
      <c r="AU8" s="162" t="str">
        <f>IF(NOVA!T119&lt;&gt;"", NOVA!T119, "")</f>
        <v/>
      </c>
    </row>
    <row r="9" spans="1:47" ht="12.75" customHeight="1">
      <c r="A9" s="413" t="s">
        <v>28</v>
      </c>
      <c r="B9" s="413"/>
      <c r="D9" s="422"/>
      <c r="E9" s="42">
        <f>AdventurePins!B12</f>
        <v>2</v>
      </c>
      <c r="F9" s="108" t="str">
        <f>AdventurePins!C12</f>
        <v>Earn religious emblem of faith</v>
      </c>
      <c r="G9" s="42" t="str">
        <f>IF(AdventurePins!T12&lt;&gt;"", AdventurePins!T12, " ")</f>
        <v xml:space="preserve"> </v>
      </c>
      <c r="I9" s="404"/>
      <c r="J9" s="42" t="str">
        <f>AdventurePins!B68</f>
        <v>6a</v>
      </c>
      <c r="K9" s="159" t="str">
        <f>AdventurePins!C68</f>
        <v>Scouting in another country</v>
      </c>
      <c r="L9" s="42" t="str">
        <f>IF(AdventurePins!T68&lt;&gt;"", AdventurePins!T68, " ")</f>
        <v xml:space="preserve"> </v>
      </c>
      <c r="N9" s="410"/>
      <c r="O9" s="107" t="str">
        <f>Electives!B11</f>
        <v>3d</v>
      </c>
      <c r="P9" s="125" t="str">
        <f>Electives!C11</f>
        <v>Build, launch rocket; design "fair test"</v>
      </c>
      <c r="Q9" s="107" t="str">
        <f>IF(Electives!T11&lt;&gt;"", Electives!T11, " ")</f>
        <v xml:space="preserve"> </v>
      </c>
      <c r="S9" s="416"/>
      <c r="T9" s="107" t="str">
        <f>Electives!B79</f>
        <v>2c</v>
      </c>
      <c r="U9" s="126" t="str">
        <f>Electives!C79</f>
        <v>Explain S-T-O-P, universal emerg signs</v>
      </c>
      <c r="V9" s="107" t="str">
        <f>IF(Electives!T79&lt;&gt;"", Electives!T79, " ")</f>
        <v xml:space="preserve"> </v>
      </c>
      <c r="X9" s="410" t="str">
        <f>IF(Electives!$E146&lt;&gt;"", Electives!$E146, " ")</f>
        <v>(Do Six)</v>
      </c>
      <c r="Y9" s="107">
        <f>Electives!B147</f>
        <v>1</v>
      </c>
      <c r="Z9" s="125" t="str">
        <f>Electives!C147</f>
        <v>Care for insect/etc and tell</v>
      </c>
      <c r="AA9" s="107" t="str">
        <f>IF(Electives!T147&lt;&gt;"", Electives!T147, " ")</f>
        <v xml:space="preserve"> </v>
      </c>
      <c r="AC9" s="164">
        <f>'Cub Awards'!B11</f>
        <v>6</v>
      </c>
      <c r="AD9" s="314" t="str">
        <f>'Cub Awards'!C11</f>
        <v>Give presentation on emergency prep</v>
      </c>
      <c r="AE9" s="314"/>
      <c r="AF9" s="164" t="str">
        <f>IF('Cub Awards'!T11&lt;&gt;"", 'Cub Awards'!T11, "")</f>
        <v/>
      </c>
      <c r="AG9" s="215"/>
      <c r="AH9" s="162">
        <f>NOVA!B179</f>
        <v>4</v>
      </c>
      <c r="AI9" s="386" t="str">
        <f>NOVA!C179</f>
        <v>Research 5 famous STEM professionals</v>
      </c>
      <c r="AJ9" s="387"/>
      <c r="AK9" s="162" t="str">
        <f>IF(NOVA!T179&lt;&gt;"", NOVA!T179, "")</f>
        <v/>
      </c>
      <c r="AL9" s="215"/>
      <c r="AM9" s="162" t="str">
        <f>NOVA!B56</f>
        <v>3b</v>
      </c>
      <c r="AN9" s="386" t="str">
        <f>NOVA!C56</f>
        <v>Explain relationships within food chain</v>
      </c>
      <c r="AO9" s="387"/>
      <c r="AP9" s="162" t="str">
        <f>IF(NOVA!T56&lt;&gt;"", NOVA!T56, "")</f>
        <v/>
      </c>
      <c r="AQ9" s="215"/>
      <c r="AR9" s="162" t="str">
        <f>NOVA!B120</f>
        <v>3b1</v>
      </c>
      <c r="AS9" s="386" t="str">
        <f>NOVA!C120</f>
        <v>How is tech used in communication</v>
      </c>
      <c r="AT9" s="387"/>
      <c r="AU9" s="162" t="str">
        <f>IF(NOVA!T120&lt;&gt;"", NOVA!T120, "")</f>
        <v/>
      </c>
    </row>
    <row r="10" spans="1:47">
      <c r="A10" s="412"/>
      <c r="B10" s="412"/>
      <c r="D10" s="422"/>
      <c r="E10" s="42">
        <f>AdventurePins!B13</f>
        <v>3</v>
      </c>
      <c r="F10" s="207" t="str">
        <f>AdventurePins!C13</f>
        <v>Discuss how worship helps duty to God</v>
      </c>
      <c r="G10" s="42" t="str">
        <f>IF(AdventurePins!T13&lt;&gt;"", AdventurePins!T13, " ")</f>
        <v xml:space="preserve"> </v>
      </c>
      <c r="I10" s="404"/>
      <c r="J10" s="42" t="str">
        <f>AdventurePins!B69</f>
        <v>6b</v>
      </c>
      <c r="K10" s="159" t="str">
        <f>AdventurePins!C69</f>
        <v>World Friendship Fund</v>
      </c>
      <c r="L10" s="42" t="str">
        <f>IF(AdventurePins!T69&lt;&gt;"", AdventurePins!T69, " ")</f>
        <v xml:space="preserve"> </v>
      </c>
      <c r="N10" s="410"/>
      <c r="O10" s="107" t="str">
        <f>Electives!B12</f>
        <v>3e</v>
      </c>
      <c r="P10" s="125" t="str">
        <f>Electives!C12</f>
        <v>Two circuits; 3 lights &amp; battery</v>
      </c>
      <c r="Q10" s="107" t="str">
        <f>IF(Electives!T12&lt;&gt;"", Electives!T12, " ")</f>
        <v xml:space="preserve"> </v>
      </c>
      <c r="S10" s="417"/>
      <c r="T10" s="107" t="str">
        <f>Electives!B80</f>
        <v>2d</v>
      </c>
      <c r="U10" s="126" t="str">
        <f>Electives!C80</f>
        <v>4 Leader qualities &amp; act out 2.</v>
      </c>
      <c r="V10" s="107" t="str">
        <f>IF(Electives!T80&lt;&gt;"", Electives!T80, " ")</f>
        <v xml:space="preserve"> </v>
      </c>
      <c r="X10" s="410"/>
      <c r="Y10" s="107">
        <f>Electives!B148</f>
        <v>2</v>
      </c>
      <c r="Z10" s="127" t="str">
        <f>Electives!C148</f>
        <v>Setup aquarium (30 days); share experience</v>
      </c>
      <c r="AA10" s="107" t="str">
        <f>IF(Electives!T148&lt;&gt;"", Electives!T148, " ")</f>
        <v xml:space="preserve"> </v>
      </c>
      <c r="AC10"/>
      <c r="AD10" s="395" t="str">
        <f>'Cub Awards'!C13</f>
        <v>Outdoor Activity Award</v>
      </c>
      <c r="AE10" s="395"/>
      <c r="AF10"/>
      <c r="AG10" s="142"/>
      <c r="AH10" s="162">
        <f>NOVA!B180</f>
        <v>5</v>
      </c>
      <c r="AI10" s="386" t="str">
        <f>NOVA!C180</f>
        <v>Discuss importance of STEM education</v>
      </c>
      <c r="AJ10" s="387"/>
      <c r="AK10" s="162" t="str">
        <f>IF(NOVA!T180&lt;&gt;"", NOVA!T180, "")</f>
        <v/>
      </c>
      <c r="AL10" s="142"/>
      <c r="AM10" s="162" t="str">
        <f>NOVA!B57</f>
        <v>3c</v>
      </c>
      <c r="AN10" s="386" t="str">
        <f>NOVA!C57</f>
        <v>Explain your favorite plant / wildlife</v>
      </c>
      <c r="AO10" s="387"/>
      <c r="AP10" s="162" t="str">
        <f>IF(NOVA!T57&lt;&gt;"", NOVA!T57, "")</f>
        <v/>
      </c>
      <c r="AQ10" s="142"/>
      <c r="AR10" s="162" t="str">
        <f>NOVA!B121</f>
        <v>3b2</v>
      </c>
      <c r="AS10" s="386" t="str">
        <f>NOVA!C121</f>
        <v>How is tech used in business</v>
      </c>
      <c r="AT10" s="387"/>
      <c r="AU10" s="162" t="str">
        <f>IF(NOVA!T121&lt;&gt;"", NOVA!T121, "")</f>
        <v/>
      </c>
    </row>
    <row r="11" spans="1:47">
      <c r="A11" s="109" t="s">
        <v>433</v>
      </c>
      <c r="B11" s="110" t="str">
        <f>IF(ISTEXT(WebelosBadge!T5),"C"," ")</f>
        <v xml:space="preserve"> </v>
      </c>
      <c r="D11" s="423"/>
      <c r="E11" s="42">
        <f>AdventurePins!B14</f>
        <v>4</v>
      </c>
      <c r="F11" s="208" t="str">
        <f>AdventurePins!C14</f>
        <v>Do one thing to be closer to God for 1 month</v>
      </c>
      <c r="G11" s="42" t="str">
        <f>IF(AdventurePins!T14&lt;&gt;"", AdventurePins!T14, " ")</f>
        <v xml:space="preserve"> </v>
      </c>
      <c r="I11" s="404"/>
      <c r="J11" s="42" t="str">
        <f>AdventurePins!B70</f>
        <v>6c</v>
      </c>
      <c r="K11" s="159" t="str">
        <f>AdventurePins!C70</f>
        <v>Brother den in another country</v>
      </c>
      <c r="L11" s="42" t="str">
        <f>IF(AdventurePins!T70&lt;&gt;"", AdventurePins!T70, " ")</f>
        <v xml:space="preserve"> </v>
      </c>
      <c r="N11" s="410"/>
      <c r="O11" s="107" t="str">
        <f>Electives!B13</f>
        <v>3f</v>
      </c>
      <c r="P11" s="125" t="str">
        <f>Electives!C13</f>
        <v>Study night sky. Observe over 6 hrs</v>
      </c>
      <c r="Q11" s="107" t="str">
        <f>IF(Electives!T13&lt;&gt;"", Electives!T13, " ")</f>
        <v xml:space="preserve"> </v>
      </c>
      <c r="S11" s="399" t="str">
        <f>Electives!C83</f>
        <v>Earth Rocks!</v>
      </c>
      <c r="T11" s="399"/>
      <c r="U11" s="399"/>
      <c r="V11" s="399"/>
      <c r="X11" s="410"/>
      <c r="Y11" s="107">
        <f>Electives!B149</f>
        <v>3</v>
      </c>
      <c r="Z11" s="125" t="str">
        <f>Electives!C149</f>
        <v>Watch birds (1 wk) and record</v>
      </c>
      <c r="AA11" s="107" t="str">
        <f>IF(Electives!T149&lt;&gt;"", Electives!T149, " ")</f>
        <v xml:space="preserve"> </v>
      </c>
      <c r="AC11" s="164">
        <f>'Cub Awards'!B14</f>
        <v>1</v>
      </c>
      <c r="AD11" s="329" t="str">
        <f>'Cub Awards'!C14</f>
        <v>Attend either summer Day or Resident camp</v>
      </c>
      <c r="AE11" s="329"/>
      <c r="AF11" s="164" t="str">
        <f>IF('Cub Awards'!T14&lt;&gt;"", 'Cub Awards'!T14, "")</f>
        <v/>
      </c>
      <c r="AG11" s="142"/>
      <c r="AH11" s="162">
        <f>NOVA!B181</f>
        <v>6</v>
      </c>
      <c r="AI11" s="386" t="str">
        <f>NOVA!C181</f>
        <v>Participate in a science project</v>
      </c>
      <c r="AJ11" s="387"/>
      <c r="AK11" s="162" t="str">
        <f>IF(NOVA!T181&lt;&gt;"", NOVA!T181, "")</f>
        <v/>
      </c>
      <c r="AL11" s="142"/>
      <c r="AM11" s="162" t="str">
        <f>NOVA!B58</f>
        <v>3d</v>
      </c>
      <c r="AN11" s="386" t="str">
        <f>NOVA!C58</f>
        <v>Discuss what you've learned</v>
      </c>
      <c r="AO11" s="387"/>
      <c r="AP11" s="162" t="str">
        <f>IF(NOVA!T58&lt;&gt;"", NOVA!T58, "")</f>
        <v/>
      </c>
      <c r="AQ11" s="142"/>
      <c r="AR11" s="162" t="str">
        <f>NOVA!B122</f>
        <v>3b3</v>
      </c>
      <c r="AS11" s="386" t="str">
        <f>NOVA!C122</f>
        <v>How is tech used in construction</v>
      </c>
      <c r="AT11" s="387"/>
      <c r="AU11" s="162" t="str">
        <f>IF(NOVA!T122&lt;&gt;"", NOVA!T122, "")</f>
        <v/>
      </c>
    </row>
    <row r="12" spans="1:47" ht="12.75" customHeight="1">
      <c r="A12" s="109" t="s">
        <v>434</v>
      </c>
      <c r="B12" s="110" t="str">
        <f>WebelosBadge!T6</f>
        <v/>
      </c>
      <c r="D12" s="399" t="str">
        <f>AdventurePins!C16</f>
        <v>First Responder</v>
      </c>
      <c r="E12" s="399"/>
      <c r="F12" s="399"/>
      <c r="G12" s="399"/>
      <c r="I12" s="404"/>
      <c r="J12" s="42" t="str">
        <f>AdventurePins!B71</f>
        <v>6d</v>
      </c>
      <c r="K12" s="159" t="str">
        <f>AdventurePins!C71</f>
        <v>Energy use in community</v>
      </c>
      <c r="L12" s="42" t="str">
        <f>IF(AdventurePins!T71&lt;&gt;"", AdventurePins!T71, " ")</f>
        <v xml:space="preserve"> </v>
      </c>
      <c r="N12" s="410"/>
      <c r="O12" s="107" t="str">
        <f>Electives!B14</f>
        <v>3g</v>
      </c>
      <c r="P12" s="125" t="str">
        <f>Electives!C14</f>
        <v>Explore chemical reactions</v>
      </c>
      <c r="Q12" s="107" t="str">
        <f>IF(Electives!T14&lt;&gt;"", Electives!T14, " ")</f>
        <v xml:space="preserve"> </v>
      </c>
      <c r="S12" s="415" t="str">
        <f>IF(Electives!$E83&lt;&gt;"", Electives!$E83, " ")</f>
        <v>(Do All)</v>
      </c>
      <c r="T12" s="107" t="str">
        <f>Electives!B84</f>
        <v>1a</v>
      </c>
      <c r="U12" s="125" t="str">
        <f>Electives!C84</f>
        <v>Explain "geology"</v>
      </c>
      <c r="V12" s="107" t="str">
        <f>IF(Electives!T84&lt;&gt;"", Electives!T84, " ")</f>
        <v xml:space="preserve"> </v>
      </c>
      <c r="X12" s="410"/>
      <c r="Y12" s="107">
        <f>Electives!B150</f>
        <v>4</v>
      </c>
      <c r="Z12" s="125" t="str">
        <f>Electives!C150</f>
        <v>Learn about bird flyways</v>
      </c>
      <c r="AA12" s="107" t="str">
        <f>IF(Electives!T150&lt;&gt;"", Electives!T150, " ")</f>
        <v xml:space="preserve"> </v>
      </c>
      <c r="AC12" s="164">
        <f>'Cub Awards'!B15</f>
        <v>2</v>
      </c>
      <c r="AD12" s="314" t="str">
        <f>'Cub Awards'!C15</f>
        <v>Complete Webelos Walkabout</v>
      </c>
      <c r="AE12" s="314"/>
      <c r="AF12" s="164" t="str">
        <f>IF('Cub Awards'!T15&lt;&gt;"", 'Cub Awards'!T15, "")</f>
        <v/>
      </c>
      <c r="AG12" s="213"/>
      <c r="AH12" s="162">
        <f>NOVA!B182</f>
        <v>7</v>
      </c>
      <c r="AI12" s="386" t="str">
        <f>NOVA!C182</f>
        <v>Do ONE</v>
      </c>
      <c r="AJ12" s="387"/>
      <c r="AK12" s="162" t="str">
        <f>IF(NOVA!T182&lt;&gt;"", NOVA!T182, "")</f>
        <v/>
      </c>
      <c r="AL12" s="213"/>
      <c r="AM12" s="162">
        <f>NOVA!B59</f>
        <v>4</v>
      </c>
      <c r="AN12" s="386" t="str">
        <f>NOVA!C59</f>
        <v>Do TWO from A-F</v>
      </c>
      <c r="AO12" s="387"/>
      <c r="AP12" s="162" t="str">
        <f>IF(NOVA!T59&lt;&gt;"", NOVA!T59, "")</f>
        <v/>
      </c>
      <c r="AQ12" s="213"/>
      <c r="AR12" s="162" t="str">
        <f>NOVA!B123</f>
        <v>3b4</v>
      </c>
      <c r="AS12" s="386" t="str">
        <f>NOVA!C123</f>
        <v>How is tech used in sports</v>
      </c>
      <c r="AT12" s="387"/>
      <c r="AU12" s="162" t="str">
        <f>IF(NOVA!T123&lt;&gt;"", NOVA!T123, "")</f>
        <v/>
      </c>
    </row>
    <row r="13" spans="1:47">
      <c r="A13" s="109" t="s">
        <v>435</v>
      </c>
      <c r="B13" s="110" t="str">
        <f>WebelosBadge!T7</f>
        <v/>
      </c>
      <c r="C13" s="111"/>
      <c r="D13" s="402" t="str">
        <f>IF(AdventurePins!$E16&lt;&gt;"", AdventurePins!$E16, " ")</f>
        <v>(Do 1 and five others)</v>
      </c>
      <c r="E13" s="42">
        <f>AdventurePins!B17</f>
        <v>1</v>
      </c>
      <c r="F13" s="159" t="str">
        <f>AdventurePins!C17</f>
        <v>What is first aid</v>
      </c>
      <c r="G13" s="42" t="str">
        <f>IF(AdventurePins!T17&lt;&gt;"", AdventurePins!T17, " ")</f>
        <v xml:space="preserve"> </v>
      </c>
      <c r="I13" s="405"/>
      <c r="J13" s="42" t="str">
        <f>AdventurePins!B72</f>
        <v>6e</v>
      </c>
      <c r="K13" s="126" t="str">
        <f>AdventurePins!C72</f>
        <v>Connect with Scout in another country</v>
      </c>
      <c r="L13" s="42" t="str">
        <f>IF(AdventurePins!T72&lt;&gt;"", AdventurePins!T72, " ")</f>
        <v xml:space="preserve"> </v>
      </c>
      <c r="N13" s="410"/>
      <c r="O13" s="107" t="str">
        <f>Electives!B15</f>
        <v>3h</v>
      </c>
      <c r="P13" s="126" t="str">
        <f>Electives!C15</f>
        <v>Playground motion. "Fair Test" weight</v>
      </c>
      <c r="Q13" s="107" t="str">
        <f>IF(Electives!T15&lt;&gt;"", Electives!T15, " ")</f>
        <v xml:space="preserve"> </v>
      </c>
      <c r="S13" s="416"/>
      <c r="T13" s="107" t="str">
        <f>Electives!B85</f>
        <v>1b</v>
      </c>
      <c r="U13" s="125" t="str">
        <f>Electives!C85</f>
        <v>Explain why important</v>
      </c>
      <c r="V13" s="107" t="str">
        <f>IF(Electives!T85&lt;&gt;"", Electives!T85, " ")</f>
        <v xml:space="preserve"> </v>
      </c>
      <c r="X13" s="410"/>
      <c r="Y13" s="107">
        <f>Electives!B151</f>
        <v>5</v>
      </c>
      <c r="Z13" s="127" t="str">
        <f>Electives!C151</f>
        <v>Watch ≥4 wild creatures; describe habitat</v>
      </c>
      <c r="AA13" s="107" t="str">
        <f>IF(Electives!T151&lt;&gt;"", Electives!T151, " ")</f>
        <v xml:space="preserve"> </v>
      </c>
      <c r="AC13" s="164">
        <f>'Cub Awards'!B16</f>
        <v>3</v>
      </c>
      <c r="AD13" s="314" t="str">
        <f>'Cub Awards'!C16</f>
        <v>do seven</v>
      </c>
      <c r="AE13" s="314"/>
      <c r="AF13" s="164" t="str">
        <f>IF('Cub Awards'!T16&lt;&gt;"", 'Cub Awards'!T16, "")</f>
        <v/>
      </c>
      <c r="AG13" s="213"/>
      <c r="AH13" s="162" t="str">
        <f>NOVA!B183</f>
        <v>7a</v>
      </c>
      <c r="AI13" s="386" t="str">
        <f>NOVA!C183</f>
        <v>Visit with someone in a STEM career</v>
      </c>
      <c r="AJ13" s="387"/>
      <c r="AK13" s="162" t="str">
        <f>IF(NOVA!T183&lt;&gt;"", NOVA!T183, "")</f>
        <v/>
      </c>
      <c r="AL13" s="213"/>
      <c r="AM13" s="162" t="str">
        <f>NOVA!B60</f>
        <v>4a1</v>
      </c>
      <c r="AN13" s="386" t="str">
        <f>NOVA!C60</f>
        <v xml:space="preserve">Catalog 3-5 endangered plants/animals </v>
      </c>
      <c r="AO13" s="387"/>
      <c r="AP13" s="162" t="str">
        <f>IF(NOVA!T60&lt;&gt;"", NOVA!T60, "")</f>
        <v/>
      </c>
      <c r="AQ13" s="213"/>
      <c r="AR13" s="162" t="str">
        <f>NOVA!B124</f>
        <v>3b5</v>
      </c>
      <c r="AS13" s="386" t="str">
        <f>NOVA!C124</f>
        <v>How is tech used in entertainment</v>
      </c>
      <c r="AT13" s="387"/>
      <c r="AU13" s="162" t="str">
        <f>IF(NOVA!T124&lt;&gt;"", NOVA!T124, "")</f>
        <v/>
      </c>
    </row>
    <row r="14" spans="1:47">
      <c r="A14" s="109" t="s">
        <v>436</v>
      </c>
      <c r="B14" s="110" t="str">
        <f>WebelosBadge!T8</f>
        <v/>
      </c>
      <c r="C14" s="113"/>
      <c r="D14" s="402"/>
      <c r="E14" s="42">
        <f>AdventurePins!B18</f>
        <v>2</v>
      </c>
      <c r="F14" s="159" t="str">
        <f>AdventurePins!C18</f>
        <v>Show first aid for hurry cases:</v>
      </c>
      <c r="G14" s="42" t="str">
        <f>IF(AdventurePins!T18&lt;&gt;"", AdventurePins!T18, " ")</f>
        <v xml:space="preserve"> </v>
      </c>
      <c r="I14" s="399" t="str">
        <f>AdventurePins!C74</f>
        <v>Duty to God in Action</v>
      </c>
      <c r="J14" s="399"/>
      <c r="K14" s="399"/>
      <c r="L14" s="399"/>
      <c r="N14" s="410"/>
      <c r="O14" s="107" t="str">
        <f>Electives!B16</f>
        <v>3i</v>
      </c>
      <c r="P14" s="125" t="str">
        <f>Electives!C16</f>
        <v>Read bio of scientist. Tell den</v>
      </c>
      <c r="Q14" s="107" t="str">
        <f>IF(Electives!T16&lt;&gt;"", Electives!T16, " ")</f>
        <v xml:space="preserve"> </v>
      </c>
      <c r="S14" s="416"/>
      <c r="T14" s="107">
        <f>Electives!B86</f>
        <v>2</v>
      </c>
      <c r="U14" s="125" t="str">
        <f>Electives!C86</f>
        <v>Look rocks/minerals on rock hunt</v>
      </c>
      <c r="V14" s="107" t="str">
        <f>IF(Electives!T86&lt;&gt;"", Electives!T86, " ")</f>
        <v xml:space="preserve"> </v>
      </c>
      <c r="X14" s="410"/>
      <c r="Y14" s="107">
        <f>Electives!B152</f>
        <v>6</v>
      </c>
      <c r="Z14" s="125" t="str">
        <f>Electives!C152</f>
        <v>Identify animal only locally; tell why</v>
      </c>
      <c r="AA14" s="107" t="str">
        <f>IF(Electives!T152&lt;&gt;"", Electives!T152, " ")</f>
        <v xml:space="preserve"> </v>
      </c>
      <c r="AC14" s="164" t="str">
        <f>'Cub Awards'!B17</f>
        <v>a</v>
      </c>
      <c r="AD14" s="314" t="str">
        <f>'Cub Awards'!C17</f>
        <v>Participate in nature hike</v>
      </c>
      <c r="AE14" s="314"/>
      <c r="AF14" s="164" t="str">
        <f>IF('Cub Awards'!T17&lt;&gt;"", 'Cub Awards'!T17, "")</f>
        <v/>
      </c>
      <c r="AG14" s="215"/>
      <c r="AH14" s="162" t="str">
        <f>NOVA!B184</f>
        <v>7b</v>
      </c>
      <c r="AI14" s="386" t="str">
        <f>NOVA!C184</f>
        <v>Learn about a career dependent on STEM</v>
      </c>
      <c r="AJ14" s="387"/>
      <c r="AK14" s="162" t="str">
        <f>IF(NOVA!T184&lt;&gt;"", NOVA!T184, "")</f>
        <v/>
      </c>
      <c r="AL14" s="215"/>
      <c r="AM14" s="162" t="str">
        <f>NOVA!B61</f>
        <v>4a2</v>
      </c>
      <c r="AN14" s="386" t="str">
        <f>NOVA!C61</f>
        <v>Display 10 locally threatened species</v>
      </c>
      <c r="AO14" s="387"/>
      <c r="AP14" s="162" t="str">
        <f>IF(NOVA!T61&lt;&gt;"", NOVA!T61, "")</f>
        <v/>
      </c>
      <c r="AQ14" s="215"/>
      <c r="AR14" s="162" t="str">
        <f>NOVA!B125</f>
        <v>3c</v>
      </c>
      <c r="AS14" s="386" t="str">
        <f>NOVA!C125</f>
        <v>Discuss your findings with counselor</v>
      </c>
      <c r="AT14" s="387"/>
      <c r="AU14" s="162" t="str">
        <f>IF(NOVA!T125&lt;&gt;"", NOVA!T125, "")</f>
        <v/>
      </c>
    </row>
    <row r="15" spans="1:47" ht="12.75" customHeight="1">
      <c r="A15" s="114" t="s">
        <v>437</v>
      </c>
      <c r="B15" s="110" t="str">
        <f>WebelosBadge!T9</f>
        <v/>
      </c>
      <c r="C15" s="113"/>
      <c r="D15" s="402"/>
      <c r="E15" s="42" t="str">
        <f>AdventurePins!B19</f>
        <v>2a</v>
      </c>
      <c r="F15" s="159" t="str">
        <f>AdventurePins!C19</f>
        <v>Serious bleeding</v>
      </c>
      <c r="G15" s="42" t="str">
        <f>IF(AdventurePins!T19&lt;&gt;"", AdventurePins!T19, " ")</f>
        <v xml:space="preserve"> </v>
      </c>
      <c r="I15" s="426" t="str">
        <f>IF(AdventurePins!$E74&lt;&gt;"", AdventurePins!$E74, " ")</f>
        <v>(Do 1 -2 and two others)</v>
      </c>
      <c r="J15" s="42">
        <f>AdventurePins!B75</f>
        <v>1</v>
      </c>
      <c r="K15" s="159" t="str">
        <f>AdventurePins!C75</f>
        <v>Discuss duty to God</v>
      </c>
      <c r="L15" s="42" t="str">
        <f>IF(AdventurePins!T75&lt;&gt;"", AdventurePins!T75, " ")</f>
        <v xml:space="preserve"> </v>
      </c>
      <c r="N15" s="399" t="str">
        <f>Electives!C19</f>
        <v>Aquanaut</v>
      </c>
      <c r="O15" s="399"/>
      <c r="P15" s="399"/>
      <c r="Q15" s="399"/>
      <c r="S15" s="416"/>
      <c r="T15" s="107" t="str">
        <f>Electives!B87</f>
        <v>3a</v>
      </c>
      <c r="U15" s="125" t="str">
        <f>Electives!C87</f>
        <v>Identify rocks on hunt</v>
      </c>
      <c r="V15" s="107" t="str">
        <f>IF(Electives!T87&lt;&gt;"", Electives!T87, " ")</f>
        <v xml:space="preserve"> </v>
      </c>
      <c r="X15" s="410"/>
      <c r="Y15" s="107">
        <f>Electives!B153</f>
        <v>7</v>
      </c>
      <c r="Z15" s="125" t="str">
        <f>Electives!C153</f>
        <v>Give examples of TWO of following:</v>
      </c>
      <c r="AA15" s="107" t="str">
        <f>IF(Electives!T153&lt;&gt;"", Electives!T153, " ")</f>
        <v xml:space="preserve"> </v>
      </c>
      <c r="AC15" s="164" t="str">
        <f>'Cub Awards'!B18</f>
        <v>b</v>
      </c>
      <c r="AD15" s="314" t="str">
        <f>'Cub Awards'!C18</f>
        <v>Participate in outdoor activity</v>
      </c>
      <c r="AE15" s="314"/>
      <c r="AF15" s="164" t="str">
        <f>IF('Cub Awards'!T18&lt;&gt;"", 'Cub Awards'!T18, "")</f>
        <v/>
      </c>
      <c r="AG15" s="142"/>
      <c r="AH15" s="162">
        <f>NOVA!B185</f>
        <v>8</v>
      </c>
      <c r="AI15" s="386" t="str">
        <f>NOVA!C185</f>
        <v>Discuss scientific method</v>
      </c>
      <c r="AJ15" s="387"/>
      <c r="AK15" s="162" t="str">
        <f>IF(NOVA!T185&lt;&gt;"", NOVA!T185, "")</f>
        <v/>
      </c>
      <c r="AL15" s="142"/>
      <c r="AM15" s="162" t="str">
        <f>NOVA!B62</f>
        <v>4a3</v>
      </c>
      <c r="AN15" s="386" t="str">
        <f>NOVA!C62</f>
        <v>Discuss threatened v. endangered v. extinct</v>
      </c>
      <c r="AO15" s="387"/>
      <c r="AP15" s="162" t="str">
        <f>IF(NOVA!T62&lt;&gt;"", NOVA!T62, "")</f>
        <v/>
      </c>
      <c r="AQ15" s="142"/>
      <c r="AR15" s="162">
        <f>NOVA!B126</f>
        <v>4</v>
      </c>
      <c r="AS15" s="386" t="str">
        <f>NOVA!C126</f>
        <v>Visit a place where tech is used</v>
      </c>
      <c r="AT15" s="387"/>
      <c r="AU15" s="162" t="str">
        <f>IF(NOVA!T126&lt;&gt;"", NOVA!T126, "")</f>
        <v/>
      </c>
    </row>
    <row r="16" spans="1:47" ht="12.75" customHeight="1">
      <c r="A16" s="114" t="s">
        <v>438</v>
      </c>
      <c r="B16" s="110" t="str">
        <f>WebelosBadge!T10</f>
        <v/>
      </c>
      <c r="C16" s="113"/>
      <c r="D16" s="402"/>
      <c r="E16" s="42" t="str">
        <f>AdventurePins!B20</f>
        <v>2b</v>
      </c>
      <c r="F16" s="159" t="str">
        <f>AdventurePins!C20</f>
        <v>Heart attack / cardiac arrest</v>
      </c>
      <c r="G16" s="42" t="str">
        <f>IF(AdventurePins!T20&lt;&gt;"", AdventurePins!T20, " ")</f>
        <v xml:space="preserve"> </v>
      </c>
      <c r="I16" s="426"/>
      <c r="J16" s="42">
        <f>AdventurePins!B76</f>
        <v>2</v>
      </c>
      <c r="K16" s="159" t="str">
        <f>AdventurePins!C76</f>
        <v xml:space="preserve">Do an act of service </v>
      </c>
      <c r="L16" s="42" t="str">
        <f>IF(AdventurePins!T76&lt;&gt;"", AdventurePins!T76, " ")</f>
        <v xml:space="preserve"> </v>
      </c>
      <c r="N16" s="415" t="str">
        <f>IF(Electives!$E19&lt;&gt;"", Electives!$E19, " ")</f>
        <v>(Do 1-4 and two others)</v>
      </c>
      <c r="O16" s="107">
        <f>Electives!B20</f>
        <v>1</v>
      </c>
      <c r="P16" s="126" t="str">
        <f>Electives!C20</f>
        <v>State water activity safety precautions</v>
      </c>
      <c r="Q16" s="107" t="str">
        <f>IF(Electives!T20&lt;&gt;"", Electives!T20, " ")</f>
        <v xml:space="preserve"> </v>
      </c>
      <c r="S16" s="416"/>
      <c r="T16" s="107" t="str">
        <f>Electives!B88</f>
        <v>3b</v>
      </c>
      <c r="U16" s="125" t="str">
        <f>Electives!C88</f>
        <v>Use magnifying glass</v>
      </c>
      <c r="V16" s="107" t="str">
        <f>IF(Electives!T88&lt;&gt;"", Electives!T88, " ")</f>
        <v xml:space="preserve"> </v>
      </c>
      <c r="X16" s="410"/>
      <c r="Y16" s="107" t="str">
        <f>Electives!B154</f>
        <v>7a</v>
      </c>
      <c r="Z16" s="127" t="str">
        <f>Electives!C154</f>
        <v>Producer/consumer/decomposer in food chain</v>
      </c>
      <c r="AA16" s="107" t="str">
        <f>IF(Electives!T154&lt;&gt;"", Electives!T154, " ")</f>
        <v xml:space="preserve"> </v>
      </c>
      <c r="AC16" s="164" t="str">
        <f>'Cub Awards'!B19</f>
        <v>c</v>
      </c>
      <c r="AD16" s="314" t="str">
        <f>'Cub Awards'!C19</f>
        <v>Explain the buddy system</v>
      </c>
      <c r="AE16" s="314"/>
      <c r="AF16" s="164" t="str">
        <f>IF('Cub Awards'!T19&lt;&gt;"", 'Cub Awards'!T19, "")</f>
        <v/>
      </c>
      <c r="AG16" s="142"/>
      <c r="AH16" s="162">
        <f>NOVA!B186</f>
        <v>9</v>
      </c>
      <c r="AI16" s="386" t="str">
        <f>NOVA!C186</f>
        <v>Participate in a STEM activity with den</v>
      </c>
      <c r="AJ16" s="387"/>
      <c r="AK16" s="162" t="str">
        <f>IF(NOVA!T186&lt;&gt;"", NOVA!T186, "")</f>
        <v/>
      </c>
      <c r="AL16" s="142"/>
      <c r="AM16" s="162" t="str">
        <f>NOVA!B63</f>
        <v>4b1</v>
      </c>
      <c r="AN16" s="386" t="str">
        <f>NOVA!C63</f>
        <v>Catalog 5 locally invasive animals</v>
      </c>
      <c r="AO16" s="387"/>
      <c r="AP16" s="162" t="str">
        <f>IF(NOVA!T63&lt;&gt;"", NOVA!T63, "")</f>
        <v/>
      </c>
      <c r="AQ16" s="142"/>
      <c r="AR16" s="162" t="str">
        <f>NOVA!B127</f>
        <v>4a1</v>
      </c>
      <c r="AS16" s="386" t="str">
        <f>NOVA!C127</f>
        <v>Talk with someone about tech used</v>
      </c>
      <c r="AT16" s="387"/>
      <c r="AU16" s="162" t="str">
        <f>IF(NOVA!T127&lt;&gt;"", NOVA!T127, "")</f>
        <v/>
      </c>
    </row>
    <row r="17" spans="1:47" ht="12.75" customHeight="1">
      <c r="A17" s="109" t="s">
        <v>439</v>
      </c>
      <c r="B17" s="110" t="str">
        <f>WebelosBadge!T11</f>
        <v/>
      </c>
      <c r="C17" s="113"/>
      <c r="D17" s="402"/>
      <c r="E17" s="42" t="str">
        <f>AdventurePins!B21</f>
        <v>2c</v>
      </c>
      <c r="F17" s="159" t="str">
        <f>AdventurePins!C21</f>
        <v>Stopped breathing</v>
      </c>
      <c r="G17" s="42" t="str">
        <f>IF(AdventurePins!T21&lt;&gt;"", AdventurePins!T21, " ")</f>
        <v xml:space="preserve"> </v>
      </c>
      <c r="I17" s="426"/>
      <c r="J17" s="42">
        <f>AdventurePins!B77</f>
        <v>3</v>
      </c>
      <c r="K17" s="159" t="str">
        <f>AdventurePins!C77</f>
        <v>Earn religious emblem of faith</v>
      </c>
      <c r="L17" s="42" t="str">
        <f>IF(AdventurePins!T77&lt;&gt;"", AdventurePins!T77, " ")</f>
        <v xml:space="preserve"> </v>
      </c>
      <c r="N17" s="416"/>
      <c r="O17" s="107">
        <f>Electives!B21</f>
        <v>2</v>
      </c>
      <c r="P17" s="125" t="str">
        <f>Electives!C21</f>
        <v>Importance of Boating skills</v>
      </c>
      <c r="Q17" s="107" t="str">
        <f>IF(Electives!T21&lt;&gt;"", Electives!T21, " ")</f>
        <v xml:space="preserve"> </v>
      </c>
      <c r="S17" s="416"/>
      <c r="T17" s="107" t="str">
        <f>Electives!B89</f>
        <v>3c</v>
      </c>
      <c r="U17" s="125" t="str">
        <f>Electives!C89</f>
        <v>Share results w/den</v>
      </c>
      <c r="V17" s="107" t="str">
        <f>IF(Electives!T89&lt;&gt;"", Electives!T89, " ")</f>
        <v xml:space="preserve"> </v>
      </c>
      <c r="X17" s="410"/>
      <c r="Y17" s="107" t="str">
        <f>Electives!B155</f>
        <v>7b</v>
      </c>
      <c r="Z17" s="127" t="str">
        <f>Electives!C155</f>
        <v xml:space="preserve">One way humans changed nature balance </v>
      </c>
      <c r="AA17" s="107" t="str">
        <f>IF(Electives!T155&lt;&gt;"", Electives!T155, " ")</f>
        <v xml:space="preserve"> </v>
      </c>
      <c r="AC17" s="164" t="str">
        <f>'Cub Awards'!B20</f>
        <v>d</v>
      </c>
      <c r="AD17" s="314" t="str">
        <f>'Cub Awards'!C20</f>
        <v>Attend a pack overnighter</v>
      </c>
      <c r="AE17" s="314"/>
      <c r="AF17" s="164" t="str">
        <f>IF('Cub Awards'!T20&lt;&gt;"", 'Cub Awards'!T20, "")</f>
        <v/>
      </c>
      <c r="AG17" s="216"/>
      <c r="AH17" s="162">
        <f>NOVA!B187</f>
        <v>10</v>
      </c>
      <c r="AI17" s="386" t="str">
        <f>NOVA!C187</f>
        <v>Submit Supernova application</v>
      </c>
      <c r="AJ17" s="387"/>
      <c r="AK17" s="162" t="str">
        <f>IF(NOVA!T187&lt;&gt;"", NOVA!T187, "")</f>
        <v/>
      </c>
      <c r="AL17" s="216"/>
      <c r="AM17" s="162" t="str">
        <f>NOVA!B64</f>
        <v>4b2</v>
      </c>
      <c r="AN17" s="386" t="str">
        <f>NOVA!C64</f>
        <v>Design display about invasive species</v>
      </c>
      <c r="AO17" s="387"/>
      <c r="AP17" s="162" t="str">
        <f>IF(NOVA!T64&lt;&gt;"", NOVA!T64, "")</f>
        <v/>
      </c>
      <c r="AQ17" s="216"/>
      <c r="AR17" s="162" t="str">
        <f>NOVA!B128</f>
        <v>4a2</v>
      </c>
      <c r="AS17" s="386" t="str">
        <f>NOVA!C128</f>
        <v>Ask expert why the tech is used</v>
      </c>
      <c r="AT17" s="387"/>
      <c r="AU17" s="162" t="str">
        <f>IF(NOVA!T128&lt;&gt;"", NOVA!T128, "")</f>
        <v/>
      </c>
    </row>
    <row r="18" spans="1:47" ht="12.75" customHeight="1">
      <c r="A18" s="109" t="s">
        <v>857</v>
      </c>
      <c r="B18" s="110" t="str">
        <f>IF(ISTEXT(WebelosBadge!T12),"C"," ")</f>
        <v xml:space="preserve"> </v>
      </c>
      <c r="C18" s="115"/>
      <c r="D18" s="402"/>
      <c r="E18" s="42" t="str">
        <f>AdventurePins!B22</f>
        <v>2d</v>
      </c>
      <c r="F18" s="159" t="str">
        <f>AdventurePins!C22</f>
        <v>Stroke</v>
      </c>
      <c r="G18" s="42" t="str">
        <f>IF(AdventurePins!T22&lt;&gt;"", AdventurePins!T22, " ")</f>
        <v xml:space="preserve"> </v>
      </c>
      <c r="I18" s="426"/>
      <c r="J18" s="42">
        <f>AdventurePins!B78</f>
        <v>4</v>
      </c>
      <c r="K18" s="159" t="str">
        <f>AdventurePins!C78</f>
        <v>Make plan of TWO things help w/ duty to God</v>
      </c>
      <c r="L18" s="42" t="str">
        <f>IF(AdventurePins!T78&lt;&gt;"", AdventurePins!T78, " ")</f>
        <v xml:space="preserve"> </v>
      </c>
      <c r="N18" s="416"/>
      <c r="O18" s="107">
        <f>Electives!B22</f>
        <v>3</v>
      </c>
      <c r="P18" s="125" t="str">
        <f>Electives!C22</f>
        <v>Order of rescue</v>
      </c>
      <c r="Q18" s="107" t="str">
        <f>IF(Electives!T22&lt;&gt;"", Electives!T22, " ")</f>
        <v xml:space="preserve"> </v>
      </c>
      <c r="S18" s="416"/>
      <c r="T18" s="107" t="str">
        <f>Electives!B90</f>
        <v>4a</v>
      </c>
      <c r="U18" s="125" t="str">
        <f>Electives!C90</f>
        <v>Minerial test kit to Mohs scale of hardness</v>
      </c>
      <c r="V18" s="107" t="str">
        <f>IF(Electives!T90&lt;&gt;"", Electives!T90, " ")</f>
        <v xml:space="preserve"> </v>
      </c>
      <c r="X18" s="410"/>
      <c r="Y18" s="107" t="str">
        <f>Electives!B156</f>
        <v>7c</v>
      </c>
      <c r="Z18" s="125" t="str">
        <f>Electives!C156</f>
        <v>How to protect balance of nature</v>
      </c>
      <c r="AA18" s="107" t="str">
        <f>IF(Electives!T156&lt;&gt;"", Electives!T156, " ")</f>
        <v xml:space="preserve"> </v>
      </c>
      <c r="AC18" s="164" t="str">
        <f>'Cub Awards'!B21</f>
        <v>e</v>
      </c>
      <c r="AD18" s="314" t="str">
        <f>'Cub Awards'!C21</f>
        <v>Complete an oudoor service project</v>
      </c>
      <c r="AE18" s="314"/>
      <c r="AF18" s="164" t="str">
        <f>IF('Cub Awards'!T21&lt;&gt;"", 'Cub Awards'!T21, "")</f>
        <v/>
      </c>
      <c r="AG18" s="216"/>
      <c r="AL18" s="216"/>
      <c r="AM18" s="162" t="str">
        <f>NOVA!B65</f>
        <v>4b3</v>
      </c>
      <c r="AN18" s="386" t="str">
        <f>NOVA!C65</f>
        <v>Discuss invasive species</v>
      </c>
      <c r="AO18" s="387"/>
      <c r="AP18" s="162" t="str">
        <f>IF(NOVA!T65&lt;&gt;"", NOVA!T65, "")</f>
        <v/>
      </c>
      <c r="AQ18" s="216"/>
      <c r="AR18" s="162" t="str">
        <f>NOVA!B129</f>
        <v>4b</v>
      </c>
      <c r="AS18" s="386" t="str">
        <f>NOVA!C129</f>
        <v>Discuss with counselor your visit</v>
      </c>
      <c r="AT18" s="387"/>
      <c r="AU18" s="162" t="str">
        <f>IF(NOVA!T129&lt;&gt;"", NOVA!T129, "")</f>
        <v/>
      </c>
    </row>
    <row r="19" spans="1:47" ht="12.75" customHeight="1">
      <c r="A19" s="210" t="s">
        <v>856</v>
      </c>
      <c r="B19" s="110" t="str">
        <f>IF(ISTEXT(WebelosBadge!T13),"C"," ")</f>
        <v xml:space="preserve"> </v>
      </c>
      <c r="C19" s="116"/>
      <c r="D19" s="402"/>
      <c r="E19" s="42" t="str">
        <f>AdventurePins!B23</f>
        <v>2e</v>
      </c>
      <c r="F19" s="159" t="str">
        <f>AdventurePins!C23</f>
        <v>Poisoning</v>
      </c>
      <c r="G19" s="42" t="str">
        <f>IF(AdventurePins!T23&lt;&gt;"", AdventurePins!T23, " ")</f>
        <v xml:space="preserve"> </v>
      </c>
      <c r="I19" s="426"/>
      <c r="J19" s="42">
        <f>AdventurePins!B79</f>
        <v>5</v>
      </c>
      <c r="K19" s="159" t="str">
        <f>AdventurePins!C79</f>
        <v>Discuss Scout Oath &amp; Law to beliefs abt God</v>
      </c>
      <c r="L19" s="42" t="str">
        <f>IF(AdventurePins!T79&lt;&gt;"", AdventurePins!T79, " ")</f>
        <v xml:space="preserve"> </v>
      </c>
      <c r="N19" s="416"/>
      <c r="O19" s="107">
        <f>Electives!B23</f>
        <v>4</v>
      </c>
      <c r="P19" s="125" t="str">
        <f>Electives!C23</f>
        <v>Attempt Swimmer test</v>
      </c>
      <c r="Q19" s="107" t="str">
        <f>IF(Electives!T23&lt;&gt;"", Electives!T23, " ")</f>
        <v xml:space="preserve"> </v>
      </c>
      <c r="S19" s="416"/>
      <c r="T19" s="107" t="str">
        <f>Electives!B91</f>
        <v>4b</v>
      </c>
      <c r="U19" s="125" t="str">
        <f>Electives!C91</f>
        <v>Record results in handbook</v>
      </c>
      <c r="V19" s="107" t="str">
        <f>IF(Electives!T91&lt;&gt;"", Electives!T91, " ")</f>
        <v xml:space="preserve"> </v>
      </c>
      <c r="X19" s="410"/>
      <c r="Y19" s="107">
        <f>Electives!B157</f>
        <v>8</v>
      </c>
      <c r="Z19" s="125" t="str">
        <f>Electives!C157</f>
        <v>Learn aquatic ecosystems &amp; discuss</v>
      </c>
      <c r="AA19" s="107" t="str">
        <f>IF(Electives!T157&lt;&gt;"", Electives!T157, " ")</f>
        <v xml:space="preserve"> </v>
      </c>
      <c r="AC19" s="164" t="str">
        <f>'Cub Awards'!B22</f>
        <v>f</v>
      </c>
      <c r="AD19" s="314" t="str">
        <f>'Cub Awards'!C22</f>
        <v>Complete conservation project</v>
      </c>
      <c r="AE19" s="314"/>
      <c r="AF19" s="164" t="str">
        <f>IF('Cub Awards'!T22&lt;&gt;"", 'Cub Awards'!T22, "")</f>
        <v/>
      </c>
      <c r="AG19" s="216"/>
      <c r="AH19" s="163"/>
      <c r="AI19" s="142" t="str">
        <f>NOVA!C5</f>
        <v>NOVA Science: Science Everywhere</v>
      </c>
      <c r="AJ19" s="214"/>
      <c r="AL19" s="216"/>
      <c r="AM19" s="162" t="str">
        <f>NOVA!B66</f>
        <v>4c1</v>
      </c>
      <c r="AN19" s="386" t="str">
        <f>NOVA!C66</f>
        <v>Visit a local ecosystem and investigate</v>
      </c>
      <c r="AO19" s="387"/>
      <c r="AP19" s="162" t="str">
        <f>IF(NOVA!T66&lt;&gt;"", NOVA!T66, "")</f>
        <v/>
      </c>
      <c r="AQ19" s="216"/>
      <c r="AR19" s="162">
        <f>NOVA!B130</f>
        <v>5</v>
      </c>
      <c r="AS19" s="323" t="str">
        <f>NOVA!C130</f>
        <v>Discuss how tech affects your life</v>
      </c>
      <c r="AT19" s="323"/>
      <c r="AU19" s="162" t="str">
        <f>IF(NOVA!T130&lt;&gt;"", NOVA!T130, "")</f>
        <v/>
      </c>
    </row>
    <row r="20" spans="1:47" ht="12.75" customHeight="1">
      <c r="A20" s="411" t="s">
        <v>29</v>
      </c>
      <c r="B20" s="411"/>
      <c r="C20" s="116"/>
      <c r="D20" s="402"/>
      <c r="E20" s="42">
        <f>AdventurePins!B24</f>
        <v>3</v>
      </c>
      <c r="F20" s="159" t="str">
        <f>AdventurePins!C24</f>
        <v>Show how to help choking victim</v>
      </c>
      <c r="G20" s="42" t="str">
        <f>IF(AdventurePins!T24&lt;&gt;"", AdventurePins!T24, " ")</f>
        <v xml:space="preserve"> </v>
      </c>
      <c r="I20" s="426"/>
      <c r="J20" s="42">
        <f>AdventurePins!B80</f>
        <v>6</v>
      </c>
      <c r="K20" s="159" t="str">
        <f>AdventurePins!C80</f>
        <v>Pray/meditate for one month</v>
      </c>
      <c r="L20" s="42" t="str">
        <f>IF(AdventurePins!T80&lt;&gt;"", AdventurePins!T80, " ")</f>
        <v xml:space="preserve"> </v>
      </c>
      <c r="N20" s="416"/>
      <c r="O20" s="107">
        <f>Electives!B24</f>
        <v>5</v>
      </c>
      <c r="P20" s="125" t="str">
        <f>Electives!C24</f>
        <v>Front surface dive</v>
      </c>
      <c r="Q20" s="107" t="str">
        <f>IF(Electives!T24&lt;&gt;"", Electives!T24, " ")</f>
        <v xml:space="preserve"> </v>
      </c>
      <c r="S20" s="416"/>
      <c r="T20" s="107">
        <f>Electives!B92</f>
        <v>5</v>
      </c>
      <c r="U20" s="125" t="str">
        <f>Electives!C92</f>
        <v>Identify geological features on map</v>
      </c>
      <c r="V20" s="107" t="str">
        <f>IF(Electives!T92&lt;&gt;"", Electives!T92, " ")</f>
        <v xml:space="preserve"> </v>
      </c>
      <c r="X20" s="410"/>
      <c r="Y20" s="107">
        <f>Electives!B158</f>
        <v>9</v>
      </c>
      <c r="Z20" s="125" t="str">
        <f>Electives!C158</f>
        <v>Do one of following:</v>
      </c>
      <c r="AA20" s="107" t="str">
        <f>IF(Electives!T158&lt;&gt;"", Electives!T158, " ")</f>
        <v xml:space="preserve"> </v>
      </c>
      <c r="AC20" s="164" t="str">
        <f>'Cub Awards'!B23</f>
        <v>g</v>
      </c>
      <c r="AD20" s="314" t="str">
        <f>'Cub Awards'!C23</f>
        <v>Earn the Summertime Pack Award</v>
      </c>
      <c r="AE20" s="314"/>
      <c r="AF20" s="164" t="str">
        <f>IF('Cub Awards'!T23&lt;&gt;"", 'Cub Awards'!T23, "")</f>
        <v/>
      </c>
      <c r="AG20" s="216"/>
      <c r="AH20" s="162" t="str">
        <f>NOVA!B6</f>
        <v>1a</v>
      </c>
      <c r="AI20" s="386" t="str">
        <f>NOVA!C6</f>
        <v>Read or watch 1 hour of science content</v>
      </c>
      <c r="AJ20" s="387"/>
      <c r="AK20" s="162" t="str">
        <f>IF(NOVA!T6&lt;&gt;"", NOVA!T6, "")</f>
        <v/>
      </c>
      <c r="AL20" s="216"/>
      <c r="AM20" s="162" t="str">
        <f>NOVA!B67</f>
        <v>4c2</v>
      </c>
      <c r="AN20" s="386" t="str">
        <f>NOVA!C67</f>
        <v>Draw food web of plants / animals</v>
      </c>
      <c r="AO20" s="387"/>
      <c r="AP20" s="162" t="str">
        <f>IF(NOVA!T67&lt;&gt;"", NOVA!T67,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IF(AdventurePins!T25&lt;&gt;"", AdventurePins!T25, " ")</f>
        <v xml:space="preserve"> </v>
      </c>
      <c r="I21" s="399" t="str">
        <f>AdventurePins!C82</f>
        <v>Outdoorsman</v>
      </c>
      <c r="J21" s="399"/>
      <c r="K21" s="399"/>
      <c r="L21" s="399"/>
      <c r="N21" s="416"/>
      <c r="O21" s="107">
        <f>Electives!B25</f>
        <v>6</v>
      </c>
      <c r="P21" s="125" t="str">
        <f>Electives!C25</f>
        <v>Demonstrate 2 strokes</v>
      </c>
      <c r="Q21" s="107" t="str">
        <f>IF(Electives!T25&lt;&gt;"", Electives!T25, " ")</f>
        <v xml:space="preserve"> </v>
      </c>
      <c r="S21" s="416"/>
      <c r="T21" s="107" t="str">
        <f>Electives!B93</f>
        <v>6a</v>
      </c>
      <c r="U21" s="125" t="str">
        <f>Electives!C93</f>
        <v>Identify geological building materials (home)</v>
      </c>
      <c r="V21" s="107" t="str">
        <f>IF(Electives!T93&lt;&gt;"", Electives!T93, " ")</f>
        <v xml:space="preserve"> </v>
      </c>
      <c r="X21" s="410"/>
      <c r="Y21" s="107" t="str">
        <f>Electives!B159</f>
        <v>9a</v>
      </c>
      <c r="Z21" s="125" t="str">
        <f>Electives!C159</f>
        <v>Visit museum and discuss with den</v>
      </c>
      <c r="AA21" s="107" t="str">
        <f>IF(Electives!T159&lt;&gt;"", Electives!T159, " ")</f>
        <v xml:space="preserve"> </v>
      </c>
      <c r="AC21" s="164" t="str">
        <f>'Cub Awards'!B24</f>
        <v>h</v>
      </c>
      <c r="AD21" s="314" t="str">
        <f>'Cub Awards'!C24</f>
        <v>Participate in nature observation</v>
      </c>
      <c r="AE21" s="314"/>
      <c r="AF21" s="164" t="str">
        <f>IF('Cub Awards'!T24&lt;&gt;"", 'Cub Awards'!T24, "")</f>
        <v/>
      </c>
      <c r="AG21" s="216"/>
      <c r="AH21" s="162" t="str">
        <f>NOVA!B7</f>
        <v>1b</v>
      </c>
      <c r="AI21" s="386" t="str">
        <f>NOVA!C7</f>
        <v>List at least two questions or ideas</v>
      </c>
      <c r="AJ21" s="387"/>
      <c r="AK21" s="162" t="str">
        <f>IF(NOVA!T7&lt;&gt;"", NOVA!T7, "")</f>
        <v/>
      </c>
      <c r="AL21" s="216"/>
      <c r="AM21" s="162" t="str">
        <f>NOVA!B68</f>
        <v>4c3</v>
      </c>
      <c r="AN21" s="386" t="str">
        <f>NOVA!C68</f>
        <v>Discuss food web with counselor</v>
      </c>
      <c r="AO21" s="387"/>
      <c r="AP21" s="162" t="str">
        <f>IF(NOVA!T68&lt;&gt;"", NOVA!T68, "")</f>
        <v/>
      </c>
      <c r="AQ21" s="216"/>
      <c r="AR21" s="162" t="str">
        <f>NOVA!B133</f>
        <v>1a</v>
      </c>
      <c r="AS21" s="389" t="str">
        <f>NOVA!C133</f>
        <v>Read or watch 1 hour of mechanical content</v>
      </c>
      <c r="AT21" s="390"/>
      <c r="AU21" s="162" t="str">
        <f>IF(NOVA!T133&lt;&gt;"", NOVA!T133, "")</f>
        <v/>
      </c>
    </row>
    <row r="22" spans="1:47">
      <c r="A22" s="109" t="s">
        <v>440</v>
      </c>
      <c r="B22" s="117" t="str">
        <f>IF(ISTEXT(ArrowOfLight!T5),"C"," ")</f>
        <v xml:space="preserve"> </v>
      </c>
      <c r="D22" s="402"/>
      <c r="E22" s="42">
        <f>AdventurePins!B26</f>
        <v>5</v>
      </c>
      <c r="F22" s="159" t="str">
        <f>AdventurePins!C26</f>
        <v>Demonstrate treatment for five:</v>
      </c>
      <c r="G22" s="42" t="str">
        <f>IF(AdventurePins!T26&lt;&gt;"", AdventurePins!T26, " ")</f>
        <v xml:space="preserve"> </v>
      </c>
      <c r="I22" s="402" t="str">
        <f>IF(AdventurePins!$E82&lt;&gt;"", AdventurePins!$E82, " ")</f>
        <v>(Do all of A or B)</v>
      </c>
      <c r="J22" s="424" t="str">
        <f>AdventurePins!C83</f>
        <v>Option A</v>
      </c>
      <c r="K22" s="425"/>
      <c r="L22" s="42" t="str">
        <f>IF(AdventurePins!T83&lt;&gt;"", AdventurePins!T83, " ")</f>
        <v xml:space="preserve"> </v>
      </c>
      <c r="N22" s="416"/>
      <c r="O22" s="107">
        <f>Electives!B26</f>
        <v>7</v>
      </c>
      <c r="P22" s="125" t="str">
        <f>Electives!C26</f>
        <v>Talk swimming expert</v>
      </c>
      <c r="Q22" s="107" t="str">
        <f>IF(Electives!T26&lt;&gt;"", Electives!T26, " ")</f>
        <v xml:space="preserve"> </v>
      </c>
      <c r="S22" s="417"/>
      <c r="T22" s="107" t="str">
        <f>Electives!B94</f>
        <v>6b</v>
      </c>
      <c r="U22" s="125" t="str">
        <f>Electives!C94</f>
        <v>Identify geological materials (community)</v>
      </c>
      <c r="V22" s="107" t="str">
        <f>IF(Electives!T94&lt;&gt;"", Electives!T94, " ")</f>
        <v xml:space="preserve"> </v>
      </c>
      <c r="X22" s="410"/>
      <c r="Y22" s="107" t="str">
        <f>Electives!B160</f>
        <v>9b</v>
      </c>
      <c r="Z22" s="127" t="str">
        <f>Electives!C160</f>
        <v>Create vid of wild creature &amp; share w/den</v>
      </c>
      <c r="AA22" s="107" t="str">
        <f>IF(Electives!T160&lt;&gt;"", Electives!T160, " ")</f>
        <v xml:space="preserve"> </v>
      </c>
      <c r="AC22" s="164" t="str">
        <f>'Cub Awards'!B25</f>
        <v>i</v>
      </c>
      <c r="AD22" s="314" t="str">
        <f>'Cub Awards'!C25</f>
        <v>Participate in outdoor aquatics</v>
      </c>
      <c r="AE22" s="314"/>
      <c r="AF22" s="164" t="str">
        <f>IF('Cub Awards'!T25&lt;&gt;"", 'Cub Awards'!T25, "")</f>
        <v/>
      </c>
      <c r="AG22" s="216"/>
      <c r="AH22" s="162" t="str">
        <f>NOVA!B8</f>
        <v>1c</v>
      </c>
      <c r="AI22" s="386" t="str">
        <f>NOVA!C8</f>
        <v>Discuss two with your counselor</v>
      </c>
      <c r="AJ22" s="387"/>
      <c r="AK22" s="162" t="str">
        <f>IF(NOVA!T8&lt;&gt;"", NOVA!T8, "")</f>
        <v/>
      </c>
      <c r="AL22" s="216"/>
      <c r="AM22" s="162" t="str">
        <f>NOVA!B69</f>
        <v>4d1</v>
      </c>
      <c r="AN22" s="386" t="str">
        <f>NOVA!C69</f>
        <v>Crate diorama of local animal's habitat</v>
      </c>
      <c r="AO22" s="387"/>
      <c r="AP22" s="162" t="str">
        <f>IF(NOVA!T69&lt;&gt;"", NOVA!T69, "")</f>
        <v/>
      </c>
      <c r="AQ22" s="216"/>
      <c r="AR22" s="162" t="str">
        <f>NOVA!B134</f>
        <v>1b</v>
      </c>
      <c r="AS22" s="386" t="str">
        <f>NOVA!C134</f>
        <v>List at least two questions or ideas</v>
      </c>
      <c r="AT22" s="387"/>
      <c r="AU22" s="162" t="str">
        <f>IF(NOVA!T134&lt;&gt;"", NOVA!T134, "")</f>
        <v/>
      </c>
    </row>
    <row r="23" spans="1:47">
      <c r="A23" s="109" t="s">
        <v>441</v>
      </c>
      <c r="B23" s="117" t="str">
        <f>ArrowOfLight!T6</f>
        <v/>
      </c>
      <c r="D23" s="402"/>
      <c r="E23" s="42" t="str">
        <f>AdventurePins!B27</f>
        <v>5a</v>
      </c>
      <c r="F23" s="159" t="str">
        <f>AdventurePins!C27</f>
        <v>Cuts &amp; scratches</v>
      </c>
      <c r="G23" s="42" t="str">
        <f>IF(AdventurePins!T27&lt;&gt;"", AdventurePins!T27, " ")</f>
        <v xml:space="preserve"> </v>
      </c>
      <c r="I23" s="402"/>
      <c r="J23" s="42">
        <f>AdventurePins!B84</f>
        <v>1</v>
      </c>
      <c r="K23" s="159" t="str">
        <f>AdventurePins!C84</f>
        <v>Plan / conduct campout</v>
      </c>
      <c r="L23" s="42" t="str">
        <f>IF(AdventurePins!T84&lt;&gt;"", AdventurePins!T84, " ")</f>
        <v xml:space="preserve"> </v>
      </c>
      <c r="N23" s="416"/>
      <c r="O23" s="107">
        <f>Electives!B27</f>
        <v>8</v>
      </c>
      <c r="P23" s="125" t="str">
        <f>Electives!C27</f>
        <v>PFD exercise</v>
      </c>
      <c r="Q23" s="107" t="str">
        <f>IF(Electives!T27&lt;&gt;"", Electives!T27,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Awards'!T26&lt;&gt;"", 'Cub Awards'!T26, "")</f>
        <v/>
      </c>
      <c r="AG23" s="216"/>
      <c r="AH23" s="162">
        <f>NOVA!B9</f>
        <v>2</v>
      </c>
      <c r="AI23" s="386" t="str">
        <f>NOVA!C9</f>
        <v>Complete an elective listed in comment</v>
      </c>
      <c r="AJ23" s="387"/>
      <c r="AK23" s="162" t="str">
        <f>IF(NOVA!T9&lt;&gt;"", NOVA!T9, "")</f>
        <v/>
      </c>
      <c r="AL23" s="216"/>
      <c r="AM23" s="162" t="str">
        <f>NOVA!B70</f>
        <v>4d2</v>
      </c>
      <c r="AN23" s="386" t="str">
        <f>NOVA!C70</f>
        <v>Explain what animal must have</v>
      </c>
      <c r="AO23" s="387"/>
      <c r="AP23" s="162" t="str">
        <f>IF(NOVA!T70&lt;&gt;"", NOVA!T70, "")</f>
        <v/>
      </c>
      <c r="AQ23" s="216"/>
      <c r="AR23" s="162" t="str">
        <f>NOVA!B135</f>
        <v>1c</v>
      </c>
      <c r="AS23" s="386" t="str">
        <f>NOVA!C135</f>
        <v>Discuss two with your counselor</v>
      </c>
      <c r="AT23" s="387"/>
      <c r="AU23" s="162" t="str">
        <f>IF(NOVA!T135&lt;&gt;"", NOVA!T135, "")</f>
        <v/>
      </c>
    </row>
    <row r="24" spans="1:47">
      <c r="A24" s="109" t="s">
        <v>442</v>
      </c>
      <c r="B24" s="117" t="str">
        <f>ArrowOfLight!T8</f>
        <v/>
      </c>
      <c r="D24" s="402"/>
      <c r="E24" s="42" t="str">
        <f>AdventurePins!B28</f>
        <v>5b</v>
      </c>
      <c r="F24" s="159" t="str">
        <f>AdventurePins!C28</f>
        <v>Burns &amp; scalds</v>
      </c>
      <c r="G24" s="42" t="str">
        <f>IF(AdventurePins!T28&lt;&gt;"", AdventurePins!T28, " ")</f>
        <v xml:space="preserve"> </v>
      </c>
      <c r="I24" s="402"/>
      <c r="J24" s="42">
        <f>AdventurePins!B85</f>
        <v>2</v>
      </c>
      <c r="K24" s="159" t="str">
        <f>AdventurePins!C85</f>
        <v>Setup tent without adult help</v>
      </c>
      <c r="L24" s="42" t="str">
        <f>IF(AdventurePins!T85&lt;&gt;"", AdventurePins!T85, " ")</f>
        <v xml:space="preserve"> </v>
      </c>
      <c r="N24" s="417"/>
      <c r="O24" s="107">
        <f>Electives!B28</f>
        <v>9</v>
      </c>
      <c r="P24" s="125" t="str">
        <f>Electives!C28</f>
        <v>Paddle canoe</v>
      </c>
      <c r="Q24" s="107" t="str">
        <f>IF(Electives!T28&lt;&gt;"", Electives!T28, " ")</f>
        <v xml:space="preserve"> </v>
      </c>
      <c r="S24" s="410" t="str">
        <f>IF(Electives!$E97&lt;&gt;"", Electives!$E97, " ")</f>
        <v>(Do 1-2)</v>
      </c>
      <c r="T24" s="107">
        <f>Electives!B98</f>
        <v>1</v>
      </c>
      <c r="U24" s="126" t="str">
        <f>Electives!C98</f>
        <v>3 things describing a type of engineer</v>
      </c>
      <c r="V24" s="107" t="str">
        <f>IF(Electives!T98&lt;&gt;"", Electives!T98, " ")</f>
        <v xml:space="preserve"> </v>
      </c>
      <c r="X24" s="410" t="str">
        <f>IF(Electives!$E163&lt;&gt;"", Electives!$E163, " ")</f>
        <v>(Do 1-4 and one other)</v>
      </c>
      <c r="Y24" s="107">
        <f>Electives!B164</f>
        <v>1</v>
      </c>
      <c r="Z24" s="125" t="str">
        <f>Electives!C164</f>
        <v>Identify 2 groups / parts of tree</v>
      </c>
      <c r="AA24" s="107" t="str">
        <f>IF(Electives!T164&lt;&gt;"", Electives!T164, " ")</f>
        <v xml:space="preserve"> </v>
      </c>
      <c r="AC24" s="164" t="str">
        <f>'Cub Awards'!B27</f>
        <v>k</v>
      </c>
      <c r="AD24" s="314" t="str">
        <f>'Cub Awards'!C27</f>
        <v>Participate in outdoor sporting event</v>
      </c>
      <c r="AE24" s="314"/>
      <c r="AF24" s="164" t="str">
        <f>IF('Cub Awards'!T27&lt;&gt;"", 'Cub Awards'!T27, "")</f>
        <v/>
      </c>
      <c r="AG24" s="216"/>
      <c r="AH24" s="162" t="str">
        <f>NOVA!B10</f>
        <v>3a</v>
      </c>
      <c r="AI24" s="386" t="str">
        <f>NOVA!C10</f>
        <v>Choose a question to investigate</v>
      </c>
      <c r="AJ24" s="387"/>
      <c r="AK24" s="162" t="str">
        <f>IF(NOVA!T10&lt;&gt;"", NOVA!T10, "")</f>
        <v/>
      </c>
      <c r="AL24" s="216"/>
      <c r="AM24" s="162" t="str">
        <f>NOVA!B71</f>
        <v>4e1</v>
      </c>
      <c r="AN24" s="386" t="str">
        <f>NOVA!C71</f>
        <v>Make and place a bird feeder</v>
      </c>
      <c r="AO24" s="387"/>
      <c r="AP24" s="162" t="str">
        <f>IF(NOVA!T71&lt;&gt;"", NOVA!T71, "")</f>
        <v/>
      </c>
      <c r="AQ24" s="216"/>
      <c r="AR24" s="162">
        <f>NOVA!B136</f>
        <v>2</v>
      </c>
      <c r="AS24" s="386" t="str">
        <f>NOVA!C136</f>
        <v>Complete an elective listed in comment</v>
      </c>
      <c r="AT24" s="387"/>
      <c r="AU24" s="162" t="str">
        <f>IF(NOVA!T136&lt;&gt;"", NOVA!T136, "")</f>
        <v/>
      </c>
    </row>
    <row r="25" spans="1:47" ht="12.75" customHeight="1">
      <c r="A25" s="109" t="s">
        <v>443</v>
      </c>
      <c r="B25" s="117" t="str">
        <f>ArrowOfLight!T7</f>
        <v/>
      </c>
      <c r="D25" s="402"/>
      <c r="E25" s="42" t="str">
        <f>AdventurePins!B29</f>
        <v>5c</v>
      </c>
      <c r="F25" s="159" t="str">
        <f>AdventurePins!C29</f>
        <v>Sunburn</v>
      </c>
      <c r="G25" s="42" t="str">
        <f>IF(AdventurePins!T29&lt;&gt;"", AdventurePins!T29, " ")</f>
        <v xml:space="preserve"> </v>
      </c>
      <c r="I25" s="402"/>
      <c r="J25" s="42">
        <f>AdventurePins!B86</f>
        <v>3</v>
      </c>
      <c r="K25" s="159" t="str">
        <f>AdventurePins!C86</f>
        <v>Discuss emergency actions for:</v>
      </c>
      <c r="L25" s="42" t="str">
        <f>IF(AdventurePins!T86&lt;&gt;"", AdventurePins!T86, " ")</f>
        <v xml:space="preserve"> </v>
      </c>
      <c r="N25" s="399" t="str">
        <f>Electives!C31</f>
        <v>Art Explosion</v>
      </c>
      <c r="O25" s="399"/>
      <c r="P25" s="399"/>
      <c r="Q25" s="399"/>
      <c r="S25" s="410"/>
      <c r="T25" s="107" t="str">
        <f>Electives!B99</f>
        <v>2a</v>
      </c>
      <c r="U25" s="125" t="str">
        <f>Electives!C99</f>
        <v>Construct blueprint plans for a design</v>
      </c>
      <c r="V25" s="107" t="str">
        <f>IF(Electives!T99&lt;&gt;"", Electives!T99, " ")</f>
        <v xml:space="preserve"> </v>
      </c>
      <c r="X25" s="410"/>
      <c r="Y25" s="107">
        <f>Electives!B165</f>
        <v>2</v>
      </c>
      <c r="Z25" s="125" t="str">
        <f>Electives!C165</f>
        <v>Identify 4 local trees &amp; how used</v>
      </c>
      <c r="AA25" s="107" t="str">
        <f>IF(Electives!T165&lt;&gt;"", Electives!T165, " ")</f>
        <v xml:space="preserve"> </v>
      </c>
      <c r="AC25" s="164" t="str">
        <f>'Cub Awards'!B28</f>
        <v>l</v>
      </c>
      <c r="AD25" s="314" t="str">
        <f>'Cub Awards'!C28</f>
        <v>Participate in outdoor worship service</v>
      </c>
      <c r="AE25" s="314"/>
      <c r="AF25" s="164" t="str">
        <f>IF('Cub Awards'!T28&lt;&gt;"", 'Cub Awards'!T28, "")</f>
        <v/>
      </c>
      <c r="AG25" s="216"/>
      <c r="AH25" s="162" t="str">
        <f>NOVA!B11</f>
        <v>3b</v>
      </c>
      <c r="AI25" s="386" t="str">
        <f>NOVA!C11</f>
        <v>Use scientific method to investigate</v>
      </c>
      <c r="AJ25" s="387"/>
      <c r="AK25" s="162" t="str">
        <f>IF(NOVA!T11&lt;&gt;"", NOVA!T11, "")</f>
        <v/>
      </c>
      <c r="AL25" s="216"/>
      <c r="AM25" s="162" t="str">
        <f>NOVA!B72</f>
        <v>4e2</v>
      </c>
      <c r="AN25" s="386" t="str">
        <f>NOVA!C72</f>
        <v>Fill feeder with birdseed</v>
      </c>
      <c r="AO25" s="387"/>
      <c r="AP25" s="162" t="str">
        <f>IF(NOVA!T72&lt;&gt;"", NOVA!T72, "")</f>
        <v/>
      </c>
      <c r="AQ25" s="216"/>
      <c r="AR25" s="162" t="str">
        <f>NOVA!B137</f>
        <v>3a1</v>
      </c>
      <c r="AS25" s="386" t="str">
        <f>NOVA!C137</f>
        <v>Make a list of the three kinds of levers</v>
      </c>
      <c r="AT25" s="387"/>
      <c r="AU25" s="162" t="str">
        <f>IF(NOVA!T137&lt;&gt;"", NOVA!T137, "")</f>
        <v/>
      </c>
    </row>
    <row r="26" spans="1:47" ht="12.75" customHeight="1">
      <c r="A26" s="114" t="s">
        <v>444</v>
      </c>
      <c r="B26" s="117" t="str">
        <f>ArrowOfLight!T9</f>
        <v/>
      </c>
      <c r="D26" s="402"/>
      <c r="E26" s="42" t="str">
        <f>AdventurePins!B30</f>
        <v>5d</v>
      </c>
      <c r="F26" s="159" t="str">
        <f>AdventurePins!C30</f>
        <v>Blisters on hand / foot</v>
      </c>
      <c r="G26" s="42" t="str">
        <f>IF(AdventurePins!T30&lt;&gt;"", AdventurePins!T30, " ")</f>
        <v xml:space="preserve"> </v>
      </c>
      <c r="I26" s="402"/>
      <c r="J26" s="42" t="str">
        <f>AdventurePins!B87</f>
        <v>3a</v>
      </c>
      <c r="K26" s="159" t="str">
        <f>AdventurePins!C87</f>
        <v>Severe rainstorm causing flooding</v>
      </c>
      <c r="L26" s="42" t="str">
        <f>IF(AdventurePins!T87&lt;&gt;"", AdventurePins!T87, " ")</f>
        <v xml:space="preserve"> </v>
      </c>
      <c r="N26" s="415" t="str">
        <f>IF(Electives!$E31&lt;&gt;"", Electives!$E31, " ")</f>
        <v>(Do 1-2 and two of 3)</v>
      </c>
      <c r="O26" s="107">
        <f>Electives!B32</f>
        <v>1</v>
      </c>
      <c r="P26" s="125" t="str">
        <f>Electives!C32</f>
        <v>Visit museum</v>
      </c>
      <c r="Q26" s="107" t="str">
        <f>IF(Electives!T32&lt;&gt;"", Electives!T32, " ")</f>
        <v xml:space="preserve"> </v>
      </c>
      <c r="S26" s="410"/>
      <c r="T26" s="107" t="str">
        <f>Electives!B100</f>
        <v>2b</v>
      </c>
      <c r="U26" s="125" t="str">
        <f>Electives!C100</f>
        <v>Using plans, construct the project</v>
      </c>
      <c r="V26" s="107" t="str">
        <f>IF(Electives!T100&lt;&gt;"", Electives!T100, " ")</f>
        <v xml:space="preserve"> </v>
      </c>
      <c r="X26" s="410"/>
      <c r="Y26" s="107">
        <f>Electives!B166</f>
        <v>3</v>
      </c>
      <c r="Z26" s="125" t="str">
        <f>Electives!C166</f>
        <v>Identify 4 plants &amp; how used</v>
      </c>
      <c r="AA26" s="107" t="str">
        <f>IF(Electives!T166&lt;&gt;"", Electives!T166, " ")</f>
        <v xml:space="preserve"> </v>
      </c>
      <c r="AC26" s="164" t="str">
        <f>'Cub Awards'!B29</f>
        <v>m</v>
      </c>
      <c r="AD26" s="314" t="str">
        <f>'Cub Awards'!C29</f>
        <v>Explore park</v>
      </c>
      <c r="AE26" s="314"/>
      <c r="AF26" s="164" t="str">
        <f>IF('Cub Awards'!T29&lt;&gt;"", 'Cub Awards'!T29, "")</f>
        <v/>
      </c>
      <c r="AG26" s="217"/>
      <c r="AH26" s="162" t="str">
        <f>NOVA!B12</f>
        <v>3c</v>
      </c>
      <c r="AI26" s="386" t="str">
        <f>NOVA!C12</f>
        <v>Discuss findings with counselor</v>
      </c>
      <c r="AJ26" s="387"/>
      <c r="AK26" s="162" t="str">
        <f>IF(NOVA!T12&lt;&gt;"", NOVA!T12, "")</f>
        <v/>
      </c>
      <c r="AL26" s="217"/>
      <c r="AM26" s="162" t="str">
        <f>NOVA!B73</f>
        <v>4e3</v>
      </c>
      <c r="AN26" s="386" t="str">
        <f>NOVA!C73</f>
        <v>Provide a water source</v>
      </c>
      <c r="AO26" s="387"/>
      <c r="AP26" s="162" t="str">
        <f>IF(NOVA!T73&lt;&gt;"", NOVA!T73, "")</f>
        <v/>
      </c>
      <c r="AQ26" s="217"/>
      <c r="AR26" s="162" t="str">
        <f>NOVA!B138</f>
        <v>3a2</v>
      </c>
      <c r="AS26" s="386" t="str">
        <f>NOVA!C138</f>
        <v>Show how each lever work</v>
      </c>
      <c r="AT26" s="387"/>
      <c r="AU26" s="162" t="str">
        <f>IF(NOVA!T138&lt;&gt;"", NOVA!T138, "")</f>
        <v/>
      </c>
    </row>
    <row r="27" spans="1:47" ht="12.75" customHeight="1">
      <c r="A27" s="120" t="s">
        <v>445</v>
      </c>
      <c r="B27" s="117" t="str">
        <f>ArrowOfLight!T10</f>
        <v/>
      </c>
      <c r="D27" s="402"/>
      <c r="E27" s="42" t="str">
        <f>AdventurePins!B31</f>
        <v>5e</v>
      </c>
      <c r="F27" s="159" t="str">
        <f>AdventurePins!C31</f>
        <v>Tick bites</v>
      </c>
      <c r="G27" s="42" t="str">
        <f>IF(AdventurePins!T31&lt;&gt;"", AdventurePins!T31, " ")</f>
        <v xml:space="preserve"> </v>
      </c>
      <c r="I27" s="402"/>
      <c r="J27" s="42" t="str">
        <f>AdventurePins!B88</f>
        <v>3b</v>
      </c>
      <c r="K27" s="127" t="str">
        <f>AdventurePins!C88</f>
        <v>Severe thunderstorm w/lightning or tornados</v>
      </c>
      <c r="L27" s="42" t="str">
        <f>IF(AdventurePins!T88&lt;&gt;"", AdventurePins!T88, " ")</f>
        <v xml:space="preserve"> </v>
      </c>
      <c r="N27" s="416"/>
      <c r="O27" s="107">
        <f>Electives!B33</f>
        <v>2</v>
      </c>
      <c r="P27" s="125" t="str">
        <f>Electives!C33</f>
        <v>Create 2 self-portrits, different tech</v>
      </c>
      <c r="Q27" s="107" t="str">
        <f>IF(Electives!T33&lt;&gt;"", Electives!T33, " ")</f>
        <v xml:space="preserve"> </v>
      </c>
      <c r="S27" s="410"/>
      <c r="T27" s="107" t="str">
        <f>Electives!B101</f>
        <v>2c</v>
      </c>
      <c r="U27" s="125" t="str">
        <f>Electives!C101</f>
        <v>Share project with Den</v>
      </c>
      <c r="V27" s="107" t="str">
        <f>IF(Electives!T101&lt;&gt;"", Electives!T101, " ")</f>
        <v xml:space="preserve"> </v>
      </c>
      <c r="X27" s="410"/>
      <c r="Y27" s="107">
        <f>Electives!B167</f>
        <v>4</v>
      </c>
      <c r="Z27" s="125" t="str">
        <f>Electives!C167</f>
        <v>Care plan and plant a plant/tree</v>
      </c>
      <c r="AA27" s="107" t="str">
        <f>IF(Electives!T167&lt;&gt;"", Electives!T167, " ")</f>
        <v xml:space="preserve"> </v>
      </c>
      <c r="AC27" s="164" t="str">
        <f>'Cub Awards'!B30</f>
        <v>n</v>
      </c>
      <c r="AD27" s="314" t="str">
        <f>'Cub Awards'!C30</f>
        <v>Invent and play outside game</v>
      </c>
      <c r="AE27" s="314"/>
      <c r="AF27" s="164" t="str">
        <f>IF('Cub Awards'!T30&lt;&gt;"", 'Cub Awards'!T30, "")</f>
        <v/>
      </c>
      <c r="AG27" s="215"/>
      <c r="AH27" s="162">
        <f>NOVA!B13</f>
        <v>4</v>
      </c>
      <c r="AI27" s="386" t="str">
        <f>NOVA!C13</f>
        <v>Visit a place where science is done</v>
      </c>
      <c r="AJ27" s="387"/>
      <c r="AK27" s="162" t="str">
        <f>IF(NOVA!T13&lt;&gt;"", NOVA!T13, "")</f>
        <v/>
      </c>
      <c r="AL27" s="215"/>
      <c r="AM27" s="162" t="str">
        <f>NOVA!B74</f>
        <v>4e4</v>
      </c>
      <c r="AN27" s="386" t="str">
        <f>NOVA!C74</f>
        <v>Watch and record feeder for 2 weeks</v>
      </c>
      <c r="AO27" s="387"/>
      <c r="AP27" s="162" t="str">
        <f>IF(NOVA!T74&lt;&gt;"", NOVA!T74, "")</f>
        <v/>
      </c>
      <c r="AQ27" s="215"/>
      <c r="AR27" s="162" t="str">
        <f>NOVA!B139</f>
        <v>3a3</v>
      </c>
      <c r="AS27" s="386" t="str">
        <f>NOVA!C139</f>
        <v>Show how the lever moves something</v>
      </c>
      <c r="AT27" s="387"/>
      <c r="AU27" s="162" t="str">
        <f>IF(NOVA!T139&lt;&gt;"", NOVA!T139, "")</f>
        <v/>
      </c>
    </row>
    <row r="28" spans="1:47" ht="12.75" customHeight="1">
      <c r="A28" s="109" t="s">
        <v>855</v>
      </c>
      <c r="B28" s="117" t="str">
        <f>IF(ISTEXT(ArrowOfLight!T11),"C"," ")</f>
        <v xml:space="preserve"> </v>
      </c>
      <c r="D28" s="402"/>
      <c r="E28" s="42" t="str">
        <f>AdventurePins!B32</f>
        <v>5f</v>
      </c>
      <c r="F28" s="159" t="str">
        <f>AdventurePins!C32</f>
        <v>Bites &amp; stings</v>
      </c>
      <c r="G28" s="42" t="str">
        <f>IF(AdventurePins!T32&lt;&gt;"", AdventurePins!T32, " ")</f>
        <v xml:space="preserve"> </v>
      </c>
      <c r="I28" s="402"/>
      <c r="J28" s="42" t="str">
        <f>AdventurePins!B89</f>
        <v>3c</v>
      </c>
      <c r="K28" s="159" t="str">
        <f>AdventurePins!C89</f>
        <v>Fire/Earthquake/other evacuation</v>
      </c>
      <c r="L28" s="42" t="str">
        <f>IF(AdventurePins!T89&lt;&gt;"", AdventurePins!T89, " ")</f>
        <v xml:space="preserve"> </v>
      </c>
      <c r="N28" s="416"/>
      <c r="O28" s="107" t="str">
        <f>Electives!B34</f>
        <v>3a</v>
      </c>
      <c r="P28" s="125" t="str">
        <f>Electives!C34</f>
        <v>Draw original picture outdoors</v>
      </c>
      <c r="Q28" s="107" t="str">
        <f>IF(Electives!T34&lt;&gt;"", Electives!T34, " ")</f>
        <v xml:space="preserve"> </v>
      </c>
      <c r="S28" s="410"/>
      <c r="T28" s="107">
        <f>Electives!B102</f>
        <v>3</v>
      </c>
      <c r="U28" s="125" t="str">
        <f>Electives!C102</f>
        <v>Explore fields of engineering</v>
      </c>
      <c r="V28" s="107" t="str">
        <f>IF(Electives!T102&lt;&gt;"", Electives!T102, " ")</f>
        <v xml:space="preserve"> </v>
      </c>
      <c r="X28" s="410"/>
      <c r="Y28" s="107">
        <f>Electives!B168</f>
        <v>5</v>
      </c>
      <c r="Z28" s="126" t="str">
        <f>Electives!C168</f>
        <v>List of household things made of wood</v>
      </c>
      <c r="AA28" s="107" t="str">
        <f>IF(Electives!T168&lt;&gt;"", Electives!T168,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IF(NOVA!T14&lt;&gt;"", NOVA!T14, "")</f>
        <v/>
      </c>
      <c r="AL28" s="216"/>
      <c r="AM28" s="162" t="str">
        <f>NOVA!B75</f>
        <v>4e5</v>
      </c>
      <c r="AN28" s="386" t="str">
        <f>NOVA!C75</f>
        <v>Identify visitors</v>
      </c>
      <c r="AO28" s="387"/>
      <c r="AP28" s="162" t="str">
        <f>IF(NOVA!T75&lt;&gt;"", NOVA!T75, "")</f>
        <v/>
      </c>
      <c r="AQ28" s="216"/>
      <c r="AR28" s="162" t="str">
        <f>NOVA!B140</f>
        <v>3a4</v>
      </c>
      <c r="AS28" s="386" t="str">
        <f>NOVA!C140</f>
        <v>Show the class of each lever</v>
      </c>
      <c r="AT28" s="387"/>
      <c r="AU28" s="162" t="str">
        <f>IF(NOVA!T140&lt;&gt;"", NOVA!T140, "")</f>
        <v/>
      </c>
    </row>
    <row r="29" spans="1:47" ht="12.75" customHeight="1">
      <c r="A29" s="209" t="s">
        <v>856</v>
      </c>
      <c r="B29" s="117" t="str">
        <f>IF(ISTEXT(ArrowOfLight!T12),"C"," ")</f>
        <v xml:space="preserve"> </v>
      </c>
      <c r="D29" s="402"/>
      <c r="E29" s="42" t="str">
        <f>AdventurePins!B33</f>
        <v>5g</v>
      </c>
      <c r="F29" s="159" t="str">
        <f>AdventurePins!C33</f>
        <v>Poisonous snakebite</v>
      </c>
      <c r="G29" s="42" t="str">
        <f>IF(AdventurePins!T33&lt;&gt;"", AdventurePins!T33, " ")</f>
        <v xml:space="preserve"> </v>
      </c>
      <c r="I29" s="402"/>
      <c r="J29" s="42">
        <f>AdventurePins!B90</f>
        <v>4</v>
      </c>
      <c r="K29" s="127" t="str">
        <f>AdventurePins!C90</f>
        <v>Tie,teach and say when to use a Bowline.</v>
      </c>
      <c r="L29" s="42" t="str">
        <f>IF(AdventurePins!T90&lt;&gt;"", AdventurePins!T90, " ")</f>
        <v xml:space="preserve"> </v>
      </c>
      <c r="N29" s="416"/>
      <c r="O29" s="107" t="str">
        <f>Electives!B35</f>
        <v>3b</v>
      </c>
      <c r="P29" s="125" t="str">
        <f>Electives!C35</f>
        <v>Clay sculpture</v>
      </c>
      <c r="Q29" s="107" t="str">
        <f>IF(Electives!T35&lt;&gt;"", Electives!T35, " ")</f>
        <v xml:space="preserve"> </v>
      </c>
      <c r="S29" s="410"/>
      <c r="T29" s="107">
        <f>Electives!B103</f>
        <v>4</v>
      </c>
      <c r="U29" s="125" t="str">
        <f>Electives!C103</f>
        <v>Do 2 projects using engieering skills</v>
      </c>
      <c r="V29" s="107" t="str">
        <f>IF(Electives!T103&lt;&gt;"", Electives!T103, " ")</f>
        <v xml:space="preserve"> </v>
      </c>
      <c r="X29" s="410"/>
      <c r="Y29" s="107">
        <f>Electives!B169</f>
        <v>6</v>
      </c>
      <c r="Z29" s="126" t="str">
        <f>Electives!C169</f>
        <v>Explain growth rings &amp; types of tree bark</v>
      </c>
      <c r="AA29" s="107" t="str">
        <f>IF(Electives!T169&lt;&gt;"", Electives!T169, " ")</f>
        <v xml:space="preserve"> </v>
      </c>
      <c r="AC29" s="164">
        <f>'Cub Awards'!B33</f>
        <v>1</v>
      </c>
      <c r="AD29" s="314" t="str">
        <f>'Cub Awards'!C33</f>
        <v>Complete Building a Better World</v>
      </c>
      <c r="AE29" s="314"/>
      <c r="AF29" s="164" t="str">
        <f>IF('Cub Awards'!T33&lt;&gt;"", 'Cub Awards'!T33, "")</f>
        <v/>
      </c>
      <c r="AG29" s="142"/>
      <c r="AH29" s="162" t="str">
        <f>NOVA!B15</f>
        <v>4b</v>
      </c>
      <c r="AI29" s="386" t="str">
        <f>NOVA!C15</f>
        <v>Discuss science done/used/explained</v>
      </c>
      <c r="AJ29" s="387"/>
      <c r="AK29" s="162" t="str">
        <f>IF(NOVA!T15&lt;&gt;"", NOVA!T15, "")</f>
        <v/>
      </c>
      <c r="AL29" s="142"/>
      <c r="AM29" s="162" t="str">
        <f>NOVA!B76</f>
        <v>4e6</v>
      </c>
      <c r="AN29" s="386" t="str">
        <f>NOVA!C76</f>
        <v>Discuss what you learned</v>
      </c>
      <c r="AO29" s="387"/>
      <c r="AP29" s="162" t="str">
        <f>IF(NOVA!T76&lt;&gt;"", NOVA!T76, "")</f>
        <v/>
      </c>
      <c r="AQ29" s="142"/>
      <c r="AR29" s="162" t="str">
        <f>NOVA!B141</f>
        <v>3a5</v>
      </c>
      <c r="AS29" s="386" t="str">
        <f>NOVA!C141</f>
        <v>Show why we use levers</v>
      </c>
      <c r="AT29" s="387"/>
      <c r="AU29" s="162" t="str">
        <f>IF(NOVA!T141&lt;&gt;"", NOVA!T141, "")</f>
        <v/>
      </c>
    </row>
    <row r="30" spans="1:47" ht="12.75" customHeight="1">
      <c r="A30" s="414" t="s">
        <v>463</v>
      </c>
      <c r="B30" s="414"/>
      <c r="D30" s="402"/>
      <c r="E30" s="42" t="str">
        <f>AdventurePins!B34</f>
        <v>5h</v>
      </c>
      <c r="F30" s="159" t="str">
        <f>AdventurePins!C34</f>
        <v>Nosebleed</v>
      </c>
      <c r="G30" s="42" t="str">
        <f>IF(AdventurePins!T34&lt;&gt;"", AdventurePins!T34, " ")</f>
        <v xml:space="preserve"> </v>
      </c>
      <c r="I30" s="402"/>
      <c r="J30" s="42">
        <f>AdventurePins!B91</f>
        <v>5</v>
      </c>
      <c r="K30" s="159" t="str">
        <f>AdventurePins!C91</f>
        <v>Outdoor Code / Leave No Trace</v>
      </c>
      <c r="L30" s="42" t="str">
        <f>IF(AdventurePins!T91&lt;&gt;"", AdventurePins!T91, " ")</f>
        <v xml:space="preserve"> </v>
      </c>
      <c r="N30" s="416"/>
      <c r="O30" s="107" t="str">
        <f>Electives!B36</f>
        <v>3c</v>
      </c>
      <c r="P30" s="125" t="str">
        <f>Electives!C36</f>
        <v>Clay object, fired / baked / dried</v>
      </c>
      <c r="Q30" s="107" t="str">
        <f>IF(Electives!T36&lt;&gt;"", Electives!T36, " ")</f>
        <v xml:space="preserve"> </v>
      </c>
      <c r="S30" s="399" t="str">
        <f>Electives!C106</f>
        <v>Fix It</v>
      </c>
      <c r="T30" s="399"/>
      <c r="U30" s="399"/>
      <c r="V30" s="399"/>
      <c r="X30" s="410"/>
      <c r="Y30" s="107">
        <f>Electives!B170</f>
        <v>7</v>
      </c>
      <c r="Z30" s="125" t="str">
        <f>Electives!C170</f>
        <v>Visit nature center</v>
      </c>
      <c r="AA30" s="107" t="str">
        <f>IF(Electives!T170&lt;&gt;"", Electives!T170, " ")</f>
        <v xml:space="preserve"> </v>
      </c>
      <c r="AC30" s="164">
        <f>'Cub Awards'!B34</f>
        <v>2</v>
      </c>
      <c r="AD30" s="314" t="str">
        <f>'Cub Awards'!C34</f>
        <v>Complete Into the Woods</v>
      </c>
      <c r="AE30" s="314"/>
      <c r="AF30" s="164" t="str">
        <f>IF('Cub Awards'!T34&lt;&gt;"", 'Cub Awards'!T34, "")</f>
        <v/>
      </c>
      <c r="AG30" s="142"/>
      <c r="AH30" s="162">
        <f>NOVA!B16</f>
        <v>5</v>
      </c>
      <c r="AI30" s="323" t="str">
        <f>NOVA!C16</f>
        <v>Discuss how science affects daily life</v>
      </c>
      <c r="AJ30" s="323"/>
      <c r="AK30" s="162" t="str">
        <f>IF(NOVA!T16&lt;&gt;"", NOVA!T16, "")</f>
        <v/>
      </c>
      <c r="AL30" s="142"/>
      <c r="AM30" s="162" t="str">
        <f>NOVA!B77</f>
        <v>4f</v>
      </c>
      <c r="AN30" s="386" t="str">
        <f>NOVA!C77</f>
        <v>Earn Outdoor Ethics or Conservation awards</v>
      </c>
      <c r="AO30" s="387"/>
      <c r="AP30" s="162" t="str">
        <f>IF(NOVA!T77&lt;&gt;"", NOVA!T77, "")</f>
        <v/>
      </c>
      <c r="AQ30" s="142"/>
      <c r="AR30" s="162" t="str">
        <f>NOVA!B142</f>
        <v>3b</v>
      </c>
      <c r="AS30" s="386" t="str">
        <f>NOVA!C142</f>
        <v>Design ONE of the following</v>
      </c>
      <c r="AT30" s="387"/>
      <c r="AU30" s="162" t="str">
        <f>IF(NOVA!T142&lt;&gt;"", NOVA!T142, "")</f>
        <v/>
      </c>
    </row>
    <row r="31" spans="1:47">
      <c r="A31" s="412"/>
      <c r="B31" s="412"/>
      <c r="D31" s="402"/>
      <c r="E31" s="42" t="str">
        <f>AdventurePins!B35</f>
        <v>5i</v>
      </c>
      <c r="F31" s="159" t="str">
        <f>AdventurePins!C35</f>
        <v>Frostbite</v>
      </c>
      <c r="G31" s="42" t="str">
        <f>IF(AdventurePins!T35&lt;&gt;"", AdventurePins!T35, " ")</f>
        <v xml:space="preserve"> </v>
      </c>
      <c r="I31" s="402"/>
      <c r="J31" s="424" t="str">
        <f>AdventurePins!C92</f>
        <v>Option B</v>
      </c>
      <c r="K31" s="425"/>
      <c r="L31" s="42" t="str">
        <f>IF(AdventurePins!T92&lt;&gt;"", AdventurePins!T92, " ")</f>
        <v xml:space="preserve"> </v>
      </c>
      <c r="N31" s="416"/>
      <c r="O31" s="107" t="str">
        <f>Electives!B37</f>
        <v>3d</v>
      </c>
      <c r="P31" s="125" t="str">
        <f>Electives!C37</f>
        <v>Freestanding sculpture</v>
      </c>
      <c r="Q31" s="107" t="str">
        <f>IF(Electives!T37&lt;&gt;"", Electives!T37, " ")</f>
        <v xml:space="preserve"> </v>
      </c>
      <c r="S31" s="415" t="str">
        <f>IF(Electives!$E106&lt;&gt;"", Electives!$E106, " ")</f>
        <v>(Do 1-3, eight of 4)</v>
      </c>
      <c r="T31" s="107">
        <f>Electives!B107</f>
        <v>1</v>
      </c>
      <c r="U31" s="127" t="str">
        <f>Electives!C107</f>
        <v>Put toolbox together; Show safety of 3 tools</v>
      </c>
      <c r="V31" s="107" t="str">
        <f>IF(Electives!T107&lt;&gt;"", Electives!T107, " ")</f>
        <v xml:space="preserve"> </v>
      </c>
      <c r="X31" s="399" t="str">
        <f>Electives!C173</f>
        <v>Looking Back, Looking Forward</v>
      </c>
      <c r="Y31" s="399"/>
      <c r="Z31" s="399"/>
      <c r="AA31" s="119"/>
      <c r="AC31" s="164">
        <f>'Cub Awards'!B35</f>
        <v>3</v>
      </c>
      <c r="AD31" s="314" t="str">
        <f>'Cub Awards'!C35</f>
        <v>Complete Into the Wild</v>
      </c>
      <c r="AE31" s="314"/>
      <c r="AF31" s="164" t="str">
        <f>IF('Cub Awards'!T35&lt;&gt;"", 'Cub Awards'!T35, "")</f>
        <v/>
      </c>
      <c r="AG31" s="216"/>
      <c r="AH31"/>
      <c r="AI31" s="388" t="str">
        <f>NOVA!C18</f>
        <v>NOVA Science: Down and Dirty</v>
      </c>
      <c r="AJ31" s="388"/>
      <c r="AK31"/>
      <c r="AL31" s="216"/>
      <c r="AM31" s="162">
        <f>NOVA!B78</f>
        <v>5</v>
      </c>
      <c r="AN31" s="386" t="str">
        <f>NOVA!C78</f>
        <v>Visit a place to observe wildlife</v>
      </c>
      <c r="AO31" s="387"/>
      <c r="AP31" s="162" t="str">
        <f>IF(NOVA!T78&lt;&gt;"", NOVA!T78, "")</f>
        <v/>
      </c>
      <c r="AQ31" s="216"/>
      <c r="AR31" s="162" t="str">
        <f>NOVA!B143</f>
        <v>3b1</v>
      </c>
      <c r="AS31" s="386" t="str">
        <f>NOVA!C143</f>
        <v>A playground fixture using a lever</v>
      </c>
      <c r="AT31" s="387"/>
      <c r="AU31" s="162" t="str">
        <f>IF(NOVA!T143&lt;&gt;"", NOVA!T143, "")</f>
        <v/>
      </c>
    </row>
    <row r="32" spans="1:47">
      <c r="A32" s="159" t="str">
        <f>D3</f>
        <v>Cast Iron Chef</v>
      </c>
      <c r="B32" s="151" t="str">
        <f>AdventurePins!T9</f>
        <v/>
      </c>
      <c r="D32" s="402"/>
      <c r="E32" s="42">
        <f>AdventurePins!B36</f>
        <v>6</v>
      </c>
      <c r="F32" s="159" t="str">
        <f>AdventurePins!C36</f>
        <v>Assemble home first aid kit</v>
      </c>
      <c r="G32" s="42" t="str">
        <f>IF(AdventurePins!T36&lt;&gt;"", AdventurePins!T36, " ")</f>
        <v xml:space="preserve"> </v>
      </c>
      <c r="I32" s="402"/>
      <c r="J32" s="42">
        <f>AdventurePins!B93</f>
        <v>1</v>
      </c>
      <c r="K32" s="159" t="str">
        <f>AdventurePins!C93</f>
        <v>Plan / conduct outdoor activity</v>
      </c>
      <c r="L32" s="42" t="str">
        <f>IF(AdventurePins!T93&lt;&gt;"", AdventurePins!T93, " ")</f>
        <v xml:space="preserve"> </v>
      </c>
      <c r="N32" s="416"/>
      <c r="O32" s="107" t="str">
        <f>Electives!B38</f>
        <v>3e</v>
      </c>
      <c r="P32" s="125" t="str">
        <f>Electives!C38</f>
        <v>Origami / Kirigami</v>
      </c>
      <c r="Q32" s="107" t="str">
        <f>IF(Electives!T38&lt;&gt;"", Electives!T38, " ")</f>
        <v xml:space="preserve"> </v>
      </c>
      <c r="S32" s="416"/>
      <c r="T32" s="107">
        <f>Electives!B108</f>
        <v>2</v>
      </c>
      <c r="U32" s="125" t="str">
        <f>Electives!C108</f>
        <v>Help adult with following:</v>
      </c>
      <c r="V32" s="107" t="str">
        <f>IF(Electives!T108&lt;&gt;"", Electives!T108, " ")</f>
        <v xml:space="preserve"> </v>
      </c>
      <c r="X32" s="410" t="str">
        <f>IF(Electives!$E173&lt;&gt;"", Electives!$E173, " ")</f>
        <v>(Do All)</v>
      </c>
      <c r="Y32" s="107">
        <f>Electives!B174</f>
        <v>1</v>
      </c>
      <c r="Z32" s="125" t="str">
        <f>Electives!C174</f>
        <v>Create history record of scouting</v>
      </c>
      <c r="AA32" s="107" t="str">
        <f>IF(Electives!T174&lt;&gt;"", Electives!T174, " ")</f>
        <v xml:space="preserve"> </v>
      </c>
      <c r="AC32" s="164">
        <f>'Cub Awards'!B36</f>
        <v>4</v>
      </c>
      <c r="AD32" s="314" t="str">
        <f>'Cub Awards'!C36</f>
        <v>Complete Earth Rocks!</v>
      </c>
      <c r="AE32" s="314"/>
      <c r="AF32" s="164" t="str">
        <f>IF('Cub Awards'!T36&lt;&gt;"", 'Cub Awards'!T36, "")</f>
        <v/>
      </c>
      <c r="AG32" s="216"/>
      <c r="AH32" s="162" t="str">
        <f>NOVA!B19</f>
        <v>1a</v>
      </c>
      <c r="AI32" s="323" t="str">
        <f>NOVA!C19</f>
        <v>Read or watch 1 hour of Earth science content</v>
      </c>
      <c r="AJ32" s="323"/>
      <c r="AK32" s="162" t="str">
        <f>IF(NOVA!T19&lt;&gt;"", NOVA!T19, "")</f>
        <v/>
      </c>
      <c r="AL32" s="216"/>
      <c r="AM32" s="162" t="str">
        <f>NOVA!B79</f>
        <v>5a1</v>
      </c>
      <c r="AN32" s="386" t="str">
        <f>NOVA!C79</f>
        <v>Talk about different species living there</v>
      </c>
      <c r="AO32" s="387"/>
      <c r="AP32" s="162" t="str">
        <f>IF(NOVA!T79&lt;&gt;"", NOVA!T79, "")</f>
        <v/>
      </c>
      <c r="AQ32" s="216"/>
      <c r="AR32" s="162" t="str">
        <f>NOVA!B144</f>
        <v>3b2</v>
      </c>
      <c r="AS32" s="386" t="str">
        <f>NOVA!C144</f>
        <v>A game / sport using a lever</v>
      </c>
      <c r="AT32" s="387"/>
      <c r="AU32" s="162" t="str">
        <f>IF(NOVA!T144&lt;&gt;"", NOVA!T144, "")</f>
        <v/>
      </c>
    </row>
    <row r="33" spans="1:47">
      <c r="A33" s="159" t="str">
        <f>D7</f>
        <v>Duty to God and You</v>
      </c>
      <c r="B33" s="151" t="str">
        <f>AdventurePins!T15</f>
        <v/>
      </c>
      <c r="D33" s="402"/>
      <c r="E33" s="42">
        <f>AdventurePins!B37</f>
        <v>7</v>
      </c>
      <c r="F33" s="159" t="str">
        <f>AdventurePins!C37</f>
        <v>Create / Practice emergency plan</v>
      </c>
      <c r="G33" s="42" t="str">
        <f>IF(AdventurePins!T37&lt;&gt;"", AdventurePins!T37, " ")</f>
        <v xml:space="preserve"> </v>
      </c>
      <c r="I33" s="402"/>
      <c r="J33" s="42">
        <f>AdventurePins!B94</f>
        <v>2</v>
      </c>
      <c r="K33" s="159" t="str">
        <f>AdventurePins!C94</f>
        <v>Discuss emergency actions for:</v>
      </c>
      <c r="L33" s="42" t="str">
        <f>IF(AdventurePins!T94&lt;&gt;"", AdventurePins!T94, " ")</f>
        <v xml:space="preserve"> </v>
      </c>
      <c r="N33" s="416"/>
      <c r="O33" s="107" t="str">
        <f>Electives!B39</f>
        <v>3f</v>
      </c>
      <c r="P33" s="125" t="str">
        <f>Electives!C39</f>
        <v>Computer illustration</v>
      </c>
      <c r="Q33" s="107" t="str">
        <f>IF(Electives!T39&lt;&gt;"", Electives!T39, " ")</f>
        <v xml:space="preserve"> </v>
      </c>
      <c r="S33" s="416"/>
      <c r="T33" s="107" t="str">
        <f>Electives!B109</f>
        <v>2a</v>
      </c>
      <c r="U33" s="127" t="str">
        <f>Electives!C109</f>
        <v>Locate electrical panel, fuses or breakers</v>
      </c>
      <c r="V33" s="107" t="str">
        <f>IF(Electives!T109&lt;&gt;"", Electives!T109, " ")</f>
        <v xml:space="preserve"> </v>
      </c>
      <c r="X33" s="410"/>
      <c r="Y33" s="107">
        <f>Electives!B175</f>
        <v>2</v>
      </c>
      <c r="Z33" s="127" t="str">
        <f>Electives!C175</f>
        <v>Virtual journey to the past &amp; make timeline</v>
      </c>
      <c r="AA33" s="107" t="str">
        <f>IF(Electives!T175&lt;&gt;"", Electives!T175, " ")</f>
        <v xml:space="preserve"> </v>
      </c>
      <c r="AC33" s="164">
        <f>'Cub Awards'!B37</f>
        <v>5</v>
      </c>
      <c r="AD33" s="314" t="str">
        <f>'Cub Awards'!C37</f>
        <v>Complete 1, 3a and 3b of Adv. In Science</v>
      </c>
      <c r="AE33" s="314"/>
      <c r="AF33" s="164" t="str">
        <f>IF('Cub Awards'!T37&lt;&gt;"", 'Cub Awards'!T37, "")</f>
        <v/>
      </c>
      <c r="AG33" s="216"/>
      <c r="AH33" s="162" t="str">
        <f>NOVA!B20</f>
        <v>1b</v>
      </c>
      <c r="AI33" s="386" t="str">
        <f>NOVA!C20</f>
        <v>List at least two questions or ideas</v>
      </c>
      <c r="AJ33" s="387"/>
      <c r="AK33" s="162" t="str">
        <f>IF(NOVA!T20&lt;&gt;"", NOVA!T20, "")</f>
        <v/>
      </c>
      <c r="AL33" s="216"/>
      <c r="AM33" s="162" t="str">
        <f>NOVA!B80</f>
        <v>5a2</v>
      </c>
      <c r="AN33" s="386" t="str">
        <f>NOVA!C80</f>
        <v>Ask expert about what they studied</v>
      </c>
      <c r="AO33" s="387"/>
      <c r="AP33" s="162" t="str">
        <f>IF(NOVA!T80&lt;&gt;"", NOVA!T80, "")</f>
        <v/>
      </c>
      <c r="AQ33" s="216"/>
      <c r="AR33" s="162" t="str">
        <f>NOVA!B145</f>
        <v>3b3</v>
      </c>
      <c r="AS33" s="386" t="str">
        <f>NOVA!C145</f>
        <v>An invention using a lever</v>
      </c>
      <c r="AT33" s="387"/>
      <c r="AU33" s="162" t="str">
        <f>IF(NOVA!T145&lt;&gt;"", NOVA!T145, "")</f>
        <v/>
      </c>
    </row>
    <row r="34" spans="1:47" ht="12.75" customHeight="1">
      <c r="A34" s="159" t="str">
        <f>D12</f>
        <v>First Responder</v>
      </c>
      <c r="B34" s="151" t="str">
        <f>AdventurePins!T39</f>
        <v/>
      </c>
      <c r="D34" s="402"/>
      <c r="E34" s="42">
        <f>AdventurePins!B38</f>
        <v>8</v>
      </c>
      <c r="F34" s="159" t="str">
        <f>AdventurePins!C38</f>
        <v>Visit first responder</v>
      </c>
      <c r="G34" s="42" t="str">
        <f>IF(AdventurePins!T38&lt;&gt;"", AdventurePins!T38, " ")</f>
        <v xml:space="preserve"> </v>
      </c>
      <c r="I34" s="402"/>
      <c r="J34" s="42" t="str">
        <f>AdventurePins!B95</f>
        <v>2a</v>
      </c>
      <c r="K34" s="159" t="str">
        <f>AdventurePins!C95</f>
        <v>Severe rainstorm causing flooding</v>
      </c>
      <c r="L34" s="42" t="str">
        <f>IF(AdventurePins!T95&lt;&gt;"", AdventurePins!T95, " ")</f>
        <v xml:space="preserve"> </v>
      </c>
      <c r="N34" s="417"/>
      <c r="O34" s="107" t="str">
        <f>Electives!B40</f>
        <v>3g</v>
      </c>
      <c r="P34" s="125" t="str">
        <f>Electives!C40</f>
        <v>Original logo / design on object</v>
      </c>
      <c r="Q34" s="107" t="str">
        <f>IF(Electives!T40&lt;&gt;"", Electives!T40, " ")</f>
        <v xml:space="preserve"> </v>
      </c>
      <c r="S34" s="416"/>
      <c r="T34" s="107" t="str">
        <f>Electives!B110</f>
        <v>2b</v>
      </c>
      <c r="U34" s="125" t="str">
        <f>Electives!C110</f>
        <v>Type of heat used in home</v>
      </c>
      <c r="V34" s="107" t="str">
        <f>IF(Electives!T110&lt;&gt;"", Electives!T110, " ")</f>
        <v xml:space="preserve"> </v>
      </c>
      <c r="X34" s="410"/>
      <c r="Y34" s="107">
        <f>Electives!B176</f>
        <v>3</v>
      </c>
      <c r="Z34" s="125" t="str">
        <f>Electives!C176</f>
        <v>Create a time capsule</v>
      </c>
      <c r="AA34" s="107" t="str">
        <f>IF(Electives!T176&lt;&gt;"", Electives!T176, " ")</f>
        <v xml:space="preserve"> </v>
      </c>
      <c r="AC34" s="164">
        <f>'Cub Awards'!B38</f>
        <v>6</v>
      </c>
      <c r="AD34" s="314" t="str">
        <f>'Cub Awards'!C38</f>
        <v>Participate in conservation project</v>
      </c>
      <c r="AE34" s="314"/>
      <c r="AF34" s="164" t="str">
        <f>IF('Cub Awards'!T38&lt;&gt;"", 'Cub Awards'!T38, "")</f>
        <v/>
      </c>
      <c r="AG34" s="142"/>
      <c r="AH34" s="162" t="str">
        <f>NOVA!B21</f>
        <v>1c</v>
      </c>
      <c r="AI34" s="386" t="str">
        <f>NOVA!C21</f>
        <v>Discuss two with your counselor</v>
      </c>
      <c r="AJ34" s="387"/>
      <c r="AK34" s="162" t="str">
        <f>IF(NOVA!T21&lt;&gt;"", NOVA!T21, "")</f>
        <v/>
      </c>
      <c r="AL34" s="142"/>
      <c r="AM34" s="162" t="str">
        <f>NOVA!B81</f>
        <v>5b</v>
      </c>
      <c r="AN34" s="386" t="str">
        <f>NOVA!C81</f>
        <v>Discuss with counselor your visit</v>
      </c>
      <c r="AO34" s="387"/>
      <c r="AP34" s="162" t="str">
        <f>IF(NOVA!T81&lt;&gt;"", NOVA!T81, "")</f>
        <v/>
      </c>
      <c r="AQ34" s="142"/>
      <c r="AR34" s="162" t="str">
        <f>NOVA!B146</f>
        <v>3c</v>
      </c>
      <c r="AS34" s="386" t="str">
        <f>NOVA!C146</f>
        <v>Discuss findings with counselor</v>
      </c>
      <c r="AT34" s="387"/>
      <c r="AU34" s="162" t="str">
        <f>IF(NOVA!T146&lt;&gt;"", NOVA!T146, "")</f>
        <v/>
      </c>
    </row>
    <row r="35" spans="1:47">
      <c r="A35" s="159" t="str">
        <f>D35</f>
        <v>Stronger, Faster, Higher</v>
      </c>
      <c r="B35" s="151" t="str">
        <f>AdventurePins!T52</f>
        <v/>
      </c>
      <c r="D35" s="399" t="str">
        <f>AdventurePins!C40</f>
        <v>Stronger, Faster, Higher</v>
      </c>
      <c r="E35" s="399"/>
      <c r="F35" s="399"/>
      <c r="G35" s="399"/>
      <c r="I35" s="402"/>
      <c r="J35" s="42" t="str">
        <f>AdventurePins!B96</f>
        <v>2b</v>
      </c>
      <c r="K35" s="127" t="str">
        <f>AdventurePins!C96</f>
        <v>Severe thunderstorm w/lightning or tornados</v>
      </c>
      <c r="L35" s="42" t="str">
        <f>IF(AdventurePins!T96&lt;&gt;"", AdventurePins!T96, " ")</f>
        <v xml:space="preserve"> </v>
      </c>
      <c r="N35" s="399" t="str">
        <f>Electives!C43</f>
        <v>Aware and Care</v>
      </c>
      <c r="O35" s="399"/>
      <c r="P35" s="399"/>
      <c r="Q35" s="399"/>
      <c r="S35" s="416"/>
      <c r="T35" s="107" t="str">
        <f>Electives!B111</f>
        <v>3c</v>
      </c>
      <c r="U35" s="127" t="str">
        <f>Electives!C111</f>
        <v>Learn how to shut off water sink, toilet, etc.</v>
      </c>
      <c r="V35" s="107" t="str">
        <f>IF(Electives!T111&lt;&gt;"", Electives!T111,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IF(NOVA!T22&lt;&gt;"", NOVA!T22, "")</f>
        <v/>
      </c>
      <c r="AL35" s="142"/>
      <c r="AM35" s="162" t="str">
        <f>NOVA!B82</f>
        <v>6a</v>
      </c>
      <c r="AN35" s="386" t="str">
        <f>NOVA!C82</f>
        <v>Discuss why wildlife is important</v>
      </c>
      <c r="AO35" s="387"/>
      <c r="AP35" s="162" t="str">
        <f>IF(NOVA!T82&lt;&gt;"", NOVA!T82, "")</f>
        <v/>
      </c>
      <c r="AQ35" s="142"/>
      <c r="AR35" s="162" t="str">
        <f>NOVA!B147</f>
        <v>4a</v>
      </c>
      <c r="AS35" s="386" t="str">
        <f>NOVA!C147</f>
        <v>Visit a place that uses levers</v>
      </c>
      <c r="AT35" s="387"/>
      <c r="AU35" s="162" t="str">
        <f>IF(NOVA!T147&lt;&gt;"", NOVA!T147, "")</f>
        <v/>
      </c>
    </row>
    <row r="36" spans="1:47" ht="12.75" customHeight="1">
      <c r="A36" s="159" t="str">
        <f>D47</f>
        <v>Webelos Walkabout</v>
      </c>
      <c r="B36" s="151" t="str">
        <f>AdventurePins!T60</f>
        <v/>
      </c>
      <c r="D36" s="402" t="str">
        <f>IF(AdventurePins!$E40&lt;&gt;"", AdventurePins!$E40, " ")</f>
        <v>(Do 1-3 and one other)</v>
      </c>
      <c r="E36" s="42">
        <f>AdventurePins!B41</f>
        <v>1</v>
      </c>
      <c r="F36" s="159" t="str">
        <f>AdventurePins!C41</f>
        <v>Warm up &amp; Cool Down</v>
      </c>
      <c r="G36" s="42" t="str">
        <f>IF(AdventurePins!T41&lt;&gt;"", AdventurePins!T41, " ")</f>
        <v xml:space="preserve"> </v>
      </c>
      <c r="I36" s="402"/>
      <c r="J36" s="42" t="str">
        <f>AdventurePins!B97</f>
        <v>2c</v>
      </c>
      <c r="K36" s="159" t="str">
        <f>AdventurePins!C97</f>
        <v>Fire/Earthquake/other evacuation</v>
      </c>
      <c r="L36" s="42" t="str">
        <f>IF(AdventurePins!T97&lt;&gt;"", AdventurePins!T97, " ")</f>
        <v xml:space="preserve"> </v>
      </c>
      <c r="N36" s="415" t="str">
        <f>IF(Electives!$E43&lt;&gt;"", Electives!$E43, " ")</f>
        <v>(Do 1-3, two of 4)</v>
      </c>
      <c r="O36" s="107">
        <f>Electives!B44</f>
        <v>1</v>
      </c>
      <c r="P36" s="125" t="str">
        <f>Electives!C44</f>
        <v>Participate in blindness activity</v>
      </c>
      <c r="Q36" s="107" t="str">
        <f>IF(Electives!T44&lt;&gt;"", Electives!T44, " ")</f>
        <v xml:space="preserve"> </v>
      </c>
      <c r="S36" s="416"/>
      <c r="T36" s="107">
        <f>Electives!B112</f>
        <v>3</v>
      </c>
      <c r="U36" s="125" t="str">
        <f>Electives!C112</f>
        <v>Describe fixing:</v>
      </c>
      <c r="V36" s="107" t="str">
        <f>IF(Electives!T112&lt;&gt;"", Electives!T112, " ")</f>
        <v xml:space="preserve"> </v>
      </c>
      <c r="X36" s="427" t="str">
        <f>IF(Electives!$E179&lt;&gt;"", Electives!$E179, " ")</f>
        <v>(Do One of 1, and two of 2)</v>
      </c>
      <c r="Y36" s="107" t="str">
        <f>Electives!B180</f>
        <v>1a</v>
      </c>
      <c r="Z36" s="125" t="str">
        <f>Electives!C180</f>
        <v>Attend live musical performance</v>
      </c>
      <c r="AA36" s="107" t="str">
        <f>IF(Electives!T180&lt;&gt;"", Electives!T180, " ")</f>
        <v xml:space="preserve"> </v>
      </c>
      <c r="AC36" s="224"/>
      <c r="AD36" s="225"/>
      <c r="AE36" s="225"/>
      <c r="AF36" s="224"/>
      <c r="AG36" s="216"/>
      <c r="AH36" s="162">
        <f>NOVA!B23</f>
        <v>3</v>
      </c>
      <c r="AI36" s="386" t="str">
        <f>NOVA!C23</f>
        <v>Investigate All of A, B, C, OR D</v>
      </c>
      <c r="AJ36" s="387"/>
      <c r="AK36" s="162" t="str">
        <f>IF(NOVA!T23&lt;&gt;"", NOVA!T23, "")</f>
        <v/>
      </c>
      <c r="AL36" s="216"/>
      <c r="AM36" s="162" t="str">
        <f>NOVA!B83</f>
        <v>6b</v>
      </c>
      <c r="AN36" s="386" t="str">
        <f>NOVA!C83</f>
        <v>Discuss why biodiversity is important</v>
      </c>
      <c r="AO36" s="387"/>
      <c r="AP36" s="162" t="str">
        <f>IF(NOVA!T83&lt;&gt;"", NOVA!T83, "")</f>
        <v/>
      </c>
      <c r="AQ36" s="216"/>
      <c r="AR36" s="162" t="str">
        <f>NOVA!B148</f>
        <v>4b</v>
      </c>
      <c r="AS36" s="386" t="str">
        <f>NOVA!C148</f>
        <v>Discuss the equipment using levers</v>
      </c>
      <c r="AT36" s="387"/>
      <c r="AU36" s="162" t="str">
        <f>IF(NOVA!T148&lt;&gt;"", NOVA!T148, "")</f>
        <v/>
      </c>
    </row>
    <row r="37" spans="1:47" ht="12.75" customHeight="1">
      <c r="A37" s="159" t="str">
        <f>I3</f>
        <v>Building a Better World</v>
      </c>
      <c r="B37" s="151" t="str">
        <f>AdventurePins!T73</f>
        <v/>
      </c>
      <c r="D37" s="402"/>
      <c r="E37" s="42" t="str">
        <f>AdventurePins!B42</f>
        <v>2a</v>
      </c>
      <c r="F37" s="159" t="str">
        <f>AdventurePins!C42</f>
        <v>20-yard dash</v>
      </c>
      <c r="G37" s="42" t="str">
        <f>IF(AdventurePins!T42&lt;&gt;"", AdventurePins!T42, " ")</f>
        <v xml:space="preserve"> </v>
      </c>
      <c r="I37" s="402"/>
      <c r="J37" s="42">
        <f>AdventurePins!B98</f>
        <v>3</v>
      </c>
      <c r="K37" s="127" t="str">
        <f>AdventurePins!C98</f>
        <v>Tie,teach and say when to use a Bowline.</v>
      </c>
      <c r="L37" s="42" t="str">
        <f>IF(AdventurePins!T98&lt;&gt;"", AdventurePins!T98, " ")</f>
        <v xml:space="preserve"> </v>
      </c>
      <c r="N37" s="416"/>
      <c r="O37" s="107">
        <f>Electives!B45</f>
        <v>2</v>
      </c>
      <c r="P37" s="125" t="str">
        <f>Electives!C45</f>
        <v>Simulates mobility impairment</v>
      </c>
      <c r="Q37" s="107" t="str">
        <f>IF(Electives!T45&lt;&gt;"", Electives!T45, " ")</f>
        <v xml:space="preserve"> </v>
      </c>
      <c r="S37" s="416"/>
      <c r="T37" s="107" t="str">
        <f>Electives!B113</f>
        <v>3a</v>
      </c>
      <c r="U37" s="125" t="str">
        <f>Electives!C113</f>
        <v>toilet overflowing</v>
      </c>
      <c r="V37" s="107" t="str">
        <f>IF(Electives!T113&lt;&gt;"", Electives!T113, " ")</f>
        <v xml:space="preserve"> </v>
      </c>
      <c r="X37" s="427"/>
      <c r="Y37" s="107" t="str">
        <f>Electives!B181</f>
        <v>1b</v>
      </c>
      <c r="Z37" s="126" t="str">
        <f>Electives!C181</f>
        <v>Visit facility with sound mixer, &amp; Learn it</v>
      </c>
      <c r="AA37" s="107" t="str">
        <f>IF(Electives!T181&lt;&gt;"", Electives!T181, " ")</f>
        <v xml:space="preserve"> </v>
      </c>
      <c r="AG37" s="216"/>
      <c r="AH37" s="162" t="str">
        <f>NOVA!B24</f>
        <v>3a1</v>
      </c>
      <c r="AI37" s="386" t="str">
        <f>NOVA!C24</f>
        <v>How are volcanoes are formed</v>
      </c>
      <c r="AJ37" s="387"/>
      <c r="AK37" s="162" t="str">
        <f>IF(NOVA!T24&lt;&gt;"", NOVA!T24, "")</f>
        <v/>
      </c>
      <c r="AL37" s="216"/>
      <c r="AM37" s="162" t="str">
        <f>NOVA!B84</f>
        <v>6c</v>
      </c>
      <c r="AN37" s="323" t="str">
        <f>NOVA!C84</f>
        <v>Discuss problems with invasive species</v>
      </c>
      <c r="AO37" s="323"/>
      <c r="AP37" s="162" t="str">
        <f>IF(NOVA!T84&lt;&gt;"", NOVA!T84, "")</f>
        <v/>
      </c>
      <c r="AQ37" s="216"/>
      <c r="AR37" s="162">
        <f>NOVA!B149</f>
        <v>5</v>
      </c>
      <c r="AS37" s="323" t="str">
        <f>NOVA!C149</f>
        <v>Discuss how simple machines affect life</v>
      </c>
      <c r="AT37" s="323"/>
      <c r="AU37" s="162" t="str">
        <f>IF(NOVA!T149&lt;&gt;"", NOVA!T149, "")</f>
        <v/>
      </c>
    </row>
    <row r="38" spans="1:47" ht="12.75" customHeight="1">
      <c r="A38" s="159" t="str">
        <f>I14</f>
        <v>Duty to God in Action</v>
      </c>
      <c r="B38" s="151" t="str">
        <f>AdventurePins!T81</f>
        <v/>
      </c>
      <c r="D38" s="402"/>
      <c r="E38" s="42" t="str">
        <f>AdventurePins!B43</f>
        <v>2b</v>
      </c>
      <c r="F38" s="159" t="str">
        <f>AdventurePins!C43</f>
        <v>Vertical jump</v>
      </c>
      <c r="G38" s="42" t="str">
        <f>IF(AdventurePins!T43&lt;&gt;"", AdventurePins!T43, " ")</f>
        <v xml:space="preserve"> </v>
      </c>
      <c r="I38" s="402"/>
      <c r="J38" s="42">
        <f>AdventurePins!B99</f>
        <v>4</v>
      </c>
      <c r="K38" s="159" t="str">
        <f>AdventurePins!C99</f>
        <v>Outdoor Code / Leave No Trace</v>
      </c>
      <c r="L38" s="42" t="str">
        <f>IF(AdventurePins!T99&lt;&gt;"", AdventurePins!T99, " ")</f>
        <v xml:space="preserve"> </v>
      </c>
      <c r="N38" s="416"/>
      <c r="O38" s="107">
        <f>Electives!B46</f>
        <v>3</v>
      </c>
      <c r="P38" s="125" t="str">
        <f>Electives!C46</f>
        <v>Activity to accept differences</v>
      </c>
      <c r="Q38" s="107" t="str">
        <f>IF(Electives!T46&lt;&gt;"", Electives!T46, " ")</f>
        <v xml:space="preserve"> </v>
      </c>
      <c r="S38" s="416"/>
      <c r="T38" s="107" t="str">
        <f>Electives!B114</f>
        <v>3b</v>
      </c>
      <c r="U38" s="125" t="str">
        <f>Electives!C114</f>
        <v>kitchen sink is clogged</v>
      </c>
      <c r="V38" s="107" t="str">
        <f>IF(Electives!T114&lt;&gt;"", Electives!T114, " ")</f>
        <v xml:space="preserve"> </v>
      </c>
      <c r="X38" s="427"/>
      <c r="Y38" s="107" t="str">
        <f>Electives!B182</f>
        <v>2a</v>
      </c>
      <c r="Z38" s="125" t="str">
        <f>Electives!C182</f>
        <v>Make musical instrument &amp; play it.</v>
      </c>
      <c r="AA38" s="107" t="str">
        <f>IF(Electives!T182&lt;&gt;"", Electives!T182, " ")</f>
        <v xml:space="preserve"> </v>
      </c>
      <c r="AC38" s="396" t="s">
        <v>861</v>
      </c>
      <c r="AD38" s="396"/>
      <c r="AE38" s="396"/>
      <c r="AF38" s="396"/>
      <c r="AG38" s="216"/>
      <c r="AH38" s="162" t="str">
        <f>NOVA!B25</f>
        <v>3a2</v>
      </c>
      <c r="AI38" s="386" t="str">
        <f>NOVA!C25</f>
        <v>Difference between lava and magma</v>
      </c>
      <c r="AJ38" s="387"/>
      <c r="AK38" s="162" t="str">
        <f>IF(NOVA!T25&lt;&gt;"", NOVA!T25,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AdventurePins!T100</f>
        <v/>
      </c>
      <c r="D39" s="402"/>
      <c r="E39" s="42" t="str">
        <f>AdventurePins!B44</f>
        <v>2c</v>
      </c>
      <c r="F39" s="159" t="str">
        <f>AdventurePins!C44</f>
        <v>Lift 5-lb weight</v>
      </c>
      <c r="G39" s="42" t="str">
        <f>IF(AdventurePins!T44&lt;&gt;"", AdventurePins!T44,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IF(Electives!T47&lt;&gt;"", Electives!T47, " ")</f>
        <v xml:space="preserve"> </v>
      </c>
      <c r="S39" s="416"/>
      <c r="T39" s="107" t="str">
        <f>Electives!B115</f>
        <v>3c</v>
      </c>
      <c r="U39" s="125" t="str">
        <f>Electives!C115</f>
        <v>some lights go out</v>
      </c>
      <c r="V39" s="107" t="str">
        <f>IF(Electives!T115&lt;&gt;"", Electives!T115, " ")</f>
        <v xml:space="preserve"> </v>
      </c>
      <c r="X39" s="427"/>
      <c r="Y39" s="107" t="str">
        <f>Electives!B183</f>
        <v>2b</v>
      </c>
      <c r="Z39" s="127" t="str">
        <f>Electives!C183</f>
        <v>Form a "band" with each home-instrument</v>
      </c>
      <c r="AA39" s="107" t="str">
        <f>IF(Electives!T183&lt;&gt;"", Electives!T183, " ")</f>
        <v xml:space="preserve"> </v>
      </c>
      <c r="AC39" s="396"/>
      <c r="AD39" s="396"/>
      <c r="AE39" s="396"/>
      <c r="AF39" s="396"/>
      <c r="AG39" s="216"/>
      <c r="AH39" s="162" t="str">
        <f>NOVA!B26</f>
        <v>3a3</v>
      </c>
      <c r="AI39" s="386" t="str">
        <f>NOVA!C26</f>
        <v>How a volcano builds and destroys land</v>
      </c>
      <c r="AJ39" s="387"/>
      <c r="AK39" s="162" t="str">
        <f>IF(NOVA!T26&lt;&gt;"", NOVA!T26, "")</f>
        <v/>
      </c>
      <c r="AL39" s="216"/>
      <c r="AM39" s="162" t="str">
        <f>NOVA!B87</f>
        <v>1a</v>
      </c>
      <c r="AN39" s="389" t="str">
        <f>NOVA!C87</f>
        <v>Read or watch 1 hour of space content</v>
      </c>
      <c r="AO39" s="390"/>
      <c r="AP39" s="162" t="str">
        <f>IF(NOVA!T87&lt;&gt;"", NOVA!T87, "")</f>
        <v/>
      </c>
      <c r="AQ39" s="216"/>
      <c r="AR39" s="162" t="str">
        <f>NOVA!B152</f>
        <v>1a</v>
      </c>
      <c r="AS39" s="323" t="str">
        <f>NOVA!C152</f>
        <v>Read or watch 1 hour of Math content</v>
      </c>
      <c r="AT39" s="323"/>
      <c r="AU39" s="162" t="str">
        <f>IF(NOVA!T152&lt;&gt;"", NOVA!T152, "")</f>
        <v/>
      </c>
    </row>
    <row r="40" spans="1:47" ht="12.75" customHeight="1">
      <c r="A40" s="159" t="str">
        <f>I39</f>
        <v>Scouting Adventure</v>
      </c>
      <c r="B40" s="151" t="str">
        <f>AdventurePins!T119</f>
        <v/>
      </c>
      <c r="D40" s="402"/>
      <c r="E40" s="42" t="str">
        <f>AdventurePins!B45</f>
        <v>2d</v>
      </c>
      <c r="F40" s="159" t="str">
        <f>AdventurePins!C45</f>
        <v>Push-ups</v>
      </c>
      <c r="G40" s="42" t="str">
        <f>IF(AdventurePins!T45&lt;&gt;"", AdventurePins!T45, " ")</f>
        <v xml:space="preserve"> </v>
      </c>
      <c r="I40" s="402" t="str">
        <f>IF(AdventurePins!$E101&lt;&gt;"", AdventurePins!$E101, " ")</f>
        <v>(Do 1A-C and 2-6)</v>
      </c>
      <c r="J40" s="42" t="str">
        <f>AdventurePins!B102</f>
        <v>1a</v>
      </c>
      <c r="K40" s="159" t="str">
        <f>AdventurePins!C102</f>
        <v>Repeat Oath, Law, Motto, &amp; Slogan</v>
      </c>
      <c r="L40" s="42" t="str">
        <f>IF(AdventurePins!T102&lt;&gt;"", AdventurePins!T102, " ")</f>
        <v xml:space="preserve"> </v>
      </c>
      <c r="N40" s="416"/>
      <c r="O40" s="107" t="str">
        <f>Electives!B48</f>
        <v>4b</v>
      </c>
      <c r="P40" s="125" t="str">
        <f>Electives!C48</f>
        <v>Disabled visitor &amp; discuss</v>
      </c>
      <c r="Q40" s="107" t="str">
        <f>IF(Electives!T48&lt;&gt;"", Electives!T48, " ")</f>
        <v xml:space="preserve"> </v>
      </c>
      <c r="S40" s="416"/>
      <c r="T40" s="107" t="str">
        <f>Electives!B116</f>
        <v>4a</v>
      </c>
      <c r="U40" s="125" t="str">
        <f>Electives!C116</f>
        <v>Change light &amp; dispose bulb</v>
      </c>
      <c r="V40" s="107" t="str">
        <f>IF(Electives!T116&lt;&gt;"", Electives!T116, " ")</f>
        <v xml:space="preserve"> </v>
      </c>
      <c r="X40" s="427"/>
      <c r="Y40" s="107" t="str">
        <f>Electives!B184</f>
        <v>2c</v>
      </c>
      <c r="Z40" s="126" t="str">
        <f>Electives!C184</f>
        <v>Play 2 tunes on any band instrument</v>
      </c>
      <c r="AA40" s="107" t="str">
        <f>IF(Electives!T184&lt;&gt;"", Electives!T184, " ")</f>
        <v xml:space="preserve"> </v>
      </c>
      <c r="AC40" s="17"/>
      <c r="AD40" s="218" t="str">
        <f>'Shooting Sports'!C5</f>
        <v>BB Gun: Level 1</v>
      </c>
      <c r="AE40" s="17"/>
      <c r="AF40" s="17"/>
      <c r="AG40" s="216"/>
      <c r="AH40" s="162" t="str">
        <f>NOVA!B27</f>
        <v>3a4</v>
      </c>
      <c r="AI40" s="386" t="str">
        <f>NOVA!C27</f>
        <v>Build or draw a volcano model</v>
      </c>
      <c r="AJ40" s="387"/>
      <c r="AK40" s="162" t="str">
        <f>IF(NOVA!T27&lt;&gt;"", NOVA!T27, "")</f>
        <v/>
      </c>
      <c r="AL40" s="216"/>
      <c r="AM40" s="162" t="str">
        <f>NOVA!B88</f>
        <v>1b</v>
      </c>
      <c r="AN40" s="386" t="str">
        <f>NOVA!C88</f>
        <v>List at least two questions or ideas</v>
      </c>
      <c r="AO40" s="387"/>
      <c r="AP40" s="162" t="str">
        <f>IF(NOVA!T88&lt;&gt;"", NOVA!T88, "")</f>
        <v/>
      </c>
      <c r="AQ40" s="216"/>
      <c r="AR40" s="162" t="str">
        <f>NOVA!B153</f>
        <v>1b</v>
      </c>
      <c r="AS40" s="386" t="str">
        <f>NOVA!C153</f>
        <v>List at least two questions or ideas</v>
      </c>
      <c r="AT40" s="387"/>
      <c r="AU40" s="162" t="str">
        <f>IF(NOVA!T153&lt;&gt;"", NOVA!T153, "")</f>
        <v/>
      </c>
    </row>
    <row r="41" spans="1:47" ht="12.75" customHeight="1">
      <c r="A41" s="414" t="s">
        <v>464</v>
      </c>
      <c r="B41" s="414"/>
      <c r="D41" s="402"/>
      <c r="E41" s="42" t="str">
        <f>AdventurePins!B46</f>
        <v>2e</v>
      </c>
      <c r="F41" s="159" t="str">
        <f>AdventurePins!C46</f>
        <v>Curls</v>
      </c>
      <c r="G41" s="42" t="str">
        <f>IF(AdventurePins!T46&lt;&gt;"", AdventurePins!T46, " ")</f>
        <v xml:space="preserve"> </v>
      </c>
      <c r="I41" s="402"/>
      <c r="J41" s="42" t="str">
        <f>AdventurePins!B103</f>
        <v>1b</v>
      </c>
      <c r="K41" s="159" t="str">
        <f>AdventurePins!C103</f>
        <v>Explain Scout Spirit</v>
      </c>
      <c r="L41" s="42" t="str">
        <f>IF(AdventurePins!T103&lt;&gt;"", AdventurePins!T103, " ")</f>
        <v xml:space="preserve"> </v>
      </c>
      <c r="N41" s="416"/>
      <c r="O41" s="107" t="str">
        <f>Electives!B49</f>
        <v>4c</v>
      </c>
      <c r="P41" s="125" t="str">
        <f>Electives!C49</f>
        <v>Special Olympics or similar</v>
      </c>
      <c r="Q41" s="107" t="str">
        <f>IF(Electives!T49&lt;&gt;"", Electives!T49, " ")</f>
        <v xml:space="preserve"> </v>
      </c>
      <c r="S41" s="416"/>
      <c r="T41" s="107" t="str">
        <f>Electives!B117</f>
        <v>4b</v>
      </c>
      <c r="U41" s="125" t="str">
        <f>Electives!C117</f>
        <v>Fix squeaky door or cabinet hinge</v>
      </c>
      <c r="V41" s="107" t="str">
        <f>IF(Electives!T117&lt;&gt;"", Electives!T117, " ")</f>
        <v xml:space="preserve"> </v>
      </c>
      <c r="X41" s="427"/>
      <c r="Y41" s="107" t="str">
        <f>Electives!B185</f>
        <v>2d</v>
      </c>
      <c r="Z41" s="127" t="str">
        <f>Electives!C185</f>
        <v>Teach den words to song &amp; perform w/den</v>
      </c>
      <c r="AA41" s="107" t="str">
        <f>IF(Electives!T185&lt;&gt;"", Electives!T185, " ")</f>
        <v xml:space="preserve"> </v>
      </c>
      <c r="AC41" s="219">
        <f>'Shooting Sports'!B6</f>
        <v>1</v>
      </c>
      <c r="AD41" s="392" t="str">
        <f>'Shooting Sports'!C6</f>
        <v>Explain what to do if you find gun</v>
      </c>
      <c r="AE41" s="393"/>
      <c r="AF41" s="219" t="str">
        <f>IF('Shooting Sports'!T6&lt;&gt;"", 'Shooting Sports'!T6, "")</f>
        <v/>
      </c>
      <c r="AG41" s="142"/>
      <c r="AH41" s="162" t="str">
        <f>NOVA!B28</f>
        <v>3a5</v>
      </c>
      <c r="AI41" s="386" t="str">
        <f>NOVA!C28</f>
        <v>Share model and what you learned</v>
      </c>
      <c r="AJ41" s="387"/>
      <c r="AK41" s="162" t="str">
        <f>IF(NOVA!T28&lt;&gt;"", NOVA!T28, "")</f>
        <v/>
      </c>
      <c r="AL41" s="142"/>
      <c r="AM41" s="162" t="str">
        <f>NOVA!B89</f>
        <v>1c</v>
      </c>
      <c r="AN41" s="386" t="str">
        <f>NOVA!C89</f>
        <v>Discuss two with your counselor</v>
      </c>
      <c r="AO41" s="387"/>
      <c r="AP41" s="162" t="str">
        <f>IF(NOVA!T89&lt;&gt;"", NOVA!T89, "")</f>
        <v/>
      </c>
      <c r="AQ41" s="142"/>
      <c r="AR41" s="162" t="str">
        <f>NOVA!B154</f>
        <v>1c</v>
      </c>
      <c r="AS41" s="386" t="str">
        <f>NOVA!C154</f>
        <v>Discuss two with your counselor</v>
      </c>
      <c r="AT41" s="387"/>
      <c r="AU41" s="162" t="str">
        <f>IF(NOVA!T154&lt;&gt;"", NOVA!T154, "")</f>
        <v/>
      </c>
    </row>
    <row r="42" spans="1:47" ht="12.75" customHeight="1">
      <c r="A42" s="412"/>
      <c r="B42" s="412"/>
      <c r="D42" s="402"/>
      <c r="E42" s="42" t="str">
        <f>AdventurePins!B47</f>
        <v>2f</v>
      </c>
      <c r="F42" s="159" t="str">
        <f>AdventurePins!C47</f>
        <v>Jump Rope</v>
      </c>
      <c r="G42" s="42" t="str">
        <f>IF(AdventurePins!T47&lt;&gt;"", AdventurePins!T47, " ")</f>
        <v xml:space="preserve"> </v>
      </c>
      <c r="I42" s="402"/>
      <c r="J42" s="42" t="str">
        <f>AdventurePins!B104</f>
        <v>1c</v>
      </c>
      <c r="K42" s="159" t="str">
        <f>AdventurePins!C104</f>
        <v>Demonstrate sign, salue, handshake</v>
      </c>
      <c r="L42" s="42" t="str">
        <f>IF(AdventurePins!T104&lt;&gt;"", AdventurePins!T104, " ")</f>
        <v xml:space="preserve"> </v>
      </c>
      <c r="N42" s="416"/>
      <c r="O42" s="107" t="str">
        <f>Electives!B50</f>
        <v>4d</v>
      </c>
      <c r="P42" s="125" t="str">
        <f>Electives!C50</f>
        <v>Talk with disabilities worker</v>
      </c>
      <c r="Q42" s="107" t="str">
        <f>IF(Electives!T50&lt;&gt;"", Electives!T50, " ")</f>
        <v xml:space="preserve"> </v>
      </c>
      <c r="S42" s="416"/>
      <c r="T42" s="107" t="str">
        <f>Electives!B118</f>
        <v>4c</v>
      </c>
      <c r="U42" s="125" t="str">
        <f>Electives!C118</f>
        <v>Tighten loose handle/knob</v>
      </c>
      <c r="V42" s="107" t="str">
        <f>IF(Electives!T118&lt;&gt;"", Electives!T118, " ")</f>
        <v xml:space="preserve"> </v>
      </c>
      <c r="X42" s="427"/>
      <c r="Y42" s="107" t="str">
        <f>Electives!B186</f>
        <v>2e</v>
      </c>
      <c r="Z42" s="127" t="str">
        <f>Electives!C186</f>
        <v>Create original words for song &amp; perform</v>
      </c>
      <c r="AA42" s="107" t="str">
        <f>IF(Electives!T186&lt;&gt;"", Electives!T186, " ")</f>
        <v xml:space="preserve"> </v>
      </c>
      <c r="AC42" s="219">
        <f>'Shooting Sports'!B7</f>
        <v>2</v>
      </c>
      <c r="AD42" s="392" t="str">
        <f>'Shooting Sports'!C7</f>
        <v>Load, fire, secure gun and safety mech.</v>
      </c>
      <c r="AE42" s="393"/>
      <c r="AF42" s="219" t="str">
        <f>IF('Shooting Sports'!T7&lt;&gt;"", 'Shooting Sports'!T7, "")</f>
        <v/>
      </c>
      <c r="AG42" s="72"/>
      <c r="AH42" s="162" t="str">
        <f>NOVA!B29</f>
        <v>3b1</v>
      </c>
      <c r="AI42" s="386" t="str">
        <f>NOVA!C29</f>
        <v>Collect 3 to 5 common minerals</v>
      </c>
      <c r="AJ42" s="387"/>
      <c r="AK42" s="162" t="str">
        <f>IF(NOVA!T29&lt;&gt;"", NOVA!T29, "")</f>
        <v/>
      </c>
      <c r="AL42" s="72"/>
      <c r="AM42" s="162">
        <f>NOVA!B90</f>
        <v>2</v>
      </c>
      <c r="AN42" s="386" t="str">
        <f>NOVA!C90</f>
        <v>Complete an elective listed in comment</v>
      </c>
      <c r="AO42" s="387"/>
      <c r="AP42" s="162" t="str">
        <f>IF(NOVA!T90&lt;&gt;"", NOVA!T90, "")</f>
        <v/>
      </c>
      <c r="AQ42" s="72"/>
      <c r="AR42" s="162">
        <f>NOVA!B155</f>
        <v>2</v>
      </c>
      <c r="AS42" s="386" t="str">
        <f>NOVA!C155</f>
        <v>Complete the Game Design adventure</v>
      </c>
      <c r="AT42" s="387"/>
      <c r="AU42" s="162" t="str">
        <f>IF(NOVA!T155&lt;&gt;"", NOVA!T155, "")</f>
        <v/>
      </c>
    </row>
    <row r="43" spans="1:47" ht="12.75" customHeight="1">
      <c r="A43" s="159" t="str">
        <f>N3</f>
        <v>Adventures in Science</v>
      </c>
      <c r="B43" s="151" t="str">
        <f>Electives!T17</f>
        <v/>
      </c>
      <c r="D43" s="402"/>
      <c r="E43" s="42">
        <f>AdventurePins!B48</f>
        <v>3</v>
      </c>
      <c r="F43" s="159" t="str">
        <f>AdventurePins!C48</f>
        <v>Exercise plan (3 activities; 30 days)</v>
      </c>
      <c r="G43" s="42" t="str">
        <f>IF(AdventurePins!T48&lt;&gt;"", AdventurePins!T48, " ")</f>
        <v xml:space="preserve"> </v>
      </c>
      <c r="I43" s="402"/>
      <c r="J43" s="42" t="str">
        <f>AdventurePins!B105</f>
        <v>1d</v>
      </c>
      <c r="K43" s="127" t="str">
        <f>AdventurePins!C105</f>
        <v>Describe 1st Class badge &amp; significance</v>
      </c>
      <c r="L43" s="42" t="str">
        <f>IF(AdventurePins!T105&lt;&gt;"", AdventurePins!T105, " ")</f>
        <v xml:space="preserve"> </v>
      </c>
      <c r="N43" s="416"/>
      <c r="O43" s="107" t="str">
        <f>Electives!B51</f>
        <v>4e</v>
      </c>
      <c r="P43" s="125" t="str">
        <f>Electives!C51</f>
        <v>Scout Oath in Sign Language</v>
      </c>
      <c r="Q43" s="107" t="str">
        <f>IF(Electives!T51&lt;&gt;"", Electives!T51, " ")</f>
        <v xml:space="preserve"> </v>
      </c>
      <c r="S43" s="416"/>
      <c r="T43" s="107" t="str">
        <f>Electives!B119</f>
        <v>4d</v>
      </c>
      <c r="U43" s="126" t="str">
        <f>Electives!C119</f>
        <v>Demonstrate stopping a running toilet</v>
      </c>
      <c r="V43" s="107" t="str">
        <f>IF(Electives!T119&lt;&gt;"", Electives!T119, " ")</f>
        <v xml:space="preserve"> </v>
      </c>
      <c r="X43" s="427"/>
      <c r="Y43" s="107" t="str">
        <f>Electives!B187</f>
        <v>2f</v>
      </c>
      <c r="Z43" s="126" t="str">
        <f>Electives!C187</f>
        <v>Compose den theme song &amp; perform</v>
      </c>
      <c r="AA43" s="107" t="str">
        <f>IF(Electives!T187&lt;&gt;"", Electives!T187, " ")</f>
        <v xml:space="preserve"> </v>
      </c>
      <c r="AC43" s="219">
        <f>'Shooting Sports'!B8</f>
        <v>3</v>
      </c>
      <c r="AD43" s="392" t="str">
        <f>'Shooting Sports'!C8</f>
        <v>Demonstrate good shooting techniques</v>
      </c>
      <c r="AE43" s="393"/>
      <c r="AF43" s="219" t="str">
        <f>IF('Shooting Sports'!T8&lt;&gt;"", 'Shooting Sports'!T8, "")</f>
        <v/>
      </c>
      <c r="AG43" s="215"/>
      <c r="AH43" s="162" t="str">
        <f>NOVA!B30</f>
        <v>3b2</v>
      </c>
      <c r="AI43" s="386" t="str">
        <f>NOVA!C30</f>
        <v>Types of rock these minerals found in</v>
      </c>
      <c r="AJ43" s="387"/>
      <c r="AK43" s="162" t="str">
        <f>IF(NOVA!T30&lt;&gt;"", NOVA!T30, "")</f>
        <v/>
      </c>
      <c r="AL43" s="215"/>
      <c r="AM43" s="162">
        <f>NOVA!B91</f>
        <v>3</v>
      </c>
      <c r="AN43" s="386" t="str">
        <f>NOVA!C91</f>
        <v>Do TWO from A-F</v>
      </c>
      <c r="AO43" s="387"/>
      <c r="AP43" s="162" t="str">
        <f>IF(NOVA!T91&lt;&gt;"", NOVA!T91, "")</f>
        <v/>
      </c>
      <c r="AQ43" s="215"/>
      <c r="AR43" s="162">
        <f>NOVA!B156</f>
        <v>3</v>
      </c>
      <c r="AS43" s="386" t="str">
        <f>NOVA!C156</f>
        <v>Do TWO of A, B or C</v>
      </c>
      <c r="AT43" s="387"/>
      <c r="AU43" s="162" t="str">
        <f>IF(NOVA!T156&lt;&gt;"", NOVA!T156, "")</f>
        <v/>
      </c>
    </row>
    <row r="44" spans="1:47" ht="12.75" customHeight="1">
      <c r="A44" s="159" t="str">
        <f>N15</f>
        <v>Aquanaut</v>
      </c>
      <c r="B44" s="151" t="str">
        <f>Electives!T29</f>
        <v/>
      </c>
      <c r="D44" s="402"/>
      <c r="E44" s="42">
        <f>AdventurePins!B49</f>
        <v>4</v>
      </c>
      <c r="F44" s="159" t="str">
        <f>AdventurePins!C49</f>
        <v>Try new sport</v>
      </c>
      <c r="G44" s="42" t="str">
        <f>IF(AdventurePins!T49&lt;&gt;"", AdventurePins!T49, " ")</f>
        <v xml:space="preserve"> </v>
      </c>
      <c r="I44" s="402"/>
      <c r="J44" s="42" t="str">
        <f>AdventurePins!B106</f>
        <v>1e</v>
      </c>
      <c r="K44" s="126" t="str">
        <f>AdventurePins!C106</f>
        <v>Repeat Pledge of Allegance &amp; explain</v>
      </c>
      <c r="L44" s="42" t="str">
        <f>IF(AdventurePins!T106&lt;&gt;"", AdventurePins!T106, " ")</f>
        <v xml:space="preserve"> </v>
      </c>
      <c r="N44" s="416"/>
      <c r="O44" s="107" t="str">
        <f>Electives!B52</f>
        <v>4f</v>
      </c>
      <c r="P44" s="125" t="str">
        <f>Electives!C52</f>
        <v>Learn service dog process</v>
      </c>
      <c r="Q44" s="107" t="str">
        <f>IF(Electives!T52&lt;&gt;"", Electives!T52, " ")</f>
        <v xml:space="preserve"> </v>
      </c>
      <c r="S44" s="416"/>
      <c r="T44" s="107" t="str">
        <f>Electives!B120</f>
        <v>4e</v>
      </c>
      <c r="U44" s="125" t="str">
        <f>Electives!C120</f>
        <v>Replace furnace filter</v>
      </c>
      <c r="V44" s="107" t="str">
        <f>IF(Electives!T120&lt;&gt;"", Electives!T120, " ")</f>
        <v xml:space="preserve"> </v>
      </c>
      <c r="X44" s="427"/>
      <c r="Y44" s="107" t="str">
        <f>Electives!B188</f>
        <v>2g</v>
      </c>
      <c r="Z44" s="127" t="str">
        <f>Electives!C188</f>
        <v>Write/Compose song about issue &amp; perform</v>
      </c>
      <c r="AA44" s="107" t="str">
        <f>IF(Electives!T188&lt;&gt;"", Electives!T188, " ")</f>
        <v xml:space="preserve"> </v>
      </c>
      <c r="AC44" s="219">
        <f>'Shooting Sports'!B9</f>
        <v>4</v>
      </c>
      <c r="AD44" s="392" t="str">
        <f>'Shooting Sports'!C9</f>
        <v>Show how to put away and store gun</v>
      </c>
      <c r="AE44" s="393"/>
      <c r="AF44" s="219" t="str">
        <f>IF('Shooting Sports'!T9&lt;&gt;"", 'Shooting Sports'!T9, "")</f>
        <v/>
      </c>
      <c r="AG44" s="215"/>
      <c r="AH44" s="162" t="str">
        <f>NOVA!B31</f>
        <v>3b3</v>
      </c>
      <c r="AI44" s="386" t="str">
        <f>NOVA!C31</f>
        <v>Explain difference of rock types</v>
      </c>
      <c r="AJ44" s="387"/>
      <c r="AK44" s="162" t="str">
        <f>IF(NOVA!T31&lt;&gt;"", NOVA!T31, "")</f>
        <v/>
      </c>
      <c r="AL44" s="215"/>
      <c r="AM44" s="162" t="str">
        <f>NOVA!B92</f>
        <v>3a1</v>
      </c>
      <c r="AN44" s="386" t="str">
        <f>NOVA!C92</f>
        <v>Watch the stars</v>
      </c>
      <c r="AO44" s="387"/>
      <c r="AP44" s="162" t="str">
        <f>IF(NOVA!T92&lt;&gt;"", NOVA!T92, "")</f>
        <v/>
      </c>
      <c r="AQ44" s="215"/>
      <c r="AR44" s="162" t="str">
        <f>NOVA!B157</f>
        <v>3a</v>
      </c>
      <c r="AS44" s="386" t="str">
        <f>NOVA!C157</f>
        <v>Choose 2 and calculate your weight there</v>
      </c>
      <c r="AT44" s="387"/>
      <c r="AU44" s="162" t="str">
        <f>IF(NOVA!T157&lt;&gt;"", NOVA!T157, "")</f>
        <v/>
      </c>
    </row>
    <row r="45" spans="1:47">
      <c r="A45" s="159" t="str">
        <f>N25</f>
        <v>Art Explosion</v>
      </c>
      <c r="B45" s="151" t="str">
        <f>Electives!T41</f>
        <v/>
      </c>
      <c r="D45" s="402"/>
      <c r="E45" s="42">
        <f>AdventurePins!B50</f>
        <v>5</v>
      </c>
      <c r="F45" s="159" t="str">
        <f>AdventurePins!C50</f>
        <v>Time obstacle course, 2 weeks</v>
      </c>
      <c r="G45" s="42" t="str">
        <f>IF(AdventurePins!T50&lt;&gt;"", AdventurePins!T50, " ")</f>
        <v xml:space="preserve"> </v>
      </c>
      <c r="I45" s="402"/>
      <c r="J45" s="42" t="str">
        <f>AdventurePins!B107</f>
        <v>2a</v>
      </c>
      <c r="K45" s="159" t="str">
        <f>AdventurePins!C107</f>
        <v>Describe troop leadership</v>
      </c>
      <c r="L45" s="42" t="str">
        <f>IF(AdventurePins!T107&lt;&gt;"", AdventurePins!T107, " ")</f>
        <v xml:space="preserve"> </v>
      </c>
      <c r="N45" s="416"/>
      <c r="O45" s="107" t="str">
        <f>Electives!B53</f>
        <v>4g</v>
      </c>
      <c r="P45" s="125" t="str">
        <f>Electives!C53</f>
        <v>Service project for a disability</v>
      </c>
      <c r="Q45" s="107" t="str">
        <f>IF(Electives!T53&lt;&gt;"", Electives!T53, " ")</f>
        <v xml:space="preserve"> </v>
      </c>
      <c r="S45" s="416"/>
      <c r="T45" s="107" t="str">
        <f>Electives!B121</f>
        <v>4f</v>
      </c>
      <c r="U45" s="125" t="str">
        <f>Electives!C121</f>
        <v>Wash a car</v>
      </c>
      <c r="V45" s="107" t="str">
        <f>IF(Electives!T121&lt;&gt;"", Electives!T121, " ")</f>
        <v xml:space="preserve"> </v>
      </c>
      <c r="X45" s="427"/>
      <c r="Y45" s="107" t="str">
        <f>Electives!B189</f>
        <v>2h</v>
      </c>
      <c r="Z45" s="125" t="str">
        <f>Electives!C189</f>
        <v>Perform a musical number.</v>
      </c>
      <c r="AA45" s="107" t="str">
        <f>IF(Electives!T189&lt;&gt;"", Electives!T189, " ")</f>
        <v xml:space="preserve"> </v>
      </c>
      <c r="AC45"/>
      <c r="AD45" s="218" t="str">
        <f>'Shooting Sports'!C11</f>
        <v>BB Gun: Level 2</v>
      </c>
      <c r="AE45" s="218"/>
      <c r="AF45"/>
      <c r="AG45" s="215"/>
      <c r="AH45" s="162" t="str">
        <f>NOVA!B32</f>
        <v>3b4</v>
      </c>
      <c r="AI45" s="386" t="str">
        <f>NOVA!C32</f>
        <v>Share collection and what you learned</v>
      </c>
      <c r="AJ45" s="387"/>
      <c r="AK45" s="162" t="str">
        <f>IF(NOVA!T32&lt;&gt;"", NOVA!T32, "")</f>
        <v/>
      </c>
      <c r="AL45" s="215"/>
      <c r="AM45" s="162" t="str">
        <f>NOVA!B93</f>
        <v>3a2</v>
      </c>
      <c r="AN45" s="386" t="str">
        <f>NOVA!C93</f>
        <v>Find and draw 5 constellations</v>
      </c>
      <c r="AO45" s="387"/>
      <c r="AP45" s="162" t="str">
        <f>IF(NOVA!T93&lt;&gt;"", NOVA!T93, "")</f>
        <v/>
      </c>
      <c r="AQ45" s="215"/>
      <c r="AR45" s="162" t="str">
        <f>NOVA!B158</f>
        <v>3a1</v>
      </c>
      <c r="AS45" s="386" t="str">
        <f>NOVA!C158</f>
        <v>On the sun or moon</v>
      </c>
      <c r="AT45" s="387"/>
      <c r="AU45" s="162" t="str">
        <f>IF(NOVA!T158&lt;&gt;"", NOVA!T158, "")</f>
        <v/>
      </c>
    </row>
    <row r="46" spans="1:47">
      <c r="A46" s="159" t="str">
        <f>N35</f>
        <v>Aware and Care</v>
      </c>
      <c r="B46" s="151" t="str">
        <f>Electives!T55</f>
        <v/>
      </c>
      <c r="D46" s="402"/>
      <c r="E46" s="42">
        <f>AdventurePins!B51</f>
        <v>6</v>
      </c>
      <c r="F46" s="159" t="str">
        <f>AdventurePins!C51</f>
        <v>Lead fitness game</v>
      </c>
      <c r="G46" s="42" t="str">
        <f>IF(AdventurePins!T51&lt;&gt;"", AdventurePins!T51, " ")</f>
        <v xml:space="preserve"> </v>
      </c>
      <c r="I46" s="402"/>
      <c r="J46" s="42" t="str">
        <f>AdventurePins!B108</f>
        <v>2b</v>
      </c>
      <c r="K46" s="159" t="str">
        <f>AdventurePins!C108</f>
        <v>Describe 4 steps of advancement</v>
      </c>
      <c r="L46" s="42" t="str">
        <f>IF(AdventurePins!T108&lt;&gt;"", AdventurePins!T108, " ")</f>
        <v xml:space="preserve"> </v>
      </c>
      <c r="N46" s="417"/>
      <c r="O46" s="107" t="str">
        <f>Electives!B54</f>
        <v>4h</v>
      </c>
      <c r="P46" s="127" t="str">
        <f>Electives!C54</f>
        <v>Activity w/disabled members organization</v>
      </c>
      <c r="Q46" s="107" t="str">
        <f>IF(Electives!T54&lt;&gt;"", Electives!T54, " ")</f>
        <v xml:space="preserve"> </v>
      </c>
      <c r="S46" s="416"/>
      <c r="T46" s="107" t="str">
        <f>Electives!B122</f>
        <v>4g</v>
      </c>
      <c r="U46" s="125" t="str">
        <f>Electives!C122</f>
        <v>Check oil level &amp; tire pressure in car</v>
      </c>
      <c r="V46" s="107" t="str">
        <f>IF(Electives!T122&lt;&gt;"", Electives!T122,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Sports'!T12&lt;&gt;"", 'Shooting Sports'!T12, "")</f>
        <v/>
      </c>
      <c r="AG46" s="215"/>
      <c r="AH46" s="162" t="str">
        <f>NOVA!B33</f>
        <v>3c1</v>
      </c>
      <c r="AI46" s="386" t="str">
        <f>NOVA!C33</f>
        <v>Use 4 ways to monitor / predict weather</v>
      </c>
      <c r="AJ46" s="387"/>
      <c r="AK46" s="162" t="str">
        <f>IF(NOVA!T33&lt;&gt;"", NOVA!T33, "")</f>
        <v/>
      </c>
      <c r="AL46" s="215"/>
      <c r="AM46" s="162" t="str">
        <f>NOVA!B94</f>
        <v>3a3</v>
      </c>
      <c r="AN46" s="386" t="str">
        <f>NOVA!C94</f>
        <v>Discuss with counselor</v>
      </c>
      <c r="AO46" s="387"/>
      <c r="AP46" s="162" t="str">
        <f>IF(NOVA!T94&lt;&gt;"", NOVA!T94, "")</f>
        <v/>
      </c>
      <c r="AQ46" s="215"/>
      <c r="AR46" s="162" t="str">
        <f>NOVA!B159</f>
        <v>3a2</v>
      </c>
      <c r="AS46" s="386" t="str">
        <f>NOVA!C159</f>
        <v>On Jupiter or Pluto</v>
      </c>
      <c r="AT46" s="387"/>
      <c r="AU46" s="162" t="str">
        <f>IF(NOVA!T159&lt;&gt;"", NOVA!T159, "")</f>
        <v/>
      </c>
    </row>
    <row r="47" spans="1:47">
      <c r="A47" s="159" t="str">
        <f>N47</f>
        <v>Build It</v>
      </c>
      <c r="B47" s="151" t="str">
        <f>Electives!T62</f>
        <v/>
      </c>
      <c r="D47" s="399" t="str">
        <f>AdventurePins!C53</f>
        <v>Webelos Walkabout</v>
      </c>
      <c r="E47" s="399"/>
      <c r="F47" s="399"/>
      <c r="G47" s="399"/>
      <c r="I47" s="402"/>
      <c r="J47" s="42" t="str">
        <f>AdventurePins!B109</f>
        <v>2c</v>
      </c>
      <c r="K47" s="159" t="str">
        <f>AdventurePins!C109</f>
        <v>Describe ranks in Boy Scouts</v>
      </c>
      <c r="L47" s="42" t="str">
        <f>IF(AdventurePins!T109&lt;&gt;"", AdventurePins!T109, " ")</f>
        <v xml:space="preserve"> </v>
      </c>
      <c r="N47" s="399" t="str">
        <f>Electives!C57</f>
        <v>Build It</v>
      </c>
      <c r="O47" s="399"/>
      <c r="P47" s="399"/>
      <c r="Q47" s="399"/>
      <c r="S47" s="416"/>
      <c r="T47" s="107" t="str">
        <f>Electives!B123</f>
        <v>4h</v>
      </c>
      <c r="U47" s="125" t="str">
        <f>Electives!C123</f>
        <v>Replace a bulb in a car</v>
      </c>
      <c r="V47" s="107" t="str">
        <f>IF(Electives!T123&lt;&gt;"", Electives!T123, " ")</f>
        <v xml:space="preserve"> </v>
      </c>
      <c r="X47" s="410" t="str">
        <f>IF(Electives!$E192&lt;&gt;"", Electives!$E192, " ")</f>
        <v>(Do All)</v>
      </c>
      <c r="Y47" s="107">
        <f>Electives!B193</f>
        <v>1</v>
      </c>
      <c r="Z47" s="126" t="str">
        <f>Electives!C193</f>
        <v>Write story outline. Create storyboard.</v>
      </c>
      <c r="AA47" s="107" t="str">
        <f>IF(Electives!T193&lt;&gt;"", Electives!T193, " ")</f>
        <v xml:space="preserve"> </v>
      </c>
      <c r="AC47" s="219" t="str">
        <f>'Shooting Sports'!B13</f>
        <v>S1</v>
      </c>
      <c r="AD47" s="392" t="str">
        <f>'Shooting Sports'!C13</f>
        <v>Demonstrate one shooting position</v>
      </c>
      <c r="AE47" s="393"/>
      <c r="AF47" s="219" t="str">
        <f>IF('Shooting Sports'!T13&lt;&gt;"", 'Shooting Sports'!T13, "")</f>
        <v/>
      </c>
      <c r="AG47" s="215"/>
      <c r="AH47" s="162" t="str">
        <f>NOVA!B34</f>
        <v>3c2</v>
      </c>
      <c r="AI47" s="386" t="str">
        <f>NOVA!C34</f>
        <v>Analyze predictions for a week</v>
      </c>
      <c r="AJ47" s="387"/>
      <c r="AK47" s="162" t="str">
        <f>IF(NOVA!T34&lt;&gt;"", NOVA!T34, "")</f>
        <v/>
      </c>
      <c r="AL47" s="215"/>
      <c r="AM47" s="162" t="str">
        <f>NOVA!B95</f>
        <v>3b1</v>
      </c>
      <c r="AN47" s="386" t="str">
        <f>NOVA!C95</f>
        <v>Explain revolution, orbit and rotation</v>
      </c>
      <c r="AO47" s="387"/>
      <c r="AP47" s="162" t="str">
        <f>IF(NOVA!T95&lt;&gt;"", NOVA!T95, "")</f>
        <v/>
      </c>
      <c r="AQ47" s="215"/>
      <c r="AR47" s="162" t="str">
        <f>NOVA!B160</f>
        <v>3a3</v>
      </c>
      <c r="AS47" s="386" t="str">
        <f>NOVA!C160</f>
        <v>On a planet of your choice</v>
      </c>
      <c r="AT47" s="387"/>
      <c r="AU47" s="162" t="str">
        <f>IF(NOVA!T160&lt;&gt;"", NOVA!T160, "")</f>
        <v/>
      </c>
    </row>
    <row r="48" spans="1:47" ht="12.75" customHeight="1">
      <c r="A48" s="159" t="str">
        <f>N52</f>
        <v>Build My Own Hero</v>
      </c>
      <c r="B48" s="151" t="str">
        <f>Electives!T71</f>
        <v/>
      </c>
      <c r="D48" s="403" t="str">
        <f>IF(AdventurePins!$E53&lt;&gt;"", AdventurePins!$E53, " ")</f>
        <v>(Do 1-4 and one other)</v>
      </c>
      <c r="E48" s="42">
        <f>AdventurePins!B54</f>
        <v>1</v>
      </c>
      <c r="F48" s="159" t="str">
        <f>AdventurePins!C54</f>
        <v>Create a hike plan</v>
      </c>
      <c r="G48" s="42" t="str">
        <f>IF(AdventurePins!T54&lt;&gt;"", AdventurePins!T54, " ")</f>
        <v xml:space="preserve"> </v>
      </c>
      <c r="I48" s="402"/>
      <c r="J48" s="42" t="str">
        <f>AdventurePins!B110</f>
        <v>2d</v>
      </c>
      <c r="K48" s="159" t="str">
        <f>AdventurePins!C110</f>
        <v>Describe merit badge program</v>
      </c>
      <c r="L48" s="42" t="str">
        <f>IF(AdventurePins!T110&lt;&gt;"", AdventurePins!T110, " ")</f>
        <v xml:space="preserve"> </v>
      </c>
      <c r="N48" s="410" t="str">
        <f>IF(Electives!$E57&lt;&gt;"", Electives!$E57, " ")</f>
        <v>(Do All)</v>
      </c>
      <c r="O48" s="107">
        <f>Electives!B58</f>
        <v>1</v>
      </c>
      <c r="P48" s="125" t="str">
        <f>Electives!C58</f>
        <v>Learn basic tools &amp; safety</v>
      </c>
      <c r="Q48" s="107" t="str">
        <f>IF(Electives!T58&lt;&gt;"", Electives!T58, " ")</f>
        <v xml:space="preserve"> </v>
      </c>
      <c r="S48" s="416"/>
      <c r="T48" s="107" t="str">
        <f>Electives!B124</f>
        <v>4i</v>
      </c>
      <c r="U48" s="125" t="str">
        <f>Electives!C124</f>
        <v>Change a car tire</v>
      </c>
      <c r="V48" s="107" t="str">
        <f>IF(Electives!T124&lt;&gt;"", Electives!T124, " ")</f>
        <v xml:space="preserve"> </v>
      </c>
      <c r="X48" s="410"/>
      <c r="Y48" s="107">
        <f>Electives!B194</f>
        <v>2</v>
      </c>
      <c r="Z48" s="125" t="str">
        <f>Electives!C194</f>
        <v>Create movie w/Oath &amp; Law</v>
      </c>
      <c r="AA48" s="107" t="str">
        <f>IF(Electives!T194&lt;&gt;"", Electives!T194, " ")</f>
        <v xml:space="preserve"> </v>
      </c>
      <c r="AC48" s="219" t="str">
        <f>'Shooting Sports'!B14</f>
        <v>S2</v>
      </c>
      <c r="AD48" s="392" t="str">
        <f>'Shooting Sports'!C14</f>
        <v>Fire 5 BBs in 3 volleys at the Cub target</v>
      </c>
      <c r="AE48" s="393"/>
      <c r="AF48" s="219" t="str">
        <f>IF('Shooting Sports'!T14&lt;&gt;"", 'Shooting Sports'!T14, "")</f>
        <v/>
      </c>
      <c r="AG48" s="215"/>
      <c r="AH48" s="162" t="str">
        <f>NOVA!B35</f>
        <v>3c3</v>
      </c>
      <c r="AI48" s="386" t="str">
        <f>NOVA!C35</f>
        <v>Discuss work with counselor</v>
      </c>
      <c r="AJ48" s="387"/>
      <c r="AK48" s="162" t="str">
        <f>IF(NOVA!T35&lt;&gt;"", NOVA!T35, "")</f>
        <v/>
      </c>
      <c r="AL48" s="215"/>
      <c r="AM48" s="162" t="str">
        <f>NOVA!B96</f>
        <v>3b2</v>
      </c>
      <c r="AN48" s="386" t="str">
        <f>NOVA!C96</f>
        <v>Compare 3 planets to the Earth</v>
      </c>
      <c r="AO48" s="387"/>
      <c r="AP48" s="162" t="str">
        <f>IF(NOVA!T96&lt;&gt;"", NOVA!T96, "")</f>
        <v/>
      </c>
      <c r="AQ48" s="215"/>
      <c r="AR48" s="162" t="str">
        <f>NOVA!B161</f>
        <v>3b</v>
      </c>
      <c r="AS48" s="386" t="str">
        <f>NOVA!C161</f>
        <v>Choose one and calculate its height</v>
      </c>
      <c r="AT48" s="387"/>
      <c r="AU48" s="162" t="str">
        <f>IF(NOVA!T161&lt;&gt;"", NOVA!T161, "")</f>
        <v/>
      </c>
    </row>
    <row r="49" spans="1:47" ht="12.75" customHeight="1">
      <c r="A49" s="159" t="str">
        <f>S3</f>
        <v>Castaway</v>
      </c>
      <c r="B49" s="151" t="str">
        <f>Electives!T81</f>
        <v/>
      </c>
      <c r="D49" s="404"/>
      <c r="E49" s="42">
        <f>AdventurePins!B55</f>
        <v>2</v>
      </c>
      <c r="F49" s="159" t="str">
        <f>AdventurePins!C55</f>
        <v>Assemble a hiking first-aid kit</v>
      </c>
      <c r="G49" s="42" t="str">
        <f>IF(AdventurePins!T55&lt;&gt;"", AdventurePins!T55, " ")</f>
        <v xml:space="preserve"> </v>
      </c>
      <c r="I49" s="402"/>
      <c r="J49" s="42" t="str">
        <f>AdventurePins!B111</f>
        <v>3a</v>
      </c>
      <c r="K49" s="159" t="str">
        <f>AdventurePins!C111</f>
        <v>Explain patrol method &amp; types</v>
      </c>
      <c r="L49" s="42" t="str">
        <f>IF(AdventurePins!T111&lt;&gt;"", AdventurePins!T111, " ")</f>
        <v xml:space="preserve"> </v>
      </c>
      <c r="N49" s="410"/>
      <c r="O49" s="107">
        <f>Electives!B59</f>
        <v>2</v>
      </c>
      <c r="P49" s="125" t="str">
        <f>Electives!C59</f>
        <v>Build carpentry project</v>
      </c>
      <c r="Q49" s="107" t="str">
        <f>IF(Electives!T59&lt;&gt;"", Electives!T59, " ")</f>
        <v xml:space="preserve"> </v>
      </c>
      <c r="S49" s="416"/>
      <c r="T49" s="107" t="str">
        <f>Electives!B125</f>
        <v>4j</v>
      </c>
      <c r="U49" s="125" t="str">
        <f>Electives!C125</f>
        <v>Repair bicycle, chain, tires, flat, etc</v>
      </c>
      <c r="V49" s="107" t="str">
        <f>IF(Electives!T125&lt;&gt;"", Electives!T125, " ")</f>
        <v xml:space="preserve"> </v>
      </c>
      <c r="X49" s="410"/>
      <c r="Y49" s="107">
        <f>Electives!B195</f>
        <v>3</v>
      </c>
      <c r="Z49" s="125" t="str">
        <f>Electives!C195</f>
        <v>Share movie with family/pack/den.</v>
      </c>
      <c r="AA49" s="107" t="str">
        <f>IF(Electives!T195&lt;&gt;"", Electives!T195, " ")</f>
        <v xml:space="preserve"> </v>
      </c>
      <c r="AC49" s="219" t="str">
        <f>'Shooting Sports'!B15</f>
        <v>S3</v>
      </c>
      <c r="AD49" s="392" t="str">
        <f>'Shooting Sports'!C15</f>
        <v>Demonstrate/Explain range commands</v>
      </c>
      <c r="AE49" s="393"/>
      <c r="AF49" s="219" t="str">
        <f>IF('Shooting Sports'!T15&lt;&gt;"", 'Shooting Sports'!T15, "")</f>
        <v/>
      </c>
      <c r="AG49" s="215"/>
      <c r="AH49" s="162" t="str">
        <f>NOVA!B36</f>
        <v>3d</v>
      </c>
      <c r="AI49" s="386" t="str">
        <f>NOVA!C36</f>
        <v>Choose 2 habitats and complete activity</v>
      </c>
      <c r="AJ49" s="387"/>
      <c r="AK49" s="162" t="str">
        <f>IF(NOVA!T36&lt;&gt;"", NOVA!T36, "")</f>
        <v/>
      </c>
      <c r="AL49" s="215"/>
      <c r="AM49" s="162" t="str">
        <f>NOVA!B97</f>
        <v>3b3</v>
      </c>
      <c r="AN49" s="386" t="str">
        <f>NOVA!C97</f>
        <v>Discuss with counselor</v>
      </c>
      <c r="AO49" s="387"/>
      <c r="AP49" s="162" t="str">
        <f>IF(NOVA!T97&lt;&gt;"", NOVA!T97, "")</f>
        <v/>
      </c>
      <c r="AQ49" s="215"/>
      <c r="AR49" s="162" t="str">
        <f>NOVA!B162</f>
        <v>3b1</v>
      </c>
      <c r="AS49" s="386" t="str">
        <f>NOVA!C162</f>
        <v>A tree</v>
      </c>
      <c r="AT49" s="387"/>
      <c r="AU49" s="162" t="str">
        <f>IF(NOVA!T162&lt;&gt;"", NOVA!T162, "")</f>
        <v/>
      </c>
    </row>
    <row r="50" spans="1:47">
      <c r="A50" s="159" t="str">
        <f>S11</f>
        <v>Earth Rocks!</v>
      </c>
      <c r="B50" s="151" t="str">
        <f>Electives!T95</f>
        <v/>
      </c>
      <c r="D50" s="404"/>
      <c r="E50" s="42">
        <f>AdventurePins!B56</f>
        <v>3</v>
      </c>
      <c r="F50" s="159" t="str">
        <f>AdventurePins!C56</f>
        <v>Outdoor Code / Leave No Trace</v>
      </c>
      <c r="G50" s="42" t="str">
        <f>IF(AdventurePins!T56&lt;&gt;"", AdventurePins!T56, " ")</f>
        <v xml:space="preserve"> </v>
      </c>
      <c r="I50" s="402"/>
      <c r="J50" s="42" t="str">
        <f>AdventurePins!B112</f>
        <v>3b</v>
      </c>
      <c r="K50" s="127" t="str">
        <f>AdventurePins!C112</f>
        <v>Hold an election to choose patrol leader</v>
      </c>
      <c r="L50" s="42" t="str">
        <f>IF(AdventurePins!T112&lt;&gt;"", AdventurePins!T112, " ")</f>
        <v xml:space="preserve"> </v>
      </c>
      <c r="N50" s="410"/>
      <c r="O50" s="107">
        <f>Electives!B60</f>
        <v>3</v>
      </c>
      <c r="P50" s="125" t="str">
        <f>Electives!C60</f>
        <v>List tools / materials for #2</v>
      </c>
      <c r="Q50" s="107" t="str">
        <f>IF(Electives!T60&lt;&gt;"", Electives!T60, " ")</f>
        <v xml:space="preserve"> </v>
      </c>
      <c r="S50" s="416"/>
      <c r="T50" s="107" t="str">
        <f>Electives!B126</f>
        <v>4k</v>
      </c>
      <c r="U50" s="127" t="str">
        <f>Electives!C126</f>
        <v>Replace wheels on skateboard, scooter, or skates</v>
      </c>
      <c r="V50" s="107" t="str">
        <f>IF(Electives!T126&lt;&gt;"", Electives!T126,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Sports'!T16&lt;&gt;"", 'Shooting Sports'!T16, "")</f>
        <v/>
      </c>
      <c r="AG50" s="142"/>
      <c r="AH50" s="162" t="str">
        <f>NOVA!B37</f>
        <v>3d1</v>
      </c>
      <c r="AI50" s="386" t="str">
        <f>NOVA!C37</f>
        <v>Prairie</v>
      </c>
      <c r="AJ50" s="387"/>
      <c r="AK50" s="162" t="str">
        <f>IF(NOVA!T37&lt;&gt;"", NOVA!T37, "")</f>
        <v/>
      </c>
      <c r="AL50" s="142"/>
      <c r="AM50" s="162" t="str">
        <f>NOVA!B98</f>
        <v>3c1</v>
      </c>
      <c r="AN50" s="386" t="str">
        <f>NOVA!C98</f>
        <v>Design a rover and tell what it collects</v>
      </c>
      <c r="AO50" s="387"/>
      <c r="AP50" s="162" t="str">
        <f>IF(NOVA!T98&lt;&gt;"", NOVA!T98, "")</f>
        <v/>
      </c>
      <c r="AQ50" s="142"/>
      <c r="AR50" s="162" t="str">
        <f>NOVA!B163</f>
        <v>3b2</v>
      </c>
      <c r="AS50" s="386" t="str">
        <f>NOVA!C163</f>
        <v>Your house</v>
      </c>
      <c r="AT50" s="387"/>
      <c r="AU50" s="162" t="str">
        <f>IF(NOVA!T163&lt;&gt;"", NOVA!T163, "")</f>
        <v/>
      </c>
    </row>
    <row r="51" spans="1:47" ht="12.75" customHeight="1">
      <c r="A51" s="159" t="str">
        <f>S23</f>
        <v>Engineer</v>
      </c>
      <c r="B51" s="151" t="str">
        <f>Electives!T104</f>
        <v/>
      </c>
      <c r="D51" s="404"/>
      <c r="E51" s="42">
        <f>AdventurePins!B57</f>
        <v>4</v>
      </c>
      <c r="F51" s="159" t="str">
        <f>AdventurePins!C57</f>
        <v>Hike 3 miles and plan lunch</v>
      </c>
      <c r="G51" s="42" t="str">
        <f>IF(AdventurePins!T57&lt;&gt;"", AdventurePins!T57, " ")</f>
        <v xml:space="preserve"> </v>
      </c>
      <c r="I51" s="402"/>
      <c r="J51" s="42" t="str">
        <f>AdventurePins!B113</f>
        <v>3c</v>
      </c>
      <c r="K51" s="127" t="str">
        <f>AdventurePins!C113</f>
        <v>Develop patrol name, emblem, flag, &amp; yell</v>
      </c>
      <c r="L51" s="42" t="str">
        <f>IF(AdventurePins!T113&lt;&gt;"", AdventurePins!T113, " ")</f>
        <v xml:space="preserve"> </v>
      </c>
      <c r="N51" s="410"/>
      <c r="O51" s="107">
        <f>Electives!B61</f>
        <v>4</v>
      </c>
      <c r="P51" s="127" t="str">
        <f>Electives!C61</f>
        <v>Visit / interview construction worker @ site</v>
      </c>
      <c r="Q51" s="107" t="str">
        <f>IF(Electives!T61&lt;&gt;"", Electives!T61, " ")</f>
        <v xml:space="preserve"> </v>
      </c>
      <c r="S51" s="416"/>
      <c r="T51" s="107" t="str">
        <f>Electives!B127</f>
        <v>4l</v>
      </c>
      <c r="U51" s="125" t="str">
        <f>Electives!C127</f>
        <v>Help prepare and paint a room</v>
      </c>
      <c r="V51" s="107" t="str">
        <f>IF(Electives!T127&lt;&gt;"", Electives!T127, " ")</f>
        <v xml:space="preserve"> </v>
      </c>
      <c r="X51" s="410" t="str">
        <f>IF(Electives!$E198&lt;&gt;"", Electives!$E198, " ")</f>
        <v>(Do 1, one of 2, all 3 thru 5, and one of 6)</v>
      </c>
      <c r="Y51" s="107">
        <f>Electives!B199</f>
        <v>1</v>
      </c>
      <c r="Z51" s="127" t="str">
        <f>Electives!C199</f>
        <v>Interview grandparent about childhood life</v>
      </c>
      <c r="AA51" s="107" t="str">
        <f>IF(Electives!T199&lt;&gt;"", Electives!T199, " ")</f>
        <v xml:space="preserve"> </v>
      </c>
      <c r="AC51"/>
      <c r="AD51" s="218" t="str">
        <f>'Shooting Sports'!C18</f>
        <v>Archery: Level 1</v>
      </c>
      <c r="AE51" s="218"/>
      <c r="AF51"/>
      <c r="AG51" s="72"/>
      <c r="AH51" s="162" t="str">
        <f>NOVA!B38</f>
        <v>3d2</v>
      </c>
      <c r="AI51" s="386" t="str">
        <f>NOVA!C38</f>
        <v>Temperate forest</v>
      </c>
      <c r="AJ51" s="387"/>
      <c r="AK51" s="162" t="str">
        <f>IF(NOVA!T38&lt;&gt;"", NOVA!T38, "")</f>
        <v/>
      </c>
      <c r="AL51" s="72"/>
      <c r="AM51" s="162" t="str">
        <f>NOVA!B99</f>
        <v>3c2</v>
      </c>
      <c r="AN51" s="386" t="str">
        <f>NOVA!C99</f>
        <v>How would rover work</v>
      </c>
      <c r="AO51" s="387"/>
      <c r="AP51" s="162" t="str">
        <f>IF(NOVA!T99&lt;&gt;"", NOVA!T99, "")</f>
        <v/>
      </c>
      <c r="AQ51" s="72"/>
      <c r="AR51" s="162" t="str">
        <f>NOVA!B164</f>
        <v>3b3</v>
      </c>
      <c r="AS51" s="386" t="str">
        <f>NOVA!C164</f>
        <v>A building of your choice</v>
      </c>
      <c r="AT51" s="387"/>
      <c r="AU51" s="162" t="str">
        <f>IF(NOVA!T164&lt;&gt;"", NOVA!T164, "")</f>
        <v/>
      </c>
    </row>
    <row r="52" spans="1:47">
      <c r="A52" s="159" t="str">
        <f>S30</f>
        <v>Fix It</v>
      </c>
      <c r="B52" s="151" t="str">
        <f>Electives!T137</f>
        <v/>
      </c>
      <c r="D52" s="404"/>
      <c r="E52" s="42">
        <f>AdventurePins!B58</f>
        <v>5</v>
      </c>
      <c r="F52" s="127" t="str">
        <f>AdventurePins!C58</f>
        <v>Identify poisonous plants/animals/insects</v>
      </c>
      <c r="G52" s="42" t="str">
        <f>IF(AdventurePins!T58&lt;&gt;"", AdventurePins!T58, " ")</f>
        <v xml:space="preserve"> </v>
      </c>
      <c r="I52" s="402"/>
      <c r="J52" s="42" t="str">
        <f>AdventurePins!B114</f>
        <v>3d</v>
      </c>
      <c r="K52" s="127" t="str">
        <f>AdventurePins!C114</f>
        <v>Participate in Boy Scout campout/activity</v>
      </c>
      <c r="L52" s="42" t="str">
        <f>IF(AdventurePins!T114&lt;&gt;"", AdventurePins!T114, " ")</f>
        <v xml:space="preserve"> </v>
      </c>
      <c r="N52" s="399" t="str">
        <f>Electives!C64</f>
        <v>Build My Own Hero</v>
      </c>
      <c r="O52" s="399"/>
      <c r="P52" s="399"/>
      <c r="Q52" s="399"/>
      <c r="S52" s="416"/>
      <c r="T52" s="107" t="str">
        <f>Electives!B128</f>
        <v>4m</v>
      </c>
      <c r="U52" s="125" t="str">
        <f>Electives!C128</f>
        <v>Help replace wall or floor tile</v>
      </c>
      <c r="V52" s="107" t="str">
        <f>IF(Electives!T128&lt;&gt;"", Electives!T128, " ")</f>
        <v xml:space="preserve"> </v>
      </c>
      <c r="X52" s="410"/>
      <c r="Y52" s="107" t="str">
        <f>Electives!B200</f>
        <v>2a</v>
      </c>
      <c r="Z52" s="127" t="str">
        <f>Electives!C200</f>
        <v>Family tree of three generations</v>
      </c>
      <c r="AA52" s="107" t="str">
        <f>IF(Electives!T200&lt;&gt;"", Electives!T200, " ")</f>
        <v xml:space="preserve"> </v>
      </c>
      <c r="AC52" s="219">
        <f>'Shooting Sports'!B19</f>
        <v>1</v>
      </c>
      <c r="AD52" s="428" t="str">
        <f>'Shooting Sports'!C19</f>
        <v>Follow archery range rules and whistles</v>
      </c>
      <c r="AE52" s="429"/>
      <c r="AF52" s="219" t="str">
        <f>IF('Shooting Sports'!T19&lt;&gt;"", 'Shooting Sports'!T19, "")</f>
        <v/>
      </c>
      <c r="AG52" s="220"/>
      <c r="AH52" s="162" t="str">
        <f>NOVA!B39</f>
        <v>3d3</v>
      </c>
      <c r="AI52" s="386" t="str">
        <f>NOVA!C39</f>
        <v>Aquatic ecosystem</v>
      </c>
      <c r="AJ52" s="387"/>
      <c r="AK52" s="162" t="str">
        <f>IF(NOVA!T39&lt;&gt;"", NOVA!T39, "")</f>
        <v/>
      </c>
      <c r="AL52" s="220"/>
      <c r="AM52" s="162" t="str">
        <f>NOVA!B100</f>
        <v>3c3</v>
      </c>
      <c r="AN52" s="386" t="str">
        <f>NOVA!C100</f>
        <v>How would rover transmit data</v>
      </c>
      <c r="AO52" s="387"/>
      <c r="AP52" s="162" t="str">
        <f>IF(NOVA!T100&lt;&gt;"", NOVA!T100, "")</f>
        <v/>
      </c>
      <c r="AQ52" s="220"/>
      <c r="AR52" s="162" t="str">
        <f>NOVA!B165</f>
        <v>3c</v>
      </c>
      <c r="AS52" s="386" t="str">
        <f>NOVA!C165</f>
        <v>Calculate the volume of air in your room</v>
      </c>
      <c r="AT52" s="387"/>
      <c r="AU52" s="162" t="str">
        <f>IF(NOVA!T165&lt;&gt;"", NOVA!T165, "")</f>
        <v/>
      </c>
    </row>
    <row r="53" spans="1:47" ht="12.75" customHeight="1">
      <c r="A53" s="159" t="str">
        <f>X3</f>
        <v>Game Design</v>
      </c>
      <c r="B53" s="151" t="str">
        <f>Electives!T144</f>
        <v/>
      </c>
      <c r="D53" s="405"/>
      <c r="E53" s="42">
        <f>AdventurePins!B59</f>
        <v>6</v>
      </c>
      <c r="F53" s="127" t="str">
        <f>AdventurePins!C59</f>
        <v>Leader role: Trail/First-aid/Lunch/Service</v>
      </c>
      <c r="G53" s="42" t="str">
        <f>IF(AdventurePins!T59&lt;&gt;"", AdventurePins!T59, " ")</f>
        <v xml:space="preserve"> </v>
      </c>
      <c r="I53" s="402"/>
      <c r="J53" s="42">
        <f>AdventurePins!B115</f>
        <v>4</v>
      </c>
      <c r="K53" s="126" t="str">
        <f>AdventurePins!C115</f>
        <v>Use patrol method on Boy Scout activity</v>
      </c>
      <c r="L53" s="42" t="str">
        <f>IF(AdventurePins!T115&lt;&gt;"", AdventurePins!T115, " ")</f>
        <v xml:space="preserve"> </v>
      </c>
      <c r="N53" s="410" t="str">
        <f>IF(Electives!$E64&lt;&gt;"", Electives!$E64, " ")</f>
        <v>(Do 1-3 and one other)</v>
      </c>
      <c r="O53" s="107">
        <f>Electives!B65</f>
        <v>1</v>
      </c>
      <c r="P53" s="125" t="str">
        <f>Electives!C65</f>
        <v>What is Hero; Invite local hero.</v>
      </c>
      <c r="Q53" s="107" t="str">
        <f>IF(Electives!T65&lt;&gt;"", Electives!T65, " ")</f>
        <v xml:space="preserve"> </v>
      </c>
      <c r="S53" s="416"/>
      <c r="T53" s="107" t="str">
        <f>Electives!B129</f>
        <v>4n</v>
      </c>
      <c r="U53" s="125" t="str">
        <f>Electives!C129</f>
        <v>Help repair window/door lock</v>
      </c>
      <c r="V53" s="107" t="str">
        <f>IF(Electives!T129&lt;&gt;"", Electives!T129, " ")</f>
        <v xml:space="preserve"> </v>
      </c>
      <c r="X53" s="410"/>
      <c r="Y53" s="107" t="str">
        <f>Electives!B201</f>
        <v>2b</v>
      </c>
      <c r="Z53" s="127" t="str">
        <f>Electives!C201</f>
        <v>Make a display showing family orign</v>
      </c>
      <c r="AA53" s="107" t="str">
        <f>IF(Electives!T201&lt;&gt;"", Electives!T201, " ")</f>
        <v xml:space="preserve"> </v>
      </c>
      <c r="AC53" s="219">
        <f>'Shooting Sports'!B20</f>
        <v>2</v>
      </c>
      <c r="AD53" s="392" t="str">
        <f>'Shooting Sports'!C20</f>
        <v>Identify recurve and compound bow</v>
      </c>
      <c r="AE53" s="393"/>
      <c r="AF53" s="219" t="str">
        <f>IF('Shooting Sports'!T20&lt;&gt;"", 'Shooting Sports'!T20, "")</f>
        <v/>
      </c>
      <c r="AG53" s="221"/>
      <c r="AH53" s="162" t="str">
        <f>NOVA!B40</f>
        <v>3d4</v>
      </c>
      <c r="AI53" s="386" t="str">
        <f>NOVA!C40</f>
        <v>Temperate / Subtropical rain forest</v>
      </c>
      <c r="AJ53" s="387"/>
      <c r="AK53" s="162" t="str">
        <f>IF(NOVA!T40&lt;&gt;"", NOVA!T40, "")</f>
        <v/>
      </c>
      <c r="AL53" s="221"/>
      <c r="AM53" s="162" t="str">
        <f>NOVA!B101</f>
        <v>3c4</v>
      </c>
      <c r="AN53" s="386" t="str">
        <f>NOVA!C101</f>
        <v>Why rovers are needed</v>
      </c>
      <c r="AO53" s="387"/>
      <c r="AP53" s="162" t="str">
        <f>IF(NOVA!T101&lt;&gt;"", NOVA!T101, "")</f>
        <v/>
      </c>
      <c r="AQ53" s="221"/>
      <c r="AR53" s="162" t="str">
        <f>NOVA!B166</f>
        <v>4a1</v>
      </c>
      <c r="AS53" s="386" t="str">
        <f>NOVA!C166</f>
        <v>Look up and discuss cryptography</v>
      </c>
      <c r="AT53" s="387"/>
      <c r="AU53" s="162" t="str">
        <f>IF(NOVA!T166&lt;&gt;"", NOVA!T166, "")</f>
        <v/>
      </c>
    </row>
    <row r="54" spans="1:47" ht="12.75" customHeight="1">
      <c r="A54" s="159" t="str">
        <f>X8</f>
        <v>Into the Wild</v>
      </c>
      <c r="B54" s="151" t="str">
        <f>Electives!T161</f>
        <v/>
      </c>
      <c r="I54" s="402"/>
      <c r="J54" s="42" t="str">
        <f>AdventurePins!B116</f>
        <v>5a</v>
      </c>
      <c r="K54" s="127" t="str">
        <f>AdventurePins!C116</f>
        <v>Tie knots: square, 2-half hitches, taut-line</v>
      </c>
      <c r="L54" s="42" t="str">
        <f>IF(AdventurePins!T116&lt;&gt;"", AdventurePins!T116, " ")</f>
        <v xml:space="preserve"> </v>
      </c>
      <c r="N54" s="410"/>
      <c r="O54" s="107">
        <f>Electives!B66</f>
        <v>2</v>
      </c>
      <c r="P54" s="126" t="str">
        <f>Electives!C66</f>
        <v>Identify how citizens can be local heros.</v>
      </c>
      <c r="Q54" s="107" t="str">
        <f>IF(Electives!T66&lt;&gt;"", Electives!T66, " ")</f>
        <v xml:space="preserve"> </v>
      </c>
      <c r="S54" s="416"/>
      <c r="T54" s="107" t="str">
        <f>Electives!B130</f>
        <v>4o</v>
      </c>
      <c r="U54" s="125" t="str">
        <f>Electives!C130</f>
        <v>Help fix slow or clogged sink</v>
      </c>
      <c r="V54" s="107" t="str">
        <f>IF(Electives!T130&lt;&gt;"", Electives!T130, " ")</f>
        <v xml:space="preserve"> </v>
      </c>
      <c r="X54" s="410"/>
      <c r="Y54" s="107" t="str">
        <f>Electives!B202</f>
        <v>2c</v>
      </c>
      <c r="Z54" s="127" t="str">
        <f>Electives!C202</f>
        <v>Create display of family celebration</v>
      </c>
      <c r="AA54" s="107" t="str">
        <f>IF(Electives!T202&lt;&gt;"", Electives!T202, " ")</f>
        <v xml:space="preserve"> </v>
      </c>
      <c r="AC54" s="219">
        <f>'Shooting Sports'!B21</f>
        <v>3</v>
      </c>
      <c r="AD54" s="392" t="str">
        <f>'Shooting Sports'!C21</f>
        <v>Demonstrate arm/finger guards &amp; quiver</v>
      </c>
      <c r="AE54" s="393"/>
      <c r="AF54" s="219" t="str">
        <f>IF('Shooting Sports'!T21&lt;&gt;"", 'Shooting Sports'!T21, "")</f>
        <v/>
      </c>
      <c r="AG54" s="221"/>
      <c r="AH54" s="162" t="str">
        <f>NOVA!B41</f>
        <v>3d5</v>
      </c>
      <c r="AI54" s="386" t="str">
        <f>NOVA!C41</f>
        <v>Desert</v>
      </c>
      <c r="AJ54" s="387"/>
      <c r="AK54" s="162" t="str">
        <f>IF(NOVA!T41&lt;&gt;"", NOVA!T41, "")</f>
        <v/>
      </c>
      <c r="AL54" s="221"/>
      <c r="AM54" s="162" t="str">
        <f>NOVA!B102</f>
        <v>3d1</v>
      </c>
      <c r="AN54" s="386" t="str">
        <f>NOVA!C102</f>
        <v>Design a space colony</v>
      </c>
      <c r="AO54" s="387"/>
      <c r="AP54" s="162" t="str">
        <f>IF(NOVA!T102&lt;&gt;"", NOVA!T102, "")</f>
        <v/>
      </c>
      <c r="AQ54" s="221"/>
      <c r="AR54" s="162" t="str">
        <f>NOVA!B167</f>
        <v>4a2</v>
      </c>
      <c r="AS54" s="386" t="str">
        <f>NOVA!C167</f>
        <v>Discuss 3 ways codes are made</v>
      </c>
      <c r="AT54" s="387"/>
      <c r="AU54" s="162" t="str">
        <f>IF(NOVA!T167&lt;&gt;"", NOVA!T167, "")</f>
        <v/>
      </c>
    </row>
    <row r="55" spans="1:47">
      <c r="A55" s="159" t="str">
        <f>X23</f>
        <v>Into the Woods</v>
      </c>
      <c r="B55" s="151" t="str">
        <f>Electives!T171</f>
        <v/>
      </c>
      <c r="I55" s="402"/>
      <c r="J55" s="42" t="str">
        <f>AdventurePins!B117</f>
        <v>5b</v>
      </c>
      <c r="K55" s="127" t="str">
        <f>AdventurePins!C117</f>
        <v>Show whip &amp; fuse ends of different ropes</v>
      </c>
      <c r="L55" s="42" t="str">
        <f>IF(AdventurePins!T117&lt;&gt;"", AdventurePins!T117, " ")</f>
        <v xml:space="preserve"> </v>
      </c>
      <c r="N55" s="410"/>
      <c r="O55" s="107">
        <f>Electives!B67</f>
        <v>3</v>
      </c>
      <c r="P55" s="125" t="str">
        <f>Electives!C67</f>
        <v>Recognize community Hero</v>
      </c>
      <c r="Q55" s="107" t="str">
        <f>IF(Electives!T67&lt;&gt;"", Electives!T67, " ")</f>
        <v xml:space="preserve"> </v>
      </c>
      <c r="S55" s="416"/>
      <c r="T55" s="107" t="str">
        <f>Electives!B131</f>
        <v>4p</v>
      </c>
      <c r="U55" s="125" t="str">
        <f>Electives!C131</f>
        <v>Help repair a mailbox</v>
      </c>
      <c r="V55" s="107" t="str">
        <f>IF(Electives!T131&lt;&gt;"", Electives!T131, " ")</f>
        <v xml:space="preserve"> </v>
      </c>
      <c r="X55" s="410"/>
      <c r="Y55" s="107">
        <f>Electives!B203</f>
        <v>3</v>
      </c>
      <c r="Z55" s="127" t="str">
        <f>Electives!C203</f>
        <v>Chart chores for 2 weeks</v>
      </c>
      <c r="AA55" s="107" t="str">
        <f>IF(Electives!T203&lt;&gt;"", Electives!T203, " ")</f>
        <v xml:space="preserve"> </v>
      </c>
      <c r="AC55" s="219">
        <f>'Shooting Sports'!B22</f>
        <v>4</v>
      </c>
      <c r="AD55" s="392" t="str">
        <f>'Shooting Sports'!C22</f>
        <v>Properly shoot a bow</v>
      </c>
      <c r="AE55" s="393"/>
      <c r="AF55" s="219" t="str">
        <f>IF('Shooting Sports'!T22&lt;&gt;"", 'Shooting Sports'!T22, "")</f>
        <v/>
      </c>
      <c r="AG55" s="221"/>
      <c r="AH55" s="162" t="str">
        <f>NOVA!B42</f>
        <v>3d6</v>
      </c>
      <c r="AI55" s="386" t="str">
        <f>NOVA!C42</f>
        <v>Polar ice</v>
      </c>
      <c r="AJ55" s="387"/>
      <c r="AK55" s="162" t="str">
        <f>IF(NOVA!T42&lt;&gt;"", NOVA!T42, "")</f>
        <v/>
      </c>
      <c r="AL55" s="221"/>
      <c r="AM55" s="162" t="str">
        <f>NOVA!B103</f>
        <v>3d2</v>
      </c>
      <c r="AN55" s="386" t="str">
        <f>NOVA!C103</f>
        <v>Discuss survival needs</v>
      </c>
      <c r="AO55" s="387"/>
      <c r="AP55" s="162" t="str">
        <f>IF(NOVA!T103&lt;&gt;"", NOVA!T103, "")</f>
        <v/>
      </c>
      <c r="AQ55" s="221"/>
      <c r="AR55" s="162" t="str">
        <f>NOVA!B168</f>
        <v>4a3</v>
      </c>
      <c r="AS55" s="386" t="str">
        <f>NOVA!C168</f>
        <v>Discuss how codes relate to math</v>
      </c>
      <c r="AT55" s="387"/>
      <c r="AU55" s="162" t="str">
        <f>IF(NOVA!T168&lt;&gt;"", NOVA!T168, "")</f>
        <v/>
      </c>
    </row>
    <row r="56" spans="1:47" ht="12.75" customHeight="1">
      <c r="A56" s="159" t="str">
        <f>X31</f>
        <v>Looking Back, Looking Forward</v>
      </c>
      <c r="B56" s="151" t="str">
        <f>Electives!T177</f>
        <v/>
      </c>
      <c r="I56" s="402"/>
      <c r="J56" s="42">
        <f>AdventurePins!B118</f>
        <v>6</v>
      </c>
      <c r="K56" s="159" t="str">
        <f>AdventurePins!C118</f>
        <v>Demonstrate pocketknife safety</v>
      </c>
      <c r="L56" s="42" t="str">
        <f>IF(AdventurePins!T118&lt;&gt;"", AdventurePins!T118, " ")</f>
        <v xml:space="preserve"> </v>
      </c>
      <c r="N56" s="410"/>
      <c r="O56" s="107">
        <f>Electives!B68</f>
        <v>4</v>
      </c>
      <c r="P56" s="125" t="str">
        <f>Electives!C68</f>
        <v>Learn about a foreign hero</v>
      </c>
      <c r="Q56" s="107" t="str">
        <f>IF(Electives!T68&lt;&gt;"", Electives!T68, " ")</f>
        <v xml:space="preserve"> </v>
      </c>
      <c r="S56" s="416"/>
      <c r="T56" s="107" t="str">
        <f>Electives!B132</f>
        <v>4q</v>
      </c>
      <c r="U56" s="127" t="str">
        <f>Electives!C132</f>
        <v>Change battery in smoke or CO2 detector</v>
      </c>
      <c r="V56" s="107" t="str">
        <f>IF(Electives!T132&lt;&gt;"", Electives!T132, " ")</f>
        <v xml:space="preserve"> </v>
      </c>
      <c r="X56" s="410"/>
      <c r="Y56" s="107">
        <f>Electives!B204</f>
        <v>4</v>
      </c>
      <c r="Z56" s="127" t="str">
        <f>Electives!C204</f>
        <v>Help a family member complete a job</v>
      </c>
      <c r="AA56" s="107" t="str">
        <f>IF(Electives!T204&lt;&gt;"", Electives!T204, " ")</f>
        <v xml:space="preserve"> </v>
      </c>
      <c r="AC56" s="219">
        <f>'Shooting Sports'!B23</f>
        <v>5</v>
      </c>
      <c r="AD56" s="394" t="str">
        <f>'Shooting Sports'!C23</f>
        <v>Safely retrieve arrows</v>
      </c>
      <c r="AE56" s="394"/>
      <c r="AF56" s="219" t="str">
        <f>IF('Shooting Sports'!T23&lt;&gt;"", 'Shooting Sports'!T23, "")</f>
        <v/>
      </c>
      <c r="AG56" s="221"/>
      <c r="AH56" s="162" t="str">
        <f>NOVA!B43</f>
        <v>3d7</v>
      </c>
      <c r="AI56" s="386" t="str">
        <f>NOVA!C43</f>
        <v>Tide pools</v>
      </c>
      <c r="AJ56" s="387"/>
      <c r="AK56" s="162" t="str">
        <f>IF(NOVA!T43&lt;&gt;"", NOVA!T43, "")</f>
        <v/>
      </c>
      <c r="AL56" s="221"/>
      <c r="AM56" s="162" t="str">
        <f>NOVA!B104</f>
        <v>3e</v>
      </c>
      <c r="AN56" s="386" t="str">
        <f>NOVA!C104</f>
        <v>Map an asteroid</v>
      </c>
      <c r="AO56" s="387"/>
      <c r="AP56" s="162" t="str">
        <f>IF(NOVA!T104&lt;&gt;"", NOVA!T104, "")</f>
        <v/>
      </c>
      <c r="AQ56" s="221"/>
      <c r="AR56" s="162" t="str">
        <f>NOVA!B169</f>
        <v>4b1</v>
      </c>
      <c r="AS56" s="386" t="str">
        <f>NOVA!C169</f>
        <v>Design a code and write a message</v>
      </c>
      <c r="AT56" s="387"/>
      <c r="AU56" s="162" t="str">
        <f>IF(NOVA!T169&lt;&gt;"", NOVA!T169, "")</f>
        <v/>
      </c>
    </row>
    <row r="57" spans="1:47" ht="12.75" customHeight="1">
      <c r="A57" s="159" t="str">
        <f>X35</f>
        <v>Maestro!</v>
      </c>
      <c r="B57" s="151" t="str">
        <f>Electives!T190</f>
        <v/>
      </c>
      <c r="N57" s="410"/>
      <c r="O57" s="107">
        <f>Electives!B69</f>
        <v>5</v>
      </c>
      <c r="P57" s="125" t="str">
        <f>Electives!C69</f>
        <v>Learn about a Scout hero</v>
      </c>
      <c r="Q57" s="107" t="str">
        <f>IF(Electives!T69&lt;&gt;"", Electives!T69, " ")</f>
        <v xml:space="preserve"> </v>
      </c>
      <c r="S57" s="416"/>
      <c r="T57" s="107" t="str">
        <f>Electives!B133</f>
        <v>4r</v>
      </c>
      <c r="U57" s="125" t="str">
        <f>Electives!C133</f>
        <v>Help fix leaky faucet</v>
      </c>
      <c r="V57" s="107" t="str">
        <f>IF(Electives!T133&lt;&gt;"", Electives!T133, " ")</f>
        <v xml:space="preserve"> </v>
      </c>
      <c r="X57" s="410"/>
      <c r="Y57" s="107">
        <f>Electives!B205</f>
        <v>5</v>
      </c>
      <c r="Z57" s="127" t="str">
        <f>Electives!C205</f>
        <v>Home Inspection</v>
      </c>
      <c r="AA57" s="107" t="str">
        <f>IF(Electives!T205&lt;&gt;"", Electives!T205, " ")</f>
        <v xml:space="preserve"> </v>
      </c>
      <c r="AC57"/>
      <c r="AD57" s="218" t="str">
        <f>'Shooting Sports'!C25</f>
        <v>Archery: Level 2</v>
      </c>
      <c r="AE57" s="218"/>
      <c r="AF57"/>
      <c r="AG57" s="221"/>
      <c r="AH57" s="162">
        <f>NOVA!B44</f>
        <v>4</v>
      </c>
      <c r="AI57" s="386" t="str">
        <f>NOVA!C44</f>
        <v>Do A or B</v>
      </c>
      <c r="AJ57" s="387"/>
      <c r="AK57" s="162" t="str">
        <f>IF(NOVA!T44&lt;&gt;"", NOVA!T44, "")</f>
        <v/>
      </c>
      <c r="AL57" s="221"/>
      <c r="AM57" s="162" t="str">
        <f>NOVA!B105</f>
        <v>3f1</v>
      </c>
      <c r="AN57" s="386" t="str">
        <f>NOVA!C105</f>
        <v>Model solar and lunar eclipse</v>
      </c>
      <c r="AO57" s="387"/>
      <c r="AP57" s="162" t="str">
        <f>IF(NOVA!T105&lt;&gt;"", NOVA!T105, "")</f>
        <v/>
      </c>
      <c r="AQ57" s="221"/>
      <c r="AR57" s="162" t="str">
        <f>NOVA!B170</f>
        <v>4b2</v>
      </c>
      <c r="AS57" s="386" t="str">
        <f>NOVA!C170</f>
        <v>Share your code with your counselor</v>
      </c>
      <c r="AT57" s="387"/>
      <c r="AU57" s="162" t="str">
        <f>IF(NOVA!T170&lt;&gt;"", NOVA!T170, "")</f>
        <v/>
      </c>
    </row>
    <row r="58" spans="1:47" ht="12.75" customHeight="1">
      <c r="A58" s="159" t="str">
        <f>X46</f>
        <v>Moviemaking</v>
      </c>
      <c r="B58" s="151" t="str">
        <f>Electives!T196</f>
        <v/>
      </c>
      <c r="N58" s="410"/>
      <c r="O58" s="107">
        <f>Electives!B70</f>
        <v>6</v>
      </c>
      <c r="P58" s="125" t="str">
        <f>Electives!C70</f>
        <v>Create your own superhero</v>
      </c>
      <c r="Q58" s="107" t="str">
        <f>IF(Electives!T70&lt;&gt;"", Electives!T70, " ")</f>
        <v xml:space="preserve"> </v>
      </c>
      <c r="S58" s="416"/>
      <c r="T58" s="107" t="str">
        <f>Electives!B134</f>
        <v>4s</v>
      </c>
      <c r="U58" s="125" t="str">
        <f>Electives!C134</f>
        <v>Find wall studs &amp; hang curtain rod</v>
      </c>
      <c r="V58" s="107" t="str">
        <f>IF(Electives!T134&lt;&gt;"", Electives!T134, " ")</f>
        <v xml:space="preserve"> </v>
      </c>
      <c r="X58" s="410"/>
      <c r="Y58" s="107" t="str">
        <f>Electives!B206</f>
        <v>6a</v>
      </c>
      <c r="Z58" s="127" t="str">
        <f>Electives!C206</f>
        <v>Hold a family meeting to plan an activity</v>
      </c>
      <c r="AA58" s="107" t="str">
        <f>IF(Electives!T206&lt;&gt;"", Electives!T206, " ")</f>
        <v xml:space="preserve"> </v>
      </c>
      <c r="AC58" s="219">
        <f>'Shooting Sports'!B26</f>
        <v>1</v>
      </c>
      <c r="AD58" s="391" t="str">
        <f>'Shooting Sports'!C26</f>
        <v>Earn the Level 1 Emblem for Archery</v>
      </c>
      <c r="AE58" s="391"/>
      <c r="AF58" s="219" t="str">
        <f>IF('Shooting Sports'!T26&lt;&gt;"", 'Shooting Sports'!T26, "")</f>
        <v/>
      </c>
      <c r="AG58" s="221"/>
      <c r="AH58" s="162" t="str">
        <f>NOVA!B45</f>
        <v>4a</v>
      </c>
      <c r="AI58" s="386" t="str">
        <f>NOVA!C45</f>
        <v>Visit a place where earth science is done</v>
      </c>
      <c r="AJ58" s="387"/>
      <c r="AK58" s="162" t="str">
        <f>IF(NOVA!T45&lt;&gt;"", NOVA!T45, "")</f>
        <v/>
      </c>
      <c r="AL58" s="221"/>
      <c r="AM58" s="162" t="str">
        <f>NOVA!B106</f>
        <v>3f2</v>
      </c>
      <c r="AN58" s="386" t="str">
        <f>NOVA!C106</f>
        <v>Use your model to discuss</v>
      </c>
      <c r="AO58" s="387"/>
      <c r="AP58" s="162" t="str">
        <f>IF(NOVA!T106&lt;&gt;"", NOVA!T106, "")</f>
        <v/>
      </c>
      <c r="AQ58" s="221"/>
      <c r="AR58" s="162">
        <f>NOVA!B171</f>
        <v>5</v>
      </c>
      <c r="AS58" s="323" t="str">
        <f>NOVA!C171</f>
        <v>Discuss how math affects your life</v>
      </c>
      <c r="AT58" s="323"/>
      <c r="AU58" s="162" t="str">
        <f>IF(NOVA!T171&lt;&gt;"", NOVA!T171, "")</f>
        <v/>
      </c>
    </row>
    <row r="59" spans="1:47">
      <c r="A59" s="159" t="str">
        <f>X50</f>
        <v>Project Family</v>
      </c>
      <c r="B59" s="151" t="str">
        <f>Electives!T208</f>
        <v/>
      </c>
      <c r="S59" s="416"/>
      <c r="T59" s="107" t="str">
        <f>Electives!B135</f>
        <v>4t</v>
      </c>
      <c r="U59" s="125" t="str">
        <f>Electives!C135</f>
        <v>Rebuild/refinish old furniture/toy</v>
      </c>
      <c r="V59" s="107" t="str">
        <f>IF(Electives!T135&lt;&gt;"", Electives!T135, " ")</f>
        <v xml:space="preserve"> </v>
      </c>
      <c r="X59" s="410"/>
      <c r="Y59" s="107" t="str">
        <f>Electives!B207</f>
        <v>6b</v>
      </c>
      <c r="Z59" s="127" t="str">
        <f>Electives!C207</f>
        <v>Community/conservation service project</v>
      </c>
      <c r="AA59" s="107" t="str">
        <f>IF(Electives!T207&lt;&gt;"", Electives!T207, " ")</f>
        <v xml:space="preserve"> </v>
      </c>
      <c r="AC59" s="219" t="str">
        <f>'Shooting Sports'!B27</f>
        <v>S1</v>
      </c>
      <c r="AD59" s="391" t="str">
        <f>'Shooting Sports'!C27</f>
        <v>Identify 5 arrow and 6 bow parts</v>
      </c>
      <c r="AE59" s="391"/>
      <c r="AF59" s="219" t="str">
        <f>IF('Shooting Sports'!T27&lt;&gt;"", 'Shooting Sports'!T27, "")</f>
        <v/>
      </c>
      <c r="AG59" s="222"/>
      <c r="AH59" s="162" t="str">
        <f>NOVA!B46</f>
        <v>4a1</v>
      </c>
      <c r="AI59" s="386" t="str">
        <f>NOVA!C46</f>
        <v>Talk with someone how science is used</v>
      </c>
      <c r="AJ59" s="387"/>
      <c r="AK59" s="162" t="str">
        <f>IF(NOVA!T46&lt;&gt;"", NOVA!T46, "")</f>
        <v/>
      </c>
      <c r="AL59" s="222"/>
      <c r="AM59" s="162">
        <f>NOVA!B107</f>
        <v>4</v>
      </c>
      <c r="AN59" s="386" t="str">
        <f>NOVA!C107</f>
        <v>Do A or B</v>
      </c>
      <c r="AO59" s="387"/>
      <c r="AP59" s="162" t="str">
        <f>IF(NOVA!T107&lt;&gt;"", NOVA!T107, "")</f>
        <v/>
      </c>
      <c r="AQ59" s="222"/>
    </row>
    <row r="60" spans="1:47">
      <c r="A60" s="159" t="str">
        <f>X60</f>
        <v>Sportsman</v>
      </c>
      <c r="B60" s="151" t="str">
        <f>Electives!T216</f>
        <v/>
      </c>
      <c r="S60" s="417"/>
      <c r="T60" s="107" t="str">
        <f>Electives!B136</f>
        <v>4u</v>
      </c>
      <c r="U60" s="125" t="str">
        <f>Electives!C136</f>
        <v>Do project agreed upon with parent</v>
      </c>
      <c r="V60" s="107" t="str">
        <f>IF(Electives!T136&lt;&gt;"", Electives!T136,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Sports'!T28&lt;&gt;"", 'Shooting Sports'!T28, "")</f>
        <v/>
      </c>
      <c r="AG60" s="160"/>
      <c r="AH60" s="162" t="str">
        <f>NOVA!B47</f>
        <v>4a2</v>
      </c>
      <c r="AI60" s="386" t="str">
        <f>NOVA!C47</f>
        <v>Discuss with counselor your visit</v>
      </c>
      <c r="AJ60" s="387"/>
      <c r="AK60" s="162" t="str">
        <f>IF(NOVA!T47&lt;&gt;"", NOVA!T47, "")</f>
        <v/>
      </c>
      <c r="AL60" s="160"/>
      <c r="AM60" s="162" t="str">
        <f>NOVA!B108</f>
        <v>4a</v>
      </c>
      <c r="AN60" s="386" t="str">
        <f>NOVA!C108</f>
        <v>Visit a place with space science</v>
      </c>
      <c r="AO60" s="387"/>
      <c r="AP60" s="162" t="str">
        <f>IF(NOVA!T108&lt;&gt;"", NOVA!T108, "")</f>
        <v/>
      </c>
      <c r="AQ60" s="160"/>
    </row>
    <row r="61" spans="1:47" ht="12.75" customHeight="1">
      <c r="X61" s="415" t="str">
        <f>IF(Electives!$E210&lt;&gt;"", Electives!$E210, " ")</f>
        <v>(Do All)</v>
      </c>
      <c r="Y61" s="107">
        <f>Electives!B211</f>
        <v>1</v>
      </c>
      <c r="Z61" s="125" t="str">
        <f>Electives!C211</f>
        <v>Signals used by officials</v>
      </c>
      <c r="AA61" s="107" t="str">
        <f>IF(Electives!T211&lt;&gt;"", Electives!T211, " ")</f>
        <v xml:space="preserve"> </v>
      </c>
      <c r="AC61" s="219" t="str">
        <f>'Shooting Sports'!B29</f>
        <v>S3</v>
      </c>
      <c r="AD61" s="391" t="str">
        <f>'Shooting Sports'!C29</f>
        <v>Demonstrate/Explain range commands</v>
      </c>
      <c r="AE61" s="391"/>
      <c r="AF61" s="219" t="str">
        <f>IF('Shooting Sports'!T29&lt;&gt;"", 'Shooting Sports'!T29, "")</f>
        <v/>
      </c>
      <c r="AG61" s="221"/>
      <c r="AH61" s="162" t="str">
        <f>NOVA!B48</f>
        <v>4b</v>
      </c>
      <c r="AI61" s="323" t="str">
        <f>NOVA!C48</f>
        <v>Explore a career with earth science</v>
      </c>
      <c r="AJ61" s="323"/>
      <c r="AK61" s="162" t="str">
        <f>IF(NOVA!T48&lt;&gt;"", NOVA!T48, "")</f>
        <v/>
      </c>
      <c r="AL61" s="221"/>
      <c r="AM61" s="162" t="str">
        <f>NOVA!B109</f>
        <v>4a1</v>
      </c>
      <c r="AN61" s="386" t="str">
        <f>NOVA!C109</f>
        <v>Talk to someone in charge about science</v>
      </c>
      <c r="AO61" s="387"/>
      <c r="AP61" s="162" t="str">
        <f>IF(NOVA!T109&lt;&gt;"", NOVA!T109, "")</f>
        <v/>
      </c>
      <c r="AQ61" s="221"/>
    </row>
    <row r="62" spans="1:47">
      <c r="A62" s="118" t="s">
        <v>70</v>
      </c>
      <c r="X62" s="416"/>
      <c r="Y62" s="107">
        <f>Electives!B212</f>
        <v>2</v>
      </c>
      <c r="Z62" s="125" t="str">
        <f>Electives!C212</f>
        <v>Participate 2 sports</v>
      </c>
      <c r="AA62" s="107" t="str">
        <f>IF(Electives!T212&lt;&gt;"", Electives!T212, " ")</f>
        <v xml:space="preserve"> </v>
      </c>
      <c r="AC62" s="219" t="str">
        <f>'Shooting Sports'!B30</f>
        <v>S4</v>
      </c>
      <c r="AD62" s="391" t="str">
        <f>'Shooting Sports'!C30</f>
        <v>5 facts about archery in history/lit</v>
      </c>
      <c r="AE62" s="391"/>
      <c r="AF62" s="219" t="str">
        <f>IF('Shooting Sports'!T30&lt;&gt;"", 'Shooting Sports'!T30, "")</f>
        <v/>
      </c>
      <c r="AG62" s="223"/>
      <c r="AL62" s="223"/>
      <c r="AM62" s="162" t="str">
        <f>NOVA!B110</f>
        <v>4a2</v>
      </c>
      <c r="AN62" s="386" t="str">
        <f>NOVA!C110</f>
        <v>Discuss with counselor</v>
      </c>
      <c r="AO62" s="387"/>
      <c r="AP62" s="162" t="str">
        <f>IF(NOVA!T110&lt;&gt;"", NOVA!T110, "")</f>
        <v/>
      </c>
      <c r="AQ62" s="223"/>
    </row>
    <row r="63" spans="1:47" ht="12.75" customHeight="1">
      <c r="A63" s="408" t="s">
        <v>71</v>
      </c>
      <c r="B63" s="409"/>
      <c r="X63" s="416"/>
      <c r="Y63" s="107" t="str">
        <f>Electives!B213</f>
        <v>3a</v>
      </c>
      <c r="Z63" s="125" t="str">
        <f>Electives!C213</f>
        <v>Explain good sportsmanship</v>
      </c>
      <c r="AA63" s="107" t="str">
        <f>IF(Electives!T213&lt;&gt;"", Electives!T213,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IF(NOVA!T111&lt;&gt;"", NOVA!T111, "")</f>
        <v/>
      </c>
      <c r="AQ63" s="221"/>
    </row>
    <row r="64" spans="1:47" ht="12.75" customHeight="1">
      <c r="A64" s="397" t="s">
        <v>33</v>
      </c>
      <c r="B64" s="398"/>
      <c r="X64" s="416"/>
      <c r="Y64" s="107" t="str">
        <f>Electives!B214</f>
        <v>3b</v>
      </c>
      <c r="Z64" s="125" t="str">
        <f>Electives!C214</f>
        <v>Role-play situation of good sportmanship</v>
      </c>
      <c r="AA64" s="107" t="str">
        <f>IF(Electives!T214&lt;&gt;"", Electives!T214, " ")</f>
        <v xml:space="preserve"> </v>
      </c>
      <c r="AC64" s="219">
        <f>'Shooting Sports'!B33</f>
        <v>1</v>
      </c>
      <c r="AD64" s="391" t="str">
        <f>'Shooting Sports'!C33</f>
        <v>Demonstrate good shooting techniques</v>
      </c>
      <c r="AE64" s="391"/>
      <c r="AF64" s="219" t="str">
        <f>IF('Shooting Sports'!T33&lt;&gt;"", 'Shooting Sports'!T33, "")</f>
        <v/>
      </c>
      <c r="AG64" s="221"/>
      <c r="AL64" s="221"/>
      <c r="AM64" s="162">
        <f>NOVA!B112</f>
        <v>5</v>
      </c>
      <c r="AN64" s="323" t="str">
        <f>NOVA!C112</f>
        <v>Discuss your findings with counselor</v>
      </c>
      <c r="AO64" s="323"/>
      <c r="AP64" s="162" t="str">
        <f>IF(NOVA!T112&lt;&gt;"", NOVA!T112, "")</f>
        <v/>
      </c>
      <c r="AQ64" s="221"/>
    </row>
    <row r="65" spans="1:43">
      <c r="A65" s="400" t="s">
        <v>72</v>
      </c>
      <c r="B65" s="401"/>
      <c r="X65" s="417"/>
      <c r="Y65" s="107" t="str">
        <f>Electives!B215</f>
        <v>3c</v>
      </c>
      <c r="Z65" s="125" t="str">
        <f>Electives!C215</f>
        <v>Give example of good sportsmanship</v>
      </c>
      <c r="AA65" s="107" t="str">
        <f>IF(Electives!T215&lt;&gt;"", Electives!T215, " ")</f>
        <v xml:space="preserve"> </v>
      </c>
      <c r="AC65" s="219">
        <f>'Shooting Sports'!B34</f>
        <v>2</v>
      </c>
      <c r="AD65" s="391" t="str">
        <f>'Shooting Sports'!C34</f>
        <v>Explain parts of slingshot</v>
      </c>
      <c r="AE65" s="391"/>
      <c r="AF65" s="219" t="str">
        <f>IF('Shooting Sports'!T34&lt;&gt;"", 'Shooting Sports'!T34, "")</f>
        <v/>
      </c>
      <c r="AG65" s="221"/>
      <c r="AL65" s="221"/>
      <c r="AQ65" s="221"/>
    </row>
    <row r="66" spans="1:43" ht="12.75" customHeight="1">
      <c r="A66" s="406" t="s">
        <v>462</v>
      </c>
      <c r="B66" s="407"/>
      <c r="AC66" s="219">
        <f>'Shooting Sports'!B35</f>
        <v>3</v>
      </c>
      <c r="AD66" s="391" t="str">
        <f>'Shooting Sports'!C35</f>
        <v>Explain types of ammo</v>
      </c>
      <c r="AE66" s="391"/>
      <c r="AF66" s="219" t="str">
        <f>IF('Shooting Sports'!T35&lt;&gt;"", 'Shooting Sports'!T35, "")</f>
        <v/>
      </c>
      <c r="AG66" s="221"/>
      <c r="AL66" s="221"/>
      <c r="AQ66" s="221"/>
    </row>
    <row r="67" spans="1:43">
      <c r="AC67" s="219">
        <f>'Shooting Sports'!B36</f>
        <v>4</v>
      </c>
      <c r="AD67" s="391" t="str">
        <f>'Shooting Sports'!C36</f>
        <v>Explain types of targets</v>
      </c>
      <c r="AE67" s="391"/>
      <c r="AF67" s="219" t="str">
        <f>IF('Shooting Sports'!T36&lt;&gt;"", 'Shooting Sports'!T36,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Sports'!T39&lt;&gt;"", 'Shooting Sports'!T39, "")</f>
        <v/>
      </c>
      <c r="AG69" s="221"/>
      <c r="AL69" s="221"/>
      <c r="AQ69" s="221"/>
    </row>
    <row r="70" spans="1:43" ht="12.75" customHeight="1">
      <c r="AC70" s="219" t="str">
        <f>'Shooting Sports'!B40</f>
        <v>S1</v>
      </c>
      <c r="AD70" s="391" t="str">
        <f>'Shooting Sports'!C40</f>
        <v>Fire 5 shots in 3 volleys at a target</v>
      </c>
      <c r="AE70" s="391"/>
      <c r="AF70" s="219" t="str">
        <f>IF('Shooting Sports'!T40&lt;&gt;"", 'Shooting Sports'!T40, "")</f>
        <v/>
      </c>
    </row>
    <row r="71" spans="1:43" ht="12.75" customHeight="1">
      <c r="AC71" s="219" t="str">
        <f>'Shooting Sports'!B41</f>
        <v>S2</v>
      </c>
      <c r="AD71" s="391" t="str">
        <f>'Shooting Sports'!C41</f>
        <v>Demonstrate/Explain range commands</v>
      </c>
      <c r="AE71" s="391"/>
      <c r="AF71" s="219" t="str">
        <f>IF('Shooting Sports'!T41&lt;&gt;"", 'Shooting Sports'!T41, "")</f>
        <v/>
      </c>
      <c r="AG71" s="221"/>
      <c r="AL71" s="221"/>
      <c r="AQ71" s="221"/>
    </row>
    <row r="72" spans="1:43" ht="12.75" customHeight="1">
      <c r="AC72" s="219" t="str">
        <f>'Shooting Sports'!B42</f>
        <v>S3</v>
      </c>
      <c r="AD72" s="391" t="str">
        <f>'Shooting Sports'!C42</f>
        <v>Shoot with your off hand</v>
      </c>
      <c r="AE72" s="391"/>
      <c r="AF72" s="219" t="str">
        <f>IF('Shooting Sports'!T42&lt;&gt;"", 'Shooting Sports'!T42,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Xqti5KUREHMsofT/6b2w4DV2PoG2xUSDdIAQE+omJXggEnjclaf3DTz8HjTl9hhZxbdePADKLe38T0S1n61jug==" saltValue="BK0V7jQO1uayAzrVp4tZp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30:B31"/>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Y15"/>
  <sheetViews>
    <sheetView showGridLines="0" zoomScaleNormal="100" workbookViewId="0">
      <selection activeCell="E5" sqref="E5"/>
    </sheetView>
  </sheetViews>
  <sheetFormatPr defaultRowHeight="13.2"/>
  <cols>
    <col min="1" max="1" width="3.44140625" customWidth="1"/>
    <col min="2" max="2" width="3" customWidth="1"/>
    <col min="3" max="3" width="12" customWidth="1"/>
    <col min="4" max="4" width="12.6640625" customWidth="1"/>
    <col min="5" max="25" width="3.44140625" customWidth="1"/>
  </cols>
  <sheetData>
    <row r="1" spans="1:25" ht="12.75" customHeight="1">
      <c r="A1" s="255" t="s">
        <v>24</v>
      </c>
      <c r="B1" s="81"/>
      <c r="C1" s="78" t="s">
        <v>16</v>
      </c>
      <c r="D1" s="79" t="str">
        <f>Instructions!F3</f>
        <v xml:space="preserve"> </v>
      </c>
      <c r="E1" s="254" t="str">
        <f ca="1">'Scout 1'!$A1</f>
        <v>Scout 1</v>
      </c>
      <c r="F1" s="261" t="str">
        <f ca="1">'Scout 2'!$A1</f>
        <v>Scout 2</v>
      </c>
      <c r="G1" s="261" t="str">
        <f ca="1">'Scout 3'!$A1</f>
        <v>Scout 3</v>
      </c>
      <c r="H1" s="261" t="str">
        <f ca="1">'Scout 4'!$A1</f>
        <v>Scout 4</v>
      </c>
      <c r="I1" s="261" t="str">
        <f ca="1">'Scout 5'!$A1</f>
        <v>Scout 5</v>
      </c>
      <c r="J1" s="261" t="str">
        <f ca="1">'Scout 6'!$A1</f>
        <v>Scout 6</v>
      </c>
      <c r="K1" s="261" t="str">
        <f ca="1">'Scout 7'!$A1</f>
        <v>Scout 7</v>
      </c>
      <c r="L1" s="261" t="str">
        <f ca="1">'Scout 8'!$A1</f>
        <v>Scout 8</v>
      </c>
      <c r="M1" s="261" t="str">
        <f ca="1">'Scout 9'!$A1</f>
        <v>Scout 9</v>
      </c>
      <c r="N1" s="261" t="str">
        <f ca="1">'Scout 10'!$A1</f>
        <v>Scout 10</v>
      </c>
      <c r="O1" s="261" t="str">
        <f ca="1">'Scout 11'!$A1</f>
        <v>Scout 11</v>
      </c>
      <c r="P1" s="261" t="str">
        <f ca="1">'Scout 12'!$A1</f>
        <v>Scout 12</v>
      </c>
      <c r="Q1" s="261" t="str">
        <f ca="1">'Scout 13'!$A1</f>
        <v>Scout 13</v>
      </c>
      <c r="R1" s="261" t="str">
        <f ca="1">'Scout 14'!$A1</f>
        <v>Scout 14</v>
      </c>
      <c r="S1" s="258" t="str">
        <f ca="1">'Scout 15'!$A1</f>
        <v>Scout 15</v>
      </c>
      <c r="T1" s="254" t="str">
        <f ca="1">'Scout 16'!$A1</f>
        <v>Scout 16</v>
      </c>
      <c r="U1" s="254" t="str">
        <f ca="1">'Scout 17'!$A1</f>
        <v>Scout 17</v>
      </c>
      <c r="V1" s="254" t="str">
        <f ca="1">'Scout 18'!$A1</f>
        <v>Scout 18</v>
      </c>
      <c r="W1" s="254" t="str">
        <f ca="1">'Scout 19'!$A1</f>
        <v>Scout 19</v>
      </c>
      <c r="X1" s="254" t="str">
        <f ca="1">'Scout 20'!$A1</f>
        <v>Scout 20</v>
      </c>
      <c r="Y1" s="255" t="s">
        <v>24</v>
      </c>
    </row>
    <row r="2" spans="1:25" ht="14.25" customHeight="1">
      <c r="A2" s="256"/>
      <c r="C2" s="15" t="s">
        <v>17</v>
      </c>
      <c r="D2" s="80" t="str">
        <f>Instructions!H5</f>
        <v xml:space="preserve"> </v>
      </c>
      <c r="E2" s="254"/>
      <c r="F2" s="262"/>
      <c r="G2" s="262"/>
      <c r="H2" s="262"/>
      <c r="I2" s="262"/>
      <c r="J2" s="262"/>
      <c r="K2" s="262"/>
      <c r="L2" s="262"/>
      <c r="M2" s="262"/>
      <c r="N2" s="262"/>
      <c r="O2" s="262"/>
      <c r="P2" s="262"/>
      <c r="Q2" s="262"/>
      <c r="R2" s="262"/>
      <c r="S2" s="259"/>
      <c r="T2" s="254"/>
      <c r="U2" s="254"/>
      <c r="V2" s="254"/>
      <c r="W2" s="254"/>
      <c r="X2" s="254"/>
      <c r="Y2" s="256"/>
    </row>
    <row r="3" spans="1:25">
      <c r="A3" s="256"/>
      <c r="E3" s="254"/>
      <c r="F3" s="262"/>
      <c r="G3" s="262"/>
      <c r="H3" s="262"/>
      <c r="I3" s="262"/>
      <c r="J3" s="262"/>
      <c r="K3" s="262"/>
      <c r="L3" s="262"/>
      <c r="M3" s="262"/>
      <c r="N3" s="262"/>
      <c r="O3" s="262"/>
      <c r="P3" s="262"/>
      <c r="Q3" s="262"/>
      <c r="R3" s="262"/>
      <c r="S3" s="259"/>
      <c r="T3" s="254"/>
      <c r="U3" s="254"/>
      <c r="V3" s="254"/>
      <c r="W3" s="254"/>
      <c r="X3" s="254"/>
      <c r="Y3" s="256"/>
    </row>
    <row r="4" spans="1:25">
      <c r="A4" s="256"/>
      <c r="B4" s="267" t="s">
        <v>18</v>
      </c>
      <c r="C4" s="268"/>
      <c r="D4" s="268"/>
      <c r="E4" s="254"/>
      <c r="F4" s="262"/>
      <c r="G4" s="262"/>
      <c r="H4" s="262"/>
      <c r="I4" s="262"/>
      <c r="J4" s="262"/>
      <c r="K4" s="262"/>
      <c r="L4" s="262"/>
      <c r="M4" s="262"/>
      <c r="N4" s="262"/>
      <c r="O4" s="262"/>
      <c r="P4" s="262"/>
      <c r="Q4" s="262"/>
      <c r="R4" s="262"/>
      <c r="S4" s="259"/>
      <c r="T4" s="254"/>
      <c r="U4" s="254"/>
      <c r="V4" s="254"/>
      <c r="W4" s="254"/>
      <c r="X4" s="254"/>
      <c r="Y4" s="256"/>
    </row>
    <row r="5" spans="1:25">
      <c r="A5" s="256"/>
      <c r="B5">
        <v>1</v>
      </c>
      <c r="C5" s="263" t="s">
        <v>15</v>
      </c>
      <c r="D5" s="263"/>
      <c r="E5" s="66"/>
      <c r="F5" s="66"/>
      <c r="G5" s="66"/>
      <c r="H5" s="66"/>
      <c r="I5" s="66"/>
      <c r="J5" s="66"/>
      <c r="K5" s="66"/>
      <c r="L5" s="66"/>
      <c r="M5" s="66"/>
      <c r="N5" s="66"/>
      <c r="O5" s="66"/>
      <c r="P5" s="66"/>
      <c r="Q5" s="66"/>
      <c r="R5" s="66"/>
      <c r="S5" s="83"/>
      <c r="T5" s="83"/>
      <c r="U5" s="83"/>
      <c r="V5" s="83"/>
      <c r="W5" s="83"/>
      <c r="X5" s="83"/>
      <c r="Y5" s="256"/>
    </row>
    <row r="6" spans="1:25">
      <c r="A6" s="256"/>
      <c r="B6">
        <v>2</v>
      </c>
      <c r="C6" s="263" t="s">
        <v>13</v>
      </c>
      <c r="D6" s="263"/>
      <c r="E6" s="66"/>
      <c r="F6" s="66"/>
      <c r="G6" s="66"/>
      <c r="H6" s="66"/>
      <c r="I6" s="66"/>
      <c r="J6" s="66"/>
      <c r="K6" s="66"/>
      <c r="L6" s="66"/>
      <c r="M6" s="66"/>
      <c r="N6" s="66"/>
      <c r="O6" s="66"/>
      <c r="P6" s="66"/>
      <c r="Q6" s="66"/>
      <c r="R6" s="66"/>
      <c r="S6" s="83"/>
      <c r="T6" s="83"/>
      <c r="U6" s="83"/>
      <c r="V6" s="83"/>
      <c r="W6" s="83"/>
      <c r="X6" s="83"/>
      <c r="Y6" s="256"/>
    </row>
    <row r="7" spans="1:25">
      <c r="A7" s="256"/>
      <c r="B7">
        <v>3</v>
      </c>
      <c r="C7" s="263" t="s">
        <v>12</v>
      </c>
      <c r="D7" s="263"/>
      <c r="E7" s="66"/>
      <c r="F7" s="66"/>
      <c r="G7" s="66"/>
      <c r="H7" s="66"/>
      <c r="I7" s="66"/>
      <c r="J7" s="66"/>
      <c r="K7" s="66"/>
      <c r="L7" s="66"/>
      <c r="M7" s="66"/>
      <c r="N7" s="66"/>
      <c r="O7" s="66"/>
      <c r="P7" s="66"/>
      <c r="Q7" s="66"/>
      <c r="R7" s="66"/>
      <c r="S7" s="83"/>
      <c r="T7" s="83"/>
      <c r="U7" s="83"/>
      <c r="V7" s="83"/>
      <c r="W7" s="83"/>
      <c r="X7" s="83"/>
      <c r="Y7" s="256"/>
    </row>
    <row r="8" spans="1:25">
      <c r="A8" s="256"/>
      <c r="B8">
        <v>4</v>
      </c>
      <c r="C8" s="266" t="s">
        <v>14</v>
      </c>
      <c r="D8" s="266"/>
      <c r="E8" s="66"/>
      <c r="F8" s="66"/>
      <c r="G8" s="66"/>
      <c r="H8" s="66"/>
      <c r="I8" s="66"/>
      <c r="J8" s="66"/>
      <c r="K8" s="66"/>
      <c r="L8" s="66"/>
      <c r="M8" s="66"/>
      <c r="N8" s="66"/>
      <c r="O8" s="66"/>
      <c r="P8" s="66"/>
      <c r="Q8" s="66"/>
      <c r="R8" s="66"/>
      <c r="S8" s="83"/>
      <c r="T8" s="83"/>
      <c r="U8" s="83"/>
      <c r="V8" s="83"/>
      <c r="W8" s="83"/>
      <c r="X8" s="83"/>
      <c r="Y8" s="256"/>
    </row>
    <row r="9" spans="1:25">
      <c r="A9" s="256"/>
      <c r="Y9" s="256"/>
    </row>
    <row r="10" spans="1:25">
      <c r="A10" s="256"/>
      <c r="Y10" s="256"/>
    </row>
    <row r="11" spans="1:25">
      <c r="A11" s="256"/>
      <c r="Y11" s="256"/>
    </row>
    <row r="12" spans="1:25" s="82" customFormat="1" ht="15.75" customHeight="1">
      <c r="A12" s="256"/>
      <c r="C12" s="264" t="s">
        <v>20</v>
      </c>
      <c r="D12" s="264"/>
      <c r="E12" s="264"/>
      <c r="F12" s="264"/>
      <c r="G12" s="265"/>
      <c r="H12" s="265"/>
      <c r="I12" s="265"/>
      <c r="Y12" s="256"/>
    </row>
    <row r="13" spans="1:25" s="82" customFormat="1" ht="15.75" customHeight="1">
      <c r="A13" s="256"/>
      <c r="C13" s="264" t="s">
        <v>21</v>
      </c>
      <c r="D13" s="264"/>
      <c r="E13" s="264"/>
      <c r="F13" s="264"/>
      <c r="G13" s="260"/>
      <c r="H13" s="260"/>
      <c r="I13" s="260"/>
      <c r="Y13" s="256"/>
    </row>
    <row r="14" spans="1:25" s="82" customFormat="1" ht="15.75" customHeight="1">
      <c r="A14" s="256"/>
      <c r="C14" s="264" t="s">
        <v>22</v>
      </c>
      <c r="D14" s="264"/>
      <c r="E14" s="264"/>
      <c r="F14" s="264"/>
      <c r="G14" s="260"/>
      <c r="H14" s="260"/>
      <c r="I14" s="260"/>
      <c r="Y14" s="256"/>
    </row>
    <row r="15" spans="1:25" s="82" customFormat="1" ht="15.75" customHeight="1">
      <c r="A15" s="257"/>
      <c r="C15" s="264" t="s">
        <v>23</v>
      </c>
      <c r="D15" s="264"/>
      <c r="E15" s="264"/>
      <c r="F15" s="264"/>
      <c r="G15" s="260"/>
      <c r="H15" s="260"/>
      <c r="I15" s="260"/>
      <c r="Y15" s="257"/>
    </row>
  </sheetData>
  <sheetProtection password="E5B6" sheet="1" selectLockedCells="1"/>
  <mergeCells count="35">
    <mergeCell ref="A1:A15"/>
    <mergeCell ref="C6:D6"/>
    <mergeCell ref="C7:D7"/>
    <mergeCell ref="C12:F12"/>
    <mergeCell ref="Q1:Q4"/>
    <mergeCell ref="C13:F13"/>
    <mergeCell ref="C14:F14"/>
    <mergeCell ref="C15:F15"/>
    <mergeCell ref="G12:I12"/>
    <mergeCell ref="C8:D8"/>
    <mergeCell ref="B4:D4"/>
    <mergeCell ref="C5:D5"/>
    <mergeCell ref="E1:E4"/>
    <mergeCell ref="F1:F4"/>
    <mergeCell ref="Y1:Y15"/>
    <mergeCell ref="S1:S4"/>
    <mergeCell ref="G13:I13"/>
    <mergeCell ref="G14:I14"/>
    <mergeCell ref="G15:I15"/>
    <mergeCell ref="R1:R4"/>
    <mergeCell ref="G1:G4"/>
    <mergeCell ref="H1:H4"/>
    <mergeCell ref="P1:P4"/>
    <mergeCell ref="I1:I4"/>
    <mergeCell ref="J1:J4"/>
    <mergeCell ref="K1:K4"/>
    <mergeCell ref="L1:L4"/>
    <mergeCell ref="M1:M4"/>
    <mergeCell ref="N1:N4"/>
    <mergeCell ref="O1:O4"/>
    <mergeCell ref="T1:T4"/>
    <mergeCell ref="U1:U4"/>
    <mergeCell ref="V1:V4"/>
    <mergeCell ref="W1:W4"/>
    <mergeCell ref="X1:X4"/>
  </mergeCells>
  <phoneticPr fontId="1" type="noConversion"/>
  <printOptions horizontalCentered="1"/>
  <pageMargins left="0.75" right="0.75" top="1.1599999999999999" bottom="1" header="0.5" footer="0.5"/>
  <pageSetup scale="88" orientation="portrait" horizontalDpi="4294967293" r:id="rId1"/>
  <headerFooter alignWithMargins="0">
    <oddHeader>&amp;C&amp;"Arial,Bold"&amp;14WebelosTrax&amp;"Arial,Regular"&amp;10
&amp;"Arial,Bold"&amp;12Recharter - &amp;D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17</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IF(AdventurePins!U6&lt;&gt;"", AdventurePins!U6, " ")</f>
        <v xml:space="preserve"> </v>
      </c>
      <c r="I4" s="403" t="str">
        <f>IF(AdventurePins!$E62&lt;&gt;"", AdventurePins!$E62, " ")</f>
        <v>(Do 1-5 and one of 6)</v>
      </c>
      <c r="J4" s="42">
        <f>AdventurePins!B63</f>
        <v>1</v>
      </c>
      <c r="K4" s="159" t="str">
        <f>AdventurePins!C63</f>
        <v>Flag History/Display/Ceremony</v>
      </c>
      <c r="L4" s="42" t="str">
        <f>IF(AdventurePins!U63&lt;&gt;"", AdventurePins!U63, " ")</f>
        <v xml:space="preserve"> </v>
      </c>
      <c r="N4" s="410" t="str">
        <f>Electives!$E5</f>
        <v>(Do All and only four of 3)</v>
      </c>
      <c r="O4" s="107">
        <f>Electives!B6</f>
        <v>1</v>
      </c>
      <c r="P4" s="125" t="str">
        <f>Electives!C6</f>
        <v>Draw picture of "Fair Test" of fertilizer</v>
      </c>
      <c r="Q4" s="107" t="str">
        <f>IF(Electives!U6&lt;&gt;"", Electives!U6, " ")</f>
        <v xml:space="preserve"> </v>
      </c>
      <c r="S4" s="415" t="str">
        <f>IF(Electives!$E73&lt;&gt;"", Electives!$E73, " ")</f>
        <v>(Do 1a and one other and all of 2)</v>
      </c>
      <c r="T4" s="107" t="str">
        <f>Electives!B74</f>
        <v>1a</v>
      </c>
      <c r="U4" s="126" t="str">
        <f>Electives!C74</f>
        <v>Cook 2 different recipes w/o pots &amp; pans</v>
      </c>
      <c r="V4" s="107" t="str">
        <f>IF(Electives!U74&lt;&gt;"", Electives!U74, " ")</f>
        <v xml:space="preserve"> </v>
      </c>
      <c r="X4" s="410" t="str">
        <f>IF(Electives!$E139&lt;&gt;"", Electives!$E139, " ")</f>
        <v>(Do All)</v>
      </c>
      <c r="Y4" s="107">
        <f>Electives!B140</f>
        <v>1</v>
      </c>
      <c r="Z4" s="125" t="str">
        <f>Electives!C140</f>
        <v>Decide on elements of game</v>
      </c>
      <c r="AA4" s="107" t="str">
        <f>IF(Electives!U140&lt;&gt;"", Electives!U140, " ")</f>
        <v xml:space="preserve"> </v>
      </c>
      <c r="AC4" s="164">
        <f>'Cub Awards'!B6</f>
        <v>1</v>
      </c>
      <c r="AD4" s="314" t="str">
        <f>'Cub Awards'!C6</f>
        <v>Learn rescue techniques</v>
      </c>
      <c r="AE4" s="314"/>
      <c r="AF4" s="164" t="str">
        <f>IF('Cub Awards'!U6&lt;&gt;"", 'Cub Awards'!U6, "")</f>
        <v/>
      </c>
      <c r="AG4" s="213"/>
      <c r="AH4" s="162" t="str">
        <f>NOVA!B174</f>
        <v>1a</v>
      </c>
      <c r="AI4" s="323" t="str">
        <f>NOVA!C174</f>
        <v>Complete Adventures in Science</v>
      </c>
      <c r="AJ4" s="323"/>
      <c r="AK4" s="162" t="str">
        <f>IF(NOVA!U174&lt;&gt;"", NOVA!U174, "")</f>
        <v/>
      </c>
      <c r="AL4" s="213"/>
      <c r="AM4" s="162" t="str">
        <f>NOVA!B51</f>
        <v>1a</v>
      </c>
      <c r="AN4" s="323" t="str">
        <f>NOVA!C51</f>
        <v>Read or watch 1 hour of wildlife content</v>
      </c>
      <c r="AO4" s="323"/>
      <c r="AP4" s="162" t="str">
        <f>IF(NOVA!U51&lt;&gt;"", NOVA!U51, "")</f>
        <v/>
      </c>
      <c r="AQ4" s="213"/>
      <c r="AR4" s="162" t="str">
        <f>NOVA!B115</f>
        <v>1a</v>
      </c>
      <c r="AS4" s="323" t="str">
        <f>NOVA!C115</f>
        <v>Read or watch 1 hour of tech content</v>
      </c>
      <c r="AT4" s="323"/>
      <c r="AU4" s="162" t="str">
        <f>IF(NOVA!U115&lt;&gt;"", NOVA!U115, "")</f>
        <v/>
      </c>
    </row>
    <row r="5" spans="1:47" ht="12.75" customHeight="1">
      <c r="A5" s="206" t="s">
        <v>854</v>
      </c>
      <c r="B5" s="42" t="str">
        <f>Bobcat!U13</f>
        <v xml:space="preserve"> </v>
      </c>
      <c r="D5" s="419"/>
      <c r="E5" s="42">
        <f>AdventurePins!B7</f>
        <v>2</v>
      </c>
      <c r="F5" s="108" t="str">
        <f>AdventurePins!C7</f>
        <v>Prepare a balanced meal for family</v>
      </c>
      <c r="G5" s="42" t="str">
        <f>IF(AdventurePins!U7&lt;&gt;"", AdventurePins!U7, " ")</f>
        <v xml:space="preserve"> </v>
      </c>
      <c r="I5" s="404"/>
      <c r="J5" s="42">
        <f>AdventurePins!B64</f>
        <v>2</v>
      </c>
      <c r="K5" s="159" t="str">
        <f>AdventurePins!C64</f>
        <v>Citizen rights and duties</v>
      </c>
      <c r="L5" s="42" t="str">
        <f>IF(AdventurePins!U64&lt;&gt;"", AdventurePins!U64, " ")</f>
        <v xml:space="preserve"> </v>
      </c>
      <c r="N5" s="410"/>
      <c r="O5" s="107">
        <f>Electives!B7</f>
        <v>2</v>
      </c>
      <c r="P5" s="127" t="str">
        <f>Electives!C7</f>
        <v>Visit museum, discuss 3 questions w/scientist</v>
      </c>
      <c r="Q5" s="107" t="str">
        <f>IF(Electives!U7&lt;&gt;"", Electives!U7, " ")</f>
        <v xml:space="preserve"> </v>
      </c>
      <c r="S5" s="416"/>
      <c r="T5" s="107" t="str">
        <f>Electives!B75</f>
        <v>1b</v>
      </c>
      <c r="U5" s="126" t="str">
        <f>Electives!C75</f>
        <v>Show one way to light fire w/o matches</v>
      </c>
      <c r="V5" s="107" t="str">
        <f>IF(Electives!U75&lt;&gt;"", Electives!U75, " ")</f>
        <v xml:space="preserve"> </v>
      </c>
      <c r="X5" s="410"/>
      <c r="Y5" s="107">
        <f>Electives!B141</f>
        <v>2</v>
      </c>
      <c r="Z5" s="125" t="str">
        <f>Electives!C141</f>
        <v>List 5 of onlnie safety rules</v>
      </c>
      <c r="AA5" s="107" t="str">
        <f>IF(Electives!U141&lt;&gt;"", Electives!U141, " ")</f>
        <v xml:space="preserve"> </v>
      </c>
      <c r="AC5" s="164">
        <f>'Cub Awards'!B7</f>
        <v>2</v>
      </c>
      <c r="AD5" s="314" t="str">
        <f>'Cub Awards'!C7</f>
        <v>Build a family emergency kit</v>
      </c>
      <c r="AE5" s="314"/>
      <c r="AF5" s="164" t="str">
        <f>IF('Cub Awards'!U7&lt;&gt;"", 'Cub Awards'!U7, "")</f>
        <v/>
      </c>
      <c r="AG5" s="142"/>
      <c r="AH5" s="162" t="str">
        <f>NOVA!B175</f>
        <v>1b</v>
      </c>
      <c r="AI5" s="386" t="str">
        <f>NOVA!C175</f>
        <v>Complete Engineer</v>
      </c>
      <c r="AJ5" s="387"/>
      <c r="AK5" s="162" t="str">
        <f>IF(NOVA!U175&lt;&gt;"", NOVA!U175, "")</f>
        <v/>
      </c>
      <c r="AL5" s="142"/>
      <c r="AM5" s="162" t="str">
        <f>NOVA!B52</f>
        <v>1b</v>
      </c>
      <c r="AN5" s="386" t="str">
        <f>NOVA!C52</f>
        <v>List at least two questions or ideas</v>
      </c>
      <c r="AO5" s="387"/>
      <c r="AP5" s="162" t="str">
        <f>IF(NOVA!U52&lt;&gt;"", NOVA!U52, "")</f>
        <v/>
      </c>
      <c r="AQ5" s="142"/>
      <c r="AR5" s="162" t="str">
        <f>NOVA!B116</f>
        <v>1b</v>
      </c>
      <c r="AS5" s="386" t="str">
        <f>NOVA!C116</f>
        <v>List at least two questions or ideas</v>
      </c>
      <c r="AT5" s="387"/>
      <c r="AU5" s="162" t="str">
        <f>IF(NOVA!U116&lt;&gt;"", NOVA!U116, "")</f>
        <v/>
      </c>
    </row>
    <row r="6" spans="1:47">
      <c r="A6" s="108" t="s">
        <v>37</v>
      </c>
      <c r="B6" s="42" t="str">
        <f>WebelosBadge!U14</f>
        <v/>
      </c>
      <c r="D6" s="420"/>
      <c r="E6" s="42">
        <f>AdventurePins!B8</f>
        <v>3</v>
      </c>
      <c r="F6" s="108" t="str">
        <f>AdventurePins!C8</f>
        <v>Build / Light / Extinguish fire</v>
      </c>
      <c r="G6" s="42" t="str">
        <f>IF(AdventurePins!U8&lt;&gt;"", AdventurePins!U8, " ")</f>
        <v xml:space="preserve"> </v>
      </c>
      <c r="I6" s="404"/>
      <c r="J6" s="42">
        <f>AdventurePins!B65</f>
        <v>3</v>
      </c>
      <c r="K6" s="159" t="str">
        <f>AdventurePins!C65</f>
        <v>Discuss "rule of law"</v>
      </c>
      <c r="L6" s="42" t="str">
        <f>IF(AdventurePins!U65&lt;&gt;"", AdventurePins!U65, " ")</f>
        <v xml:space="preserve"> </v>
      </c>
      <c r="N6" s="410"/>
      <c r="O6" s="107" t="str">
        <f>Electives!B8</f>
        <v>3a</v>
      </c>
      <c r="P6" s="125" t="str">
        <f>Electives!C8</f>
        <v>Do experiment of #1 &amp; report</v>
      </c>
      <c r="Q6" s="107" t="str">
        <f>IF(Electives!U8&lt;&gt;"", Electives!U8, " ")</f>
        <v xml:space="preserve"> </v>
      </c>
      <c r="S6" s="416"/>
      <c r="T6" s="107" t="str">
        <f>Electives!B76</f>
        <v>1c</v>
      </c>
      <c r="U6" s="126" t="str">
        <f>Electives!C76</f>
        <v>Use tree limbs &amp; build overnight shelter</v>
      </c>
      <c r="V6" s="107" t="str">
        <f>IF(Electives!U76&lt;&gt;"", Electives!U76, " ")</f>
        <v xml:space="preserve"> </v>
      </c>
      <c r="X6" s="410"/>
      <c r="Y6" s="107">
        <f>Electives!B142</f>
        <v>3</v>
      </c>
      <c r="Z6" s="125" t="str">
        <f>Electives!C142</f>
        <v>Create game</v>
      </c>
      <c r="AA6" s="107" t="str">
        <f>IF(Electives!U142&lt;&gt;"", Electives!U142, " ")</f>
        <v xml:space="preserve"> </v>
      </c>
      <c r="AC6" s="164">
        <f>'Cub Awards'!B8</f>
        <v>3</v>
      </c>
      <c r="AD6" s="314" t="str">
        <f>'Cub Awards'!C8</f>
        <v>Take a first-aid course</v>
      </c>
      <c r="AE6" s="314"/>
      <c r="AF6" s="164" t="str">
        <f>IF('Cub Awards'!U8&lt;&gt;"", 'Cub Awards'!U8, "")</f>
        <v/>
      </c>
      <c r="AG6" s="215"/>
      <c r="AH6" s="162" t="str">
        <f>NOVA!B176</f>
        <v>1c</v>
      </c>
      <c r="AI6" s="386" t="str">
        <f>NOVA!C176</f>
        <v>Complete Scouting Adventure</v>
      </c>
      <c r="AJ6" s="387"/>
      <c r="AK6" s="162" t="str">
        <f>IF(NOVA!U176&lt;&gt;"", NOVA!U176, "")</f>
        <v/>
      </c>
      <c r="AL6" s="215"/>
      <c r="AM6" s="162" t="str">
        <f>NOVA!B53</f>
        <v>1c</v>
      </c>
      <c r="AN6" s="386" t="str">
        <f>NOVA!C53</f>
        <v>Discuss two with your counselor</v>
      </c>
      <c r="AO6" s="387"/>
      <c r="AP6" s="162" t="str">
        <f>IF(NOVA!U53&lt;&gt;"", NOVA!U53, "")</f>
        <v/>
      </c>
      <c r="AQ6" s="215"/>
      <c r="AR6" s="162" t="str">
        <f>NOVA!B117</f>
        <v>1c</v>
      </c>
      <c r="AS6" s="386" t="str">
        <f>NOVA!C117</f>
        <v>Discuss two with your counselor</v>
      </c>
      <c r="AT6" s="387"/>
      <c r="AU6" s="162" t="str">
        <f>IF(NOVA!U117&lt;&gt;"", NOVA!U117, "")</f>
        <v/>
      </c>
    </row>
    <row r="7" spans="1:47">
      <c r="A7" s="108" t="s">
        <v>29</v>
      </c>
      <c r="B7" s="42" t="str">
        <f>ArrowOfLight!U13</f>
        <v xml:space="preserve"> </v>
      </c>
      <c r="D7" s="399" t="str">
        <f>AdventurePins!C10</f>
        <v>Duty to God and You</v>
      </c>
      <c r="E7" s="399"/>
      <c r="F7" s="399"/>
      <c r="G7" s="399"/>
      <c r="I7" s="404"/>
      <c r="J7" s="42">
        <f>AdventurePins!B66</f>
        <v>4</v>
      </c>
      <c r="K7" s="159" t="str">
        <f>AdventurePins!C66</f>
        <v>Meet government leader</v>
      </c>
      <c r="L7" s="42" t="str">
        <f>IF(AdventurePins!U66&lt;&gt;"", AdventurePins!U66, " ")</f>
        <v xml:space="preserve"> </v>
      </c>
      <c r="N7" s="410"/>
      <c r="O7" s="107" t="str">
        <f>Electives!B9</f>
        <v>3b</v>
      </c>
      <c r="P7" s="125" t="str">
        <f>Electives!C9</f>
        <v>Do experiment #1 &amp; change ind. var</v>
      </c>
      <c r="Q7" s="107" t="str">
        <f>IF(Electives!U9&lt;&gt;"", Electives!U9, " ")</f>
        <v xml:space="preserve"> </v>
      </c>
      <c r="S7" s="416"/>
      <c r="T7" s="107" t="str">
        <f>Electives!B77</f>
        <v>2a</v>
      </c>
      <c r="U7" s="126" t="str">
        <f>Electives!C77</f>
        <v>Assemble survival kit</v>
      </c>
      <c r="V7" s="107" t="str">
        <f>IF(Electives!U77&lt;&gt;"", Electives!U77, " ")</f>
        <v xml:space="preserve"> </v>
      </c>
      <c r="X7" s="410"/>
      <c r="Y7" s="107">
        <f>Electives!B143</f>
        <v>4</v>
      </c>
      <c r="Z7" s="125" t="str">
        <f>Electives!C143</f>
        <v>Teach someone else how to play</v>
      </c>
      <c r="AA7" s="107" t="str">
        <f>IF(Electives!U143&lt;&gt;"", Electives!U143, " ")</f>
        <v xml:space="preserve"> </v>
      </c>
      <c r="AC7" s="164">
        <f>'Cub Awards'!B9</f>
        <v>4</v>
      </c>
      <c r="AD7" s="314" t="str">
        <f>'Cub Awards'!C9</f>
        <v>Learn to survive extreme weather</v>
      </c>
      <c r="AE7" s="314"/>
      <c r="AF7" s="164" t="str">
        <f>IF('Cub Awards'!U9&lt;&gt;"", 'Cub Awards'!U9, "")</f>
        <v/>
      </c>
      <c r="AG7" s="215"/>
      <c r="AH7" s="162">
        <f>NOVA!B177</f>
        <v>2</v>
      </c>
      <c r="AI7" s="386" t="str">
        <f>NOVA!C177</f>
        <v>Complete 3 adventures listed in comment</v>
      </c>
      <c r="AJ7" s="387"/>
      <c r="AK7" s="162" t="str">
        <f>IF(NOVA!U177&lt;&gt;"", NOVA!U177, "")</f>
        <v/>
      </c>
      <c r="AL7" s="215"/>
      <c r="AM7" s="162">
        <f>NOVA!B54</f>
        <v>2</v>
      </c>
      <c r="AN7" s="386" t="str">
        <f>NOVA!C54</f>
        <v>Complete an elective listed in comment</v>
      </c>
      <c r="AO7" s="387"/>
      <c r="AP7" s="162" t="str">
        <f>IF(NOVA!U54&lt;&gt;"", NOVA!U54, "")</f>
        <v/>
      </c>
      <c r="AQ7" s="215"/>
      <c r="AR7" s="162">
        <f>NOVA!B118</f>
        <v>2</v>
      </c>
      <c r="AS7" s="386" t="str">
        <f>NOVA!C118</f>
        <v>Complete an elective listed in comment</v>
      </c>
      <c r="AT7" s="387"/>
      <c r="AU7" s="162" t="str">
        <f>IF(NOVA!U118&lt;&gt;"", NOVA!U118, "")</f>
        <v/>
      </c>
    </row>
    <row r="8" spans="1:47" ht="12.75" customHeight="1">
      <c r="D8" s="421" t="str">
        <f>IF(AdventurePins!$E10&lt;&gt;"", AdventurePins!$E10, " ")</f>
        <v>(Do 1 and two others)</v>
      </c>
      <c r="E8" s="42">
        <f>AdventurePins!B11</f>
        <v>1</v>
      </c>
      <c r="F8" s="108" t="str">
        <f>AdventurePins!C11</f>
        <v>Discuss duty to God</v>
      </c>
      <c r="G8" s="42" t="str">
        <f>IF(AdventurePins!U11&lt;&gt;"", AdventurePins!U11, " ")</f>
        <v xml:space="preserve"> </v>
      </c>
      <c r="I8" s="404"/>
      <c r="J8" s="42">
        <f>AdventurePins!B67</f>
        <v>5</v>
      </c>
      <c r="K8" s="159" t="str">
        <f>AdventurePins!C67</f>
        <v>Plan activity</v>
      </c>
      <c r="L8" s="42" t="str">
        <f>IF(AdventurePins!U67&lt;&gt;"", AdventurePins!U67, " ")</f>
        <v xml:space="preserve"> </v>
      </c>
      <c r="N8" s="410"/>
      <c r="O8" s="107" t="str">
        <f>Electives!B10</f>
        <v>3c</v>
      </c>
      <c r="P8" s="125" t="str">
        <f>Electives!C10</f>
        <v>Build scale model of solar system</v>
      </c>
      <c r="Q8" s="107" t="str">
        <f>IF(Electives!U10&lt;&gt;"", Electives!U10, " ")</f>
        <v xml:space="preserve"> </v>
      </c>
      <c r="S8" s="416"/>
      <c r="T8" s="107" t="str">
        <f>Electives!B78</f>
        <v>2b</v>
      </c>
      <c r="U8" s="126" t="str">
        <f>Electives!C78</f>
        <v>Demonstrate 2 ways to purify water</v>
      </c>
      <c r="V8" s="107" t="str">
        <f>IF(Electives!U78&lt;&gt;"", Electives!U78, " ")</f>
        <v xml:space="preserve"> </v>
      </c>
      <c r="X8" s="399" t="str">
        <f>Electives!C146</f>
        <v>Into the Wild</v>
      </c>
      <c r="Y8" s="399"/>
      <c r="Z8" s="399"/>
      <c r="AA8" s="399"/>
      <c r="AC8" s="164">
        <f>'Cub Awards'!B10</f>
        <v>5</v>
      </c>
      <c r="AD8" s="314" t="str">
        <f>'Cub Awards'!C10</f>
        <v>Learn about personal safety</v>
      </c>
      <c r="AE8" s="314"/>
      <c r="AF8" s="164" t="str">
        <f>IF('Cub Awards'!U10&lt;&gt;"", 'Cub Awards'!U10, "")</f>
        <v/>
      </c>
      <c r="AG8" s="215"/>
      <c r="AH8" s="162">
        <f>NOVA!B178</f>
        <v>3</v>
      </c>
      <c r="AI8" s="386" t="str">
        <f>NOVA!C178</f>
        <v>Discuss facts about Dr. Townes</v>
      </c>
      <c r="AJ8" s="387"/>
      <c r="AK8" s="162" t="str">
        <f>IF(NOVA!U178&lt;&gt;"", NOVA!U178, "")</f>
        <v/>
      </c>
      <c r="AL8" s="215"/>
      <c r="AM8" s="162" t="str">
        <f>NOVA!B55</f>
        <v>3a</v>
      </c>
      <c r="AN8" s="386" t="str">
        <f>NOVA!C55</f>
        <v>Explore what is wildlife</v>
      </c>
      <c r="AO8" s="387"/>
      <c r="AP8" s="162" t="str">
        <f>IF(NOVA!U55&lt;&gt;"", NOVA!U55, "")</f>
        <v/>
      </c>
      <c r="AQ8" s="215"/>
      <c r="AR8" s="162" t="str">
        <f>NOVA!B119</f>
        <v>3a</v>
      </c>
      <c r="AS8" s="386" t="str">
        <f>NOVA!C119</f>
        <v>Look up definition of Technology</v>
      </c>
      <c r="AT8" s="387"/>
      <c r="AU8" s="162" t="str">
        <f>IF(NOVA!U119&lt;&gt;"", NOVA!U119, "")</f>
        <v/>
      </c>
    </row>
    <row r="9" spans="1:47" ht="12.75" customHeight="1">
      <c r="A9" s="413" t="s">
        <v>28</v>
      </c>
      <c r="B9" s="413"/>
      <c r="D9" s="422"/>
      <c r="E9" s="42">
        <f>AdventurePins!B12</f>
        <v>2</v>
      </c>
      <c r="F9" s="108" t="str">
        <f>AdventurePins!C12</f>
        <v>Earn religious emblem of faith</v>
      </c>
      <c r="G9" s="42" t="str">
        <f>IF(AdventurePins!U12&lt;&gt;"", AdventurePins!U12, " ")</f>
        <v xml:space="preserve"> </v>
      </c>
      <c r="I9" s="404"/>
      <c r="J9" s="42" t="str">
        <f>AdventurePins!B68</f>
        <v>6a</v>
      </c>
      <c r="K9" s="159" t="str">
        <f>AdventurePins!C68</f>
        <v>Scouting in another country</v>
      </c>
      <c r="L9" s="42" t="str">
        <f>IF(AdventurePins!U68&lt;&gt;"", AdventurePins!U68, " ")</f>
        <v xml:space="preserve"> </v>
      </c>
      <c r="N9" s="410"/>
      <c r="O9" s="107" t="str">
        <f>Electives!B11</f>
        <v>3d</v>
      </c>
      <c r="P9" s="125" t="str">
        <f>Electives!C11</f>
        <v>Build, launch rocket; design "fair test"</v>
      </c>
      <c r="Q9" s="107" t="str">
        <f>IF(Electives!U11&lt;&gt;"", Electives!U11, " ")</f>
        <v xml:space="preserve"> </v>
      </c>
      <c r="S9" s="416"/>
      <c r="T9" s="107" t="str">
        <f>Electives!B79</f>
        <v>2c</v>
      </c>
      <c r="U9" s="126" t="str">
        <f>Electives!C79</f>
        <v>Explain S-T-O-P, universal emerg signs</v>
      </c>
      <c r="V9" s="107" t="str">
        <f>IF(Electives!U79&lt;&gt;"", Electives!U79, " ")</f>
        <v xml:space="preserve"> </v>
      </c>
      <c r="X9" s="410" t="str">
        <f>IF(Electives!$E146&lt;&gt;"", Electives!$E146, " ")</f>
        <v>(Do Six)</v>
      </c>
      <c r="Y9" s="107">
        <f>Electives!B147</f>
        <v>1</v>
      </c>
      <c r="Z9" s="125" t="str">
        <f>Electives!C147</f>
        <v>Care for insect/etc and tell</v>
      </c>
      <c r="AA9" s="107" t="str">
        <f>IF(Electives!U147&lt;&gt;"", Electives!U147, " ")</f>
        <v xml:space="preserve"> </v>
      </c>
      <c r="AC9" s="164">
        <f>'Cub Awards'!B11</f>
        <v>6</v>
      </c>
      <c r="AD9" s="314" t="str">
        <f>'Cub Awards'!C11</f>
        <v>Give presentation on emergency prep</v>
      </c>
      <c r="AE9" s="314"/>
      <c r="AF9" s="164" t="str">
        <f>IF('Cub Awards'!U11&lt;&gt;"", 'Cub Awards'!U11, "")</f>
        <v/>
      </c>
      <c r="AG9" s="215"/>
      <c r="AH9" s="162">
        <f>NOVA!B179</f>
        <v>4</v>
      </c>
      <c r="AI9" s="386" t="str">
        <f>NOVA!C179</f>
        <v>Research 5 famous STEM professionals</v>
      </c>
      <c r="AJ9" s="387"/>
      <c r="AK9" s="162" t="str">
        <f>IF(NOVA!U179&lt;&gt;"", NOVA!U179, "")</f>
        <v/>
      </c>
      <c r="AL9" s="215"/>
      <c r="AM9" s="162" t="str">
        <f>NOVA!B56</f>
        <v>3b</v>
      </c>
      <c r="AN9" s="386" t="str">
        <f>NOVA!C56</f>
        <v>Explain relationships within food chain</v>
      </c>
      <c r="AO9" s="387"/>
      <c r="AP9" s="162" t="str">
        <f>IF(NOVA!U56&lt;&gt;"", NOVA!U56, "")</f>
        <v/>
      </c>
      <c r="AQ9" s="215"/>
      <c r="AR9" s="162" t="str">
        <f>NOVA!B120</f>
        <v>3b1</v>
      </c>
      <c r="AS9" s="386" t="str">
        <f>NOVA!C120</f>
        <v>How is tech used in communication</v>
      </c>
      <c r="AT9" s="387"/>
      <c r="AU9" s="162" t="str">
        <f>IF(NOVA!U120&lt;&gt;"", NOVA!U120, "")</f>
        <v/>
      </c>
    </row>
    <row r="10" spans="1:47">
      <c r="A10" s="412"/>
      <c r="B10" s="412"/>
      <c r="D10" s="422"/>
      <c r="E10" s="42">
        <f>AdventurePins!B13</f>
        <v>3</v>
      </c>
      <c r="F10" s="207" t="str">
        <f>AdventurePins!C13</f>
        <v>Discuss how worship helps duty to God</v>
      </c>
      <c r="G10" s="42" t="str">
        <f>IF(AdventurePins!U13&lt;&gt;"", AdventurePins!U13, " ")</f>
        <v xml:space="preserve"> </v>
      </c>
      <c r="I10" s="404"/>
      <c r="J10" s="42" t="str">
        <f>AdventurePins!B69</f>
        <v>6b</v>
      </c>
      <c r="K10" s="159" t="str">
        <f>AdventurePins!C69</f>
        <v>World Friendship Fund</v>
      </c>
      <c r="L10" s="42" t="str">
        <f>IF(AdventurePins!U69&lt;&gt;"", AdventurePins!U69, " ")</f>
        <v xml:space="preserve"> </v>
      </c>
      <c r="N10" s="410"/>
      <c r="O10" s="107" t="str">
        <f>Electives!B12</f>
        <v>3e</v>
      </c>
      <c r="P10" s="125" t="str">
        <f>Electives!C12</f>
        <v>Two circuits; 3 lights &amp; battery</v>
      </c>
      <c r="Q10" s="107" t="str">
        <f>IF(Electives!U12&lt;&gt;"", Electives!U12, " ")</f>
        <v xml:space="preserve"> </v>
      </c>
      <c r="S10" s="417"/>
      <c r="T10" s="107" t="str">
        <f>Electives!B80</f>
        <v>2d</v>
      </c>
      <c r="U10" s="126" t="str">
        <f>Electives!C80</f>
        <v>4 Leader qualities &amp; act out 2.</v>
      </c>
      <c r="V10" s="107" t="str">
        <f>IF(Electives!U80&lt;&gt;"", Electives!U80, " ")</f>
        <v xml:space="preserve"> </v>
      </c>
      <c r="X10" s="410"/>
      <c r="Y10" s="107">
        <f>Electives!B148</f>
        <v>2</v>
      </c>
      <c r="Z10" s="127" t="str">
        <f>Electives!C148</f>
        <v>Setup aquarium (30 days); share experience</v>
      </c>
      <c r="AA10" s="107" t="str">
        <f>IF(Electives!U148&lt;&gt;"", Electives!U148, " ")</f>
        <v xml:space="preserve"> </v>
      </c>
      <c r="AC10"/>
      <c r="AD10" s="395" t="str">
        <f>'Cub Awards'!C13</f>
        <v>Outdoor Activity Award</v>
      </c>
      <c r="AE10" s="395"/>
      <c r="AF10"/>
      <c r="AG10" s="142"/>
      <c r="AH10" s="162">
        <f>NOVA!B180</f>
        <v>5</v>
      </c>
      <c r="AI10" s="386" t="str">
        <f>NOVA!C180</f>
        <v>Discuss importance of STEM education</v>
      </c>
      <c r="AJ10" s="387"/>
      <c r="AK10" s="162" t="str">
        <f>IF(NOVA!U180&lt;&gt;"", NOVA!U180, "")</f>
        <v/>
      </c>
      <c r="AL10" s="142"/>
      <c r="AM10" s="162" t="str">
        <f>NOVA!B57</f>
        <v>3c</v>
      </c>
      <c r="AN10" s="386" t="str">
        <f>NOVA!C57</f>
        <v>Explain your favorite plant / wildlife</v>
      </c>
      <c r="AO10" s="387"/>
      <c r="AP10" s="162" t="str">
        <f>IF(NOVA!U57&lt;&gt;"", NOVA!U57, "")</f>
        <v/>
      </c>
      <c r="AQ10" s="142"/>
      <c r="AR10" s="162" t="str">
        <f>NOVA!B121</f>
        <v>3b2</v>
      </c>
      <c r="AS10" s="386" t="str">
        <f>NOVA!C121</f>
        <v>How is tech used in business</v>
      </c>
      <c r="AT10" s="387"/>
      <c r="AU10" s="162" t="str">
        <f>IF(NOVA!U121&lt;&gt;"", NOVA!U121, "")</f>
        <v/>
      </c>
    </row>
    <row r="11" spans="1:47">
      <c r="A11" s="109" t="s">
        <v>433</v>
      </c>
      <c r="B11" s="110" t="str">
        <f>IF(ISTEXT(WebelosBadge!U5),"C"," ")</f>
        <v xml:space="preserve"> </v>
      </c>
      <c r="D11" s="423"/>
      <c r="E11" s="42">
        <f>AdventurePins!B14</f>
        <v>4</v>
      </c>
      <c r="F11" s="208" t="str">
        <f>AdventurePins!C14</f>
        <v>Do one thing to be closer to God for 1 month</v>
      </c>
      <c r="G11" s="42" t="str">
        <f>IF(AdventurePins!U14&lt;&gt;"", AdventurePins!U14, " ")</f>
        <v xml:space="preserve"> </v>
      </c>
      <c r="I11" s="404"/>
      <c r="J11" s="42" t="str">
        <f>AdventurePins!B70</f>
        <v>6c</v>
      </c>
      <c r="K11" s="159" t="str">
        <f>AdventurePins!C70</f>
        <v>Brother den in another country</v>
      </c>
      <c r="L11" s="42" t="str">
        <f>IF(AdventurePins!U70&lt;&gt;"", AdventurePins!U70, " ")</f>
        <v xml:space="preserve"> </v>
      </c>
      <c r="N11" s="410"/>
      <c r="O11" s="107" t="str">
        <f>Electives!B13</f>
        <v>3f</v>
      </c>
      <c r="P11" s="125" t="str">
        <f>Electives!C13</f>
        <v>Study night sky. Observe over 6 hrs</v>
      </c>
      <c r="Q11" s="107" t="str">
        <f>IF(Electives!U13&lt;&gt;"", Electives!U13, " ")</f>
        <v xml:space="preserve"> </v>
      </c>
      <c r="S11" s="399" t="str">
        <f>Electives!C83</f>
        <v>Earth Rocks!</v>
      </c>
      <c r="T11" s="399"/>
      <c r="U11" s="399"/>
      <c r="V11" s="399"/>
      <c r="X11" s="410"/>
      <c r="Y11" s="107">
        <f>Electives!B149</f>
        <v>3</v>
      </c>
      <c r="Z11" s="125" t="str">
        <f>Electives!C149</f>
        <v>Watch birds (1 wk) and record</v>
      </c>
      <c r="AA11" s="107" t="str">
        <f>IF(Electives!U149&lt;&gt;"", Electives!U149, " ")</f>
        <v xml:space="preserve"> </v>
      </c>
      <c r="AC11" s="164">
        <f>'Cub Awards'!B14</f>
        <v>1</v>
      </c>
      <c r="AD11" s="329" t="str">
        <f>'Cub Awards'!C14</f>
        <v>Attend either summer Day or Resident camp</v>
      </c>
      <c r="AE11" s="329"/>
      <c r="AF11" s="164" t="str">
        <f>IF('Cub Awards'!U14&lt;&gt;"", 'Cub Awards'!U14, "")</f>
        <v/>
      </c>
      <c r="AG11" s="142"/>
      <c r="AH11" s="162">
        <f>NOVA!B181</f>
        <v>6</v>
      </c>
      <c r="AI11" s="386" t="str">
        <f>NOVA!C181</f>
        <v>Participate in a science project</v>
      </c>
      <c r="AJ11" s="387"/>
      <c r="AK11" s="162" t="str">
        <f>IF(NOVA!U181&lt;&gt;"", NOVA!U181, "")</f>
        <v/>
      </c>
      <c r="AL11" s="142"/>
      <c r="AM11" s="162" t="str">
        <f>NOVA!B58</f>
        <v>3d</v>
      </c>
      <c r="AN11" s="386" t="str">
        <f>NOVA!C58</f>
        <v>Discuss what you've learned</v>
      </c>
      <c r="AO11" s="387"/>
      <c r="AP11" s="162" t="str">
        <f>IF(NOVA!U58&lt;&gt;"", NOVA!U58, "")</f>
        <v/>
      </c>
      <c r="AQ11" s="142"/>
      <c r="AR11" s="162" t="str">
        <f>NOVA!B122</f>
        <v>3b3</v>
      </c>
      <c r="AS11" s="386" t="str">
        <f>NOVA!C122</f>
        <v>How is tech used in construction</v>
      </c>
      <c r="AT11" s="387"/>
      <c r="AU11" s="162" t="str">
        <f>IF(NOVA!U122&lt;&gt;"", NOVA!U122, "")</f>
        <v/>
      </c>
    </row>
    <row r="12" spans="1:47" ht="12.75" customHeight="1">
      <c r="A12" s="109" t="s">
        <v>434</v>
      </c>
      <c r="B12" s="110" t="str">
        <f>WebelosBadge!U6</f>
        <v/>
      </c>
      <c r="D12" s="399" t="str">
        <f>AdventurePins!C16</f>
        <v>First Responder</v>
      </c>
      <c r="E12" s="399"/>
      <c r="F12" s="399"/>
      <c r="G12" s="399"/>
      <c r="I12" s="404"/>
      <c r="J12" s="42" t="str">
        <f>AdventurePins!B71</f>
        <v>6d</v>
      </c>
      <c r="K12" s="159" t="str">
        <f>AdventurePins!C71</f>
        <v>Energy use in community</v>
      </c>
      <c r="L12" s="42" t="str">
        <f>IF(AdventurePins!U71&lt;&gt;"", AdventurePins!U71, " ")</f>
        <v xml:space="preserve"> </v>
      </c>
      <c r="N12" s="410"/>
      <c r="O12" s="107" t="str">
        <f>Electives!B14</f>
        <v>3g</v>
      </c>
      <c r="P12" s="125" t="str">
        <f>Electives!C14</f>
        <v>Explore chemical reactions</v>
      </c>
      <c r="Q12" s="107" t="str">
        <f>IF(Electives!U14&lt;&gt;"", Electives!U14, " ")</f>
        <v xml:space="preserve"> </v>
      </c>
      <c r="S12" s="415" t="str">
        <f>IF(Electives!$E83&lt;&gt;"", Electives!$E83, " ")</f>
        <v>(Do All)</v>
      </c>
      <c r="T12" s="107" t="str">
        <f>Electives!B84</f>
        <v>1a</v>
      </c>
      <c r="U12" s="125" t="str">
        <f>Electives!C84</f>
        <v>Explain "geology"</v>
      </c>
      <c r="V12" s="107" t="str">
        <f>IF(Electives!U84&lt;&gt;"", Electives!U84, " ")</f>
        <v xml:space="preserve"> </v>
      </c>
      <c r="X12" s="410"/>
      <c r="Y12" s="107">
        <f>Electives!B150</f>
        <v>4</v>
      </c>
      <c r="Z12" s="125" t="str">
        <f>Electives!C150</f>
        <v>Learn about bird flyways</v>
      </c>
      <c r="AA12" s="107" t="str">
        <f>IF(Electives!U150&lt;&gt;"", Electives!U150, " ")</f>
        <v xml:space="preserve"> </v>
      </c>
      <c r="AC12" s="164">
        <f>'Cub Awards'!B15</f>
        <v>2</v>
      </c>
      <c r="AD12" s="314" t="str">
        <f>'Cub Awards'!C15</f>
        <v>Complete Webelos Walkabout</v>
      </c>
      <c r="AE12" s="314"/>
      <c r="AF12" s="164" t="str">
        <f>IF('Cub Awards'!U15&lt;&gt;"", 'Cub Awards'!U15, "")</f>
        <v/>
      </c>
      <c r="AG12" s="213"/>
      <c r="AH12" s="162">
        <f>NOVA!B182</f>
        <v>7</v>
      </c>
      <c r="AI12" s="386" t="str">
        <f>NOVA!C182</f>
        <v>Do ONE</v>
      </c>
      <c r="AJ12" s="387"/>
      <c r="AK12" s="162" t="str">
        <f>IF(NOVA!U182&lt;&gt;"", NOVA!U182, "")</f>
        <v/>
      </c>
      <c r="AL12" s="213"/>
      <c r="AM12" s="162">
        <f>NOVA!B59</f>
        <v>4</v>
      </c>
      <c r="AN12" s="386" t="str">
        <f>NOVA!C59</f>
        <v>Do TWO from A-F</v>
      </c>
      <c r="AO12" s="387"/>
      <c r="AP12" s="162" t="str">
        <f>IF(NOVA!U59&lt;&gt;"", NOVA!U59, "")</f>
        <v/>
      </c>
      <c r="AQ12" s="213"/>
      <c r="AR12" s="162" t="str">
        <f>NOVA!B123</f>
        <v>3b4</v>
      </c>
      <c r="AS12" s="386" t="str">
        <f>NOVA!C123</f>
        <v>How is tech used in sports</v>
      </c>
      <c r="AT12" s="387"/>
      <c r="AU12" s="162" t="str">
        <f>IF(NOVA!U123&lt;&gt;"", NOVA!U123, "")</f>
        <v/>
      </c>
    </row>
    <row r="13" spans="1:47">
      <c r="A13" s="109" t="s">
        <v>435</v>
      </c>
      <c r="B13" s="110" t="str">
        <f>WebelosBadge!U7</f>
        <v/>
      </c>
      <c r="C13" s="111"/>
      <c r="D13" s="402" t="str">
        <f>IF(AdventurePins!$E16&lt;&gt;"", AdventurePins!$E16, " ")</f>
        <v>(Do 1 and five others)</v>
      </c>
      <c r="E13" s="42">
        <f>AdventurePins!B17</f>
        <v>1</v>
      </c>
      <c r="F13" s="159" t="str">
        <f>AdventurePins!C17</f>
        <v>What is first aid</v>
      </c>
      <c r="G13" s="42" t="str">
        <f>IF(AdventurePins!U17&lt;&gt;"", AdventurePins!U17, " ")</f>
        <v xml:space="preserve"> </v>
      </c>
      <c r="I13" s="405"/>
      <c r="J13" s="42" t="str">
        <f>AdventurePins!B72</f>
        <v>6e</v>
      </c>
      <c r="K13" s="126" t="str">
        <f>AdventurePins!C72</f>
        <v>Connect with Scout in another country</v>
      </c>
      <c r="L13" s="42" t="str">
        <f>IF(AdventurePins!U72&lt;&gt;"", AdventurePins!U72, " ")</f>
        <v xml:space="preserve"> </v>
      </c>
      <c r="N13" s="410"/>
      <c r="O13" s="107" t="str">
        <f>Electives!B15</f>
        <v>3h</v>
      </c>
      <c r="P13" s="126" t="str">
        <f>Electives!C15</f>
        <v>Playground motion. "Fair Test" weight</v>
      </c>
      <c r="Q13" s="107" t="str">
        <f>IF(Electives!U15&lt;&gt;"", Electives!U15, " ")</f>
        <v xml:space="preserve"> </v>
      </c>
      <c r="S13" s="416"/>
      <c r="T13" s="107" t="str">
        <f>Electives!B85</f>
        <v>1b</v>
      </c>
      <c r="U13" s="125" t="str">
        <f>Electives!C85</f>
        <v>Explain why important</v>
      </c>
      <c r="V13" s="107" t="str">
        <f>IF(Electives!U85&lt;&gt;"", Electives!U85, " ")</f>
        <v xml:space="preserve"> </v>
      </c>
      <c r="X13" s="410"/>
      <c r="Y13" s="107">
        <f>Electives!B151</f>
        <v>5</v>
      </c>
      <c r="Z13" s="127" t="str">
        <f>Electives!C151</f>
        <v>Watch ≥4 wild creatures; describe habitat</v>
      </c>
      <c r="AA13" s="107" t="str">
        <f>IF(Electives!U151&lt;&gt;"", Electives!U151, " ")</f>
        <v xml:space="preserve"> </v>
      </c>
      <c r="AC13" s="164">
        <f>'Cub Awards'!B16</f>
        <v>3</v>
      </c>
      <c r="AD13" s="314" t="str">
        <f>'Cub Awards'!C16</f>
        <v>do seven</v>
      </c>
      <c r="AE13" s="314"/>
      <c r="AF13" s="164" t="str">
        <f>IF('Cub Awards'!U16&lt;&gt;"", 'Cub Awards'!U16, "")</f>
        <v/>
      </c>
      <c r="AG13" s="213"/>
      <c r="AH13" s="162" t="str">
        <f>NOVA!B183</f>
        <v>7a</v>
      </c>
      <c r="AI13" s="386" t="str">
        <f>NOVA!C183</f>
        <v>Visit with someone in a STEM career</v>
      </c>
      <c r="AJ13" s="387"/>
      <c r="AK13" s="162" t="str">
        <f>IF(NOVA!U183&lt;&gt;"", NOVA!U183, "")</f>
        <v/>
      </c>
      <c r="AL13" s="213"/>
      <c r="AM13" s="162" t="str">
        <f>NOVA!B60</f>
        <v>4a1</v>
      </c>
      <c r="AN13" s="386" t="str">
        <f>NOVA!C60</f>
        <v xml:space="preserve">Catalog 3-5 endangered plants/animals </v>
      </c>
      <c r="AO13" s="387"/>
      <c r="AP13" s="162" t="str">
        <f>IF(NOVA!U60&lt;&gt;"", NOVA!U60, "")</f>
        <v/>
      </c>
      <c r="AQ13" s="213"/>
      <c r="AR13" s="162" t="str">
        <f>NOVA!B124</f>
        <v>3b5</v>
      </c>
      <c r="AS13" s="386" t="str">
        <f>NOVA!C124</f>
        <v>How is tech used in entertainment</v>
      </c>
      <c r="AT13" s="387"/>
      <c r="AU13" s="162" t="str">
        <f>IF(NOVA!U124&lt;&gt;"", NOVA!U124, "")</f>
        <v/>
      </c>
    </row>
    <row r="14" spans="1:47">
      <c r="A14" s="109" t="s">
        <v>436</v>
      </c>
      <c r="B14" s="110" t="str">
        <f>WebelosBadge!U8</f>
        <v/>
      </c>
      <c r="C14" s="113"/>
      <c r="D14" s="402"/>
      <c r="E14" s="42">
        <f>AdventurePins!B18</f>
        <v>2</v>
      </c>
      <c r="F14" s="159" t="str">
        <f>AdventurePins!C18</f>
        <v>Show first aid for hurry cases:</v>
      </c>
      <c r="G14" s="42" t="str">
        <f>IF(AdventurePins!U18&lt;&gt;"", AdventurePins!U18, " ")</f>
        <v xml:space="preserve"> </v>
      </c>
      <c r="I14" s="399" t="str">
        <f>AdventurePins!C74</f>
        <v>Duty to God in Action</v>
      </c>
      <c r="J14" s="399"/>
      <c r="K14" s="399"/>
      <c r="L14" s="399"/>
      <c r="N14" s="410"/>
      <c r="O14" s="107" t="str">
        <f>Electives!B16</f>
        <v>3i</v>
      </c>
      <c r="P14" s="125" t="str">
        <f>Electives!C16</f>
        <v>Read bio of scientist. Tell den</v>
      </c>
      <c r="Q14" s="107" t="str">
        <f>IF(Electives!U16&lt;&gt;"", Electives!U16, " ")</f>
        <v xml:space="preserve"> </v>
      </c>
      <c r="S14" s="416"/>
      <c r="T14" s="107">
        <f>Electives!B86</f>
        <v>2</v>
      </c>
      <c r="U14" s="125" t="str">
        <f>Electives!C86</f>
        <v>Look rocks/minerals on rock hunt</v>
      </c>
      <c r="V14" s="107" t="str">
        <f>IF(Electives!U86&lt;&gt;"", Electives!U86, " ")</f>
        <v xml:space="preserve"> </v>
      </c>
      <c r="X14" s="410"/>
      <c r="Y14" s="107">
        <f>Electives!B152</f>
        <v>6</v>
      </c>
      <c r="Z14" s="125" t="str">
        <f>Electives!C152</f>
        <v>Identify animal only locally; tell why</v>
      </c>
      <c r="AA14" s="107" t="str">
        <f>IF(Electives!U152&lt;&gt;"", Electives!U152, " ")</f>
        <v xml:space="preserve"> </v>
      </c>
      <c r="AC14" s="164" t="str">
        <f>'Cub Awards'!B17</f>
        <v>a</v>
      </c>
      <c r="AD14" s="314" t="str">
        <f>'Cub Awards'!C17</f>
        <v>Participate in nature hike</v>
      </c>
      <c r="AE14" s="314"/>
      <c r="AF14" s="164" t="str">
        <f>IF('Cub Awards'!U17&lt;&gt;"", 'Cub Awards'!U17, "")</f>
        <v/>
      </c>
      <c r="AG14" s="215"/>
      <c r="AH14" s="162" t="str">
        <f>NOVA!B184</f>
        <v>7b</v>
      </c>
      <c r="AI14" s="386" t="str">
        <f>NOVA!C184</f>
        <v>Learn about a career dependent on STEM</v>
      </c>
      <c r="AJ14" s="387"/>
      <c r="AK14" s="162" t="str">
        <f>IF(NOVA!U184&lt;&gt;"", NOVA!U184, "")</f>
        <v/>
      </c>
      <c r="AL14" s="215"/>
      <c r="AM14" s="162" t="str">
        <f>NOVA!B61</f>
        <v>4a2</v>
      </c>
      <c r="AN14" s="386" t="str">
        <f>NOVA!C61</f>
        <v>Display 10 locally threatened species</v>
      </c>
      <c r="AO14" s="387"/>
      <c r="AP14" s="162" t="str">
        <f>IF(NOVA!U61&lt;&gt;"", NOVA!U61, "")</f>
        <v/>
      </c>
      <c r="AQ14" s="215"/>
      <c r="AR14" s="162" t="str">
        <f>NOVA!B125</f>
        <v>3c</v>
      </c>
      <c r="AS14" s="386" t="str">
        <f>NOVA!C125</f>
        <v>Discuss your findings with counselor</v>
      </c>
      <c r="AT14" s="387"/>
      <c r="AU14" s="162" t="str">
        <f>IF(NOVA!U125&lt;&gt;"", NOVA!U125, "")</f>
        <v/>
      </c>
    </row>
    <row r="15" spans="1:47" ht="12.75" customHeight="1">
      <c r="A15" s="114" t="s">
        <v>437</v>
      </c>
      <c r="B15" s="110" t="str">
        <f>WebelosBadge!U9</f>
        <v/>
      </c>
      <c r="C15" s="113"/>
      <c r="D15" s="402"/>
      <c r="E15" s="42" t="str">
        <f>AdventurePins!B19</f>
        <v>2a</v>
      </c>
      <c r="F15" s="159" t="str">
        <f>AdventurePins!C19</f>
        <v>Serious bleeding</v>
      </c>
      <c r="G15" s="42" t="str">
        <f>IF(AdventurePins!U19&lt;&gt;"", AdventurePins!U19, " ")</f>
        <v xml:space="preserve"> </v>
      </c>
      <c r="I15" s="426" t="str">
        <f>IF(AdventurePins!$E74&lt;&gt;"", AdventurePins!$E74, " ")</f>
        <v>(Do 1 -2 and two others)</v>
      </c>
      <c r="J15" s="42">
        <f>AdventurePins!B75</f>
        <v>1</v>
      </c>
      <c r="K15" s="159" t="str">
        <f>AdventurePins!C75</f>
        <v>Discuss duty to God</v>
      </c>
      <c r="L15" s="42" t="str">
        <f>IF(AdventurePins!U75&lt;&gt;"", AdventurePins!U75, " ")</f>
        <v xml:space="preserve"> </v>
      </c>
      <c r="N15" s="399" t="str">
        <f>Electives!C19</f>
        <v>Aquanaut</v>
      </c>
      <c r="O15" s="399"/>
      <c r="P15" s="399"/>
      <c r="Q15" s="399"/>
      <c r="S15" s="416"/>
      <c r="T15" s="107" t="str">
        <f>Electives!B87</f>
        <v>3a</v>
      </c>
      <c r="U15" s="125" t="str">
        <f>Electives!C87</f>
        <v>Identify rocks on hunt</v>
      </c>
      <c r="V15" s="107" t="str">
        <f>IF(Electives!U87&lt;&gt;"", Electives!U87, " ")</f>
        <v xml:space="preserve"> </v>
      </c>
      <c r="X15" s="410"/>
      <c r="Y15" s="107">
        <f>Electives!B153</f>
        <v>7</v>
      </c>
      <c r="Z15" s="125" t="str">
        <f>Electives!C153</f>
        <v>Give examples of TWO of following:</v>
      </c>
      <c r="AA15" s="107" t="str">
        <f>IF(Electives!U153&lt;&gt;"", Electives!U153, " ")</f>
        <v xml:space="preserve"> </v>
      </c>
      <c r="AC15" s="164" t="str">
        <f>'Cub Awards'!B18</f>
        <v>b</v>
      </c>
      <c r="AD15" s="314" t="str">
        <f>'Cub Awards'!C18</f>
        <v>Participate in outdoor activity</v>
      </c>
      <c r="AE15" s="314"/>
      <c r="AF15" s="164" t="str">
        <f>IF('Cub Awards'!U18&lt;&gt;"", 'Cub Awards'!U18, "")</f>
        <v/>
      </c>
      <c r="AG15" s="142"/>
      <c r="AH15" s="162">
        <f>NOVA!B185</f>
        <v>8</v>
      </c>
      <c r="AI15" s="386" t="str">
        <f>NOVA!C185</f>
        <v>Discuss scientific method</v>
      </c>
      <c r="AJ15" s="387"/>
      <c r="AK15" s="162" t="str">
        <f>IF(NOVA!U185&lt;&gt;"", NOVA!U185, "")</f>
        <v/>
      </c>
      <c r="AL15" s="142"/>
      <c r="AM15" s="162" t="str">
        <f>NOVA!B62</f>
        <v>4a3</v>
      </c>
      <c r="AN15" s="386" t="str">
        <f>NOVA!C62</f>
        <v>Discuss threatened v. endangered v. extinct</v>
      </c>
      <c r="AO15" s="387"/>
      <c r="AP15" s="162" t="str">
        <f>IF(NOVA!U62&lt;&gt;"", NOVA!U62, "")</f>
        <v/>
      </c>
      <c r="AQ15" s="142"/>
      <c r="AR15" s="162">
        <f>NOVA!B126</f>
        <v>4</v>
      </c>
      <c r="AS15" s="386" t="str">
        <f>NOVA!C126</f>
        <v>Visit a place where tech is used</v>
      </c>
      <c r="AT15" s="387"/>
      <c r="AU15" s="162" t="str">
        <f>IF(NOVA!U126&lt;&gt;"", NOVA!U126, "")</f>
        <v/>
      </c>
    </row>
    <row r="16" spans="1:47" ht="12.75" customHeight="1">
      <c r="A16" s="114" t="s">
        <v>438</v>
      </c>
      <c r="B16" s="110" t="str">
        <f>WebelosBadge!U10</f>
        <v/>
      </c>
      <c r="C16" s="113"/>
      <c r="D16" s="402"/>
      <c r="E16" s="42" t="str">
        <f>AdventurePins!B20</f>
        <v>2b</v>
      </c>
      <c r="F16" s="159" t="str">
        <f>AdventurePins!C20</f>
        <v>Heart attack / cardiac arrest</v>
      </c>
      <c r="G16" s="42" t="str">
        <f>IF(AdventurePins!U20&lt;&gt;"", AdventurePins!U20, " ")</f>
        <v xml:space="preserve"> </v>
      </c>
      <c r="I16" s="426"/>
      <c r="J16" s="42">
        <f>AdventurePins!B76</f>
        <v>2</v>
      </c>
      <c r="K16" s="159" t="str">
        <f>AdventurePins!C76</f>
        <v xml:space="preserve">Do an act of service </v>
      </c>
      <c r="L16" s="42" t="str">
        <f>IF(AdventurePins!U76&lt;&gt;"", AdventurePins!U76, " ")</f>
        <v xml:space="preserve"> </v>
      </c>
      <c r="N16" s="415" t="str">
        <f>IF(Electives!$E19&lt;&gt;"", Electives!$E19, " ")</f>
        <v>(Do 1-4 and two others)</v>
      </c>
      <c r="O16" s="107">
        <f>Electives!B20</f>
        <v>1</v>
      </c>
      <c r="P16" s="126" t="str">
        <f>Electives!C20</f>
        <v>State water activity safety precautions</v>
      </c>
      <c r="Q16" s="107" t="str">
        <f>IF(Electives!U20&lt;&gt;"", Electives!U20, " ")</f>
        <v xml:space="preserve"> </v>
      </c>
      <c r="S16" s="416"/>
      <c r="T16" s="107" t="str">
        <f>Electives!B88</f>
        <v>3b</v>
      </c>
      <c r="U16" s="125" t="str">
        <f>Electives!C88</f>
        <v>Use magnifying glass</v>
      </c>
      <c r="V16" s="107" t="str">
        <f>IF(Electives!U88&lt;&gt;"", Electives!U88, " ")</f>
        <v xml:space="preserve"> </v>
      </c>
      <c r="X16" s="410"/>
      <c r="Y16" s="107" t="str">
        <f>Electives!B154</f>
        <v>7a</v>
      </c>
      <c r="Z16" s="127" t="str">
        <f>Electives!C154</f>
        <v>Producer/consumer/decomposer in food chain</v>
      </c>
      <c r="AA16" s="107" t="str">
        <f>IF(Electives!U154&lt;&gt;"", Electives!U154, " ")</f>
        <v xml:space="preserve"> </v>
      </c>
      <c r="AC16" s="164" t="str">
        <f>'Cub Awards'!B19</f>
        <v>c</v>
      </c>
      <c r="AD16" s="314" t="str">
        <f>'Cub Awards'!C19</f>
        <v>Explain the buddy system</v>
      </c>
      <c r="AE16" s="314"/>
      <c r="AF16" s="164" t="str">
        <f>IF('Cub Awards'!U19&lt;&gt;"", 'Cub Awards'!U19, "")</f>
        <v/>
      </c>
      <c r="AG16" s="142"/>
      <c r="AH16" s="162">
        <f>NOVA!B186</f>
        <v>9</v>
      </c>
      <c r="AI16" s="386" t="str">
        <f>NOVA!C186</f>
        <v>Participate in a STEM activity with den</v>
      </c>
      <c r="AJ16" s="387"/>
      <c r="AK16" s="162" t="str">
        <f>IF(NOVA!U186&lt;&gt;"", NOVA!U186, "")</f>
        <v/>
      </c>
      <c r="AL16" s="142"/>
      <c r="AM16" s="162" t="str">
        <f>NOVA!B63</f>
        <v>4b1</v>
      </c>
      <c r="AN16" s="386" t="str">
        <f>NOVA!C63</f>
        <v>Catalog 5 locally invasive animals</v>
      </c>
      <c r="AO16" s="387"/>
      <c r="AP16" s="162" t="str">
        <f>IF(NOVA!U63&lt;&gt;"", NOVA!U63, "")</f>
        <v/>
      </c>
      <c r="AQ16" s="142"/>
      <c r="AR16" s="162" t="str">
        <f>NOVA!B127</f>
        <v>4a1</v>
      </c>
      <c r="AS16" s="386" t="str">
        <f>NOVA!C127</f>
        <v>Talk with someone about tech used</v>
      </c>
      <c r="AT16" s="387"/>
      <c r="AU16" s="162" t="str">
        <f>IF(NOVA!U127&lt;&gt;"", NOVA!U127, "")</f>
        <v/>
      </c>
    </row>
    <row r="17" spans="1:47" ht="12.75" customHeight="1">
      <c r="A17" s="109" t="s">
        <v>439</v>
      </c>
      <c r="B17" s="110" t="str">
        <f>WebelosBadge!U11</f>
        <v/>
      </c>
      <c r="C17" s="113"/>
      <c r="D17" s="402"/>
      <c r="E17" s="42" t="str">
        <f>AdventurePins!B21</f>
        <v>2c</v>
      </c>
      <c r="F17" s="159" t="str">
        <f>AdventurePins!C21</f>
        <v>Stopped breathing</v>
      </c>
      <c r="G17" s="42" t="str">
        <f>IF(AdventurePins!U21&lt;&gt;"", AdventurePins!U21, " ")</f>
        <v xml:space="preserve"> </v>
      </c>
      <c r="I17" s="426"/>
      <c r="J17" s="42">
        <f>AdventurePins!B77</f>
        <v>3</v>
      </c>
      <c r="K17" s="159" t="str">
        <f>AdventurePins!C77</f>
        <v>Earn religious emblem of faith</v>
      </c>
      <c r="L17" s="42" t="str">
        <f>IF(AdventurePins!U77&lt;&gt;"", AdventurePins!U77, " ")</f>
        <v xml:space="preserve"> </v>
      </c>
      <c r="N17" s="416"/>
      <c r="O17" s="107">
        <f>Electives!B21</f>
        <v>2</v>
      </c>
      <c r="P17" s="125" t="str">
        <f>Electives!C21</f>
        <v>Importance of Boating skills</v>
      </c>
      <c r="Q17" s="107" t="str">
        <f>IF(Electives!U21&lt;&gt;"", Electives!U21, " ")</f>
        <v xml:space="preserve"> </v>
      </c>
      <c r="S17" s="416"/>
      <c r="T17" s="107" t="str">
        <f>Electives!B89</f>
        <v>3c</v>
      </c>
      <c r="U17" s="125" t="str">
        <f>Electives!C89</f>
        <v>Share results w/den</v>
      </c>
      <c r="V17" s="107" t="str">
        <f>IF(Electives!U89&lt;&gt;"", Electives!U89, " ")</f>
        <v xml:space="preserve"> </v>
      </c>
      <c r="X17" s="410"/>
      <c r="Y17" s="107" t="str">
        <f>Electives!B155</f>
        <v>7b</v>
      </c>
      <c r="Z17" s="127" t="str">
        <f>Electives!C155</f>
        <v xml:space="preserve">One way humans changed nature balance </v>
      </c>
      <c r="AA17" s="107" t="str">
        <f>IF(Electives!U155&lt;&gt;"", Electives!U155, " ")</f>
        <v xml:space="preserve"> </v>
      </c>
      <c r="AC17" s="164" t="str">
        <f>'Cub Awards'!B20</f>
        <v>d</v>
      </c>
      <c r="AD17" s="314" t="str">
        <f>'Cub Awards'!C20</f>
        <v>Attend a pack overnighter</v>
      </c>
      <c r="AE17" s="314"/>
      <c r="AF17" s="164" t="str">
        <f>IF('Cub Awards'!U20&lt;&gt;"", 'Cub Awards'!U20, "")</f>
        <v/>
      </c>
      <c r="AG17" s="216"/>
      <c r="AH17" s="162">
        <f>NOVA!B187</f>
        <v>10</v>
      </c>
      <c r="AI17" s="386" t="str">
        <f>NOVA!C187</f>
        <v>Submit Supernova application</v>
      </c>
      <c r="AJ17" s="387"/>
      <c r="AK17" s="162" t="str">
        <f>IF(NOVA!U187&lt;&gt;"", NOVA!U187, "")</f>
        <v/>
      </c>
      <c r="AL17" s="216"/>
      <c r="AM17" s="162" t="str">
        <f>NOVA!B64</f>
        <v>4b2</v>
      </c>
      <c r="AN17" s="386" t="str">
        <f>NOVA!C64</f>
        <v>Design display about invasive species</v>
      </c>
      <c r="AO17" s="387"/>
      <c r="AP17" s="162" t="str">
        <f>IF(NOVA!U64&lt;&gt;"", NOVA!U64, "")</f>
        <v/>
      </c>
      <c r="AQ17" s="216"/>
      <c r="AR17" s="162" t="str">
        <f>NOVA!B128</f>
        <v>4a2</v>
      </c>
      <c r="AS17" s="386" t="str">
        <f>NOVA!C128</f>
        <v>Ask expert why the tech is used</v>
      </c>
      <c r="AT17" s="387"/>
      <c r="AU17" s="162" t="str">
        <f>IF(NOVA!U128&lt;&gt;"", NOVA!U128, "")</f>
        <v/>
      </c>
    </row>
    <row r="18" spans="1:47" ht="12.75" customHeight="1">
      <c r="A18" s="109" t="s">
        <v>857</v>
      </c>
      <c r="B18" s="110" t="str">
        <f>IF(ISTEXT(WebelosBadge!U12),"C"," ")</f>
        <v xml:space="preserve"> </v>
      </c>
      <c r="C18" s="115"/>
      <c r="D18" s="402"/>
      <c r="E18" s="42" t="str">
        <f>AdventurePins!B22</f>
        <v>2d</v>
      </c>
      <c r="F18" s="159" t="str">
        <f>AdventurePins!C22</f>
        <v>Stroke</v>
      </c>
      <c r="G18" s="42" t="str">
        <f>IF(AdventurePins!U22&lt;&gt;"", AdventurePins!U22, " ")</f>
        <v xml:space="preserve"> </v>
      </c>
      <c r="I18" s="426"/>
      <c r="J18" s="42">
        <f>AdventurePins!B78</f>
        <v>4</v>
      </c>
      <c r="K18" s="159" t="str">
        <f>AdventurePins!C78</f>
        <v>Make plan of TWO things help w/ duty to God</v>
      </c>
      <c r="L18" s="42" t="str">
        <f>IF(AdventurePins!U78&lt;&gt;"", AdventurePins!U78, " ")</f>
        <v xml:space="preserve"> </v>
      </c>
      <c r="N18" s="416"/>
      <c r="O18" s="107">
        <f>Electives!B22</f>
        <v>3</v>
      </c>
      <c r="P18" s="125" t="str">
        <f>Electives!C22</f>
        <v>Order of rescue</v>
      </c>
      <c r="Q18" s="107" t="str">
        <f>IF(Electives!U22&lt;&gt;"", Electives!U22, " ")</f>
        <v xml:space="preserve"> </v>
      </c>
      <c r="S18" s="416"/>
      <c r="T18" s="107" t="str">
        <f>Electives!B90</f>
        <v>4a</v>
      </c>
      <c r="U18" s="125" t="str">
        <f>Electives!C90</f>
        <v>Minerial test kit to Mohs scale of hardness</v>
      </c>
      <c r="V18" s="107" t="str">
        <f>IF(Electives!U90&lt;&gt;"", Electives!U90, " ")</f>
        <v xml:space="preserve"> </v>
      </c>
      <c r="X18" s="410"/>
      <c r="Y18" s="107" t="str">
        <f>Electives!B156</f>
        <v>7c</v>
      </c>
      <c r="Z18" s="125" t="str">
        <f>Electives!C156</f>
        <v>How to protect balance of nature</v>
      </c>
      <c r="AA18" s="107" t="str">
        <f>IF(Electives!U156&lt;&gt;"", Electives!U156, " ")</f>
        <v xml:space="preserve"> </v>
      </c>
      <c r="AC18" s="164" t="str">
        <f>'Cub Awards'!B21</f>
        <v>e</v>
      </c>
      <c r="AD18" s="314" t="str">
        <f>'Cub Awards'!C21</f>
        <v>Complete an oudoor service project</v>
      </c>
      <c r="AE18" s="314"/>
      <c r="AF18" s="164" t="str">
        <f>IF('Cub Awards'!U21&lt;&gt;"", 'Cub Awards'!U21, "")</f>
        <v/>
      </c>
      <c r="AG18" s="216"/>
      <c r="AL18" s="216"/>
      <c r="AM18" s="162" t="str">
        <f>NOVA!B65</f>
        <v>4b3</v>
      </c>
      <c r="AN18" s="386" t="str">
        <f>NOVA!C65</f>
        <v>Discuss invasive species</v>
      </c>
      <c r="AO18" s="387"/>
      <c r="AP18" s="162" t="str">
        <f>IF(NOVA!U65&lt;&gt;"", NOVA!U65, "")</f>
        <v/>
      </c>
      <c r="AQ18" s="216"/>
      <c r="AR18" s="162" t="str">
        <f>NOVA!B129</f>
        <v>4b</v>
      </c>
      <c r="AS18" s="386" t="str">
        <f>NOVA!C129</f>
        <v>Discuss with counselor your visit</v>
      </c>
      <c r="AT18" s="387"/>
      <c r="AU18" s="162" t="str">
        <f>IF(NOVA!U129&lt;&gt;"", NOVA!U129, "")</f>
        <v/>
      </c>
    </row>
    <row r="19" spans="1:47" ht="12.75" customHeight="1">
      <c r="A19" s="210" t="s">
        <v>856</v>
      </c>
      <c r="B19" s="110" t="str">
        <f>IF(ISTEXT(WebelosBadge!U13),"C"," ")</f>
        <v xml:space="preserve"> </v>
      </c>
      <c r="C19" s="116"/>
      <c r="D19" s="402"/>
      <c r="E19" s="42" t="str">
        <f>AdventurePins!B23</f>
        <v>2e</v>
      </c>
      <c r="F19" s="159" t="str">
        <f>AdventurePins!C23</f>
        <v>Poisoning</v>
      </c>
      <c r="G19" s="42" t="str">
        <f>IF(AdventurePins!U23&lt;&gt;"", AdventurePins!U23, " ")</f>
        <v xml:space="preserve"> </v>
      </c>
      <c r="I19" s="426"/>
      <c r="J19" s="42">
        <f>AdventurePins!B79</f>
        <v>5</v>
      </c>
      <c r="K19" s="159" t="str">
        <f>AdventurePins!C79</f>
        <v>Discuss Scout Oath &amp; Law to beliefs abt God</v>
      </c>
      <c r="L19" s="42" t="str">
        <f>IF(AdventurePins!U79&lt;&gt;"", AdventurePins!U79, " ")</f>
        <v xml:space="preserve"> </v>
      </c>
      <c r="N19" s="416"/>
      <c r="O19" s="107">
        <f>Electives!B23</f>
        <v>4</v>
      </c>
      <c r="P19" s="125" t="str">
        <f>Electives!C23</f>
        <v>Attempt Swimmer test</v>
      </c>
      <c r="Q19" s="107" t="str">
        <f>IF(Electives!U23&lt;&gt;"", Electives!U23, " ")</f>
        <v xml:space="preserve"> </v>
      </c>
      <c r="S19" s="416"/>
      <c r="T19" s="107" t="str">
        <f>Electives!B91</f>
        <v>4b</v>
      </c>
      <c r="U19" s="125" t="str">
        <f>Electives!C91</f>
        <v>Record results in handbook</v>
      </c>
      <c r="V19" s="107" t="str">
        <f>IF(Electives!U91&lt;&gt;"", Electives!U91, " ")</f>
        <v xml:space="preserve"> </v>
      </c>
      <c r="X19" s="410"/>
      <c r="Y19" s="107">
        <f>Electives!B157</f>
        <v>8</v>
      </c>
      <c r="Z19" s="125" t="str">
        <f>Electives!C157</f>
        <v>Learn aquatic ecosystems &amp; discuss</v>
      </c>
      <c r="AA19" s="107" t="str">
        <f>IF(Electives!U157&lt;&gt;"", Electives!U157, " ")</f>
        <v xml:space="preserve"> </v>
      </c>
      <c r="AC19" s="164" t="str">
        <f>'Cub Awards'!B22</f>
        <v>f</v>
      </c>
      <c r="AD19" s="314" t="str">
        <f>'Cub Awards'!C22</f>
        <v>Complete conservation project</v>
      </c>
      <c r="AE19" s="314"/>
      <c r="AF19" s="164" t="str">
        <f>IF('Cub Awards'!U22&lt;&gt;"", 'Cub Awards'!U22, "")</f>
        <v/>
      </c>
      <c r="AG19" s="216"/>
      <c r="AH19" s="163"/>
      <c r="AI19" s="142" t="str">
        <f>NOVA!C5</f>
        <v>NOVA Science: Science Everywhere</v>
      </c>
      <c r="AJ19" s="214"/>
      <c r="AL19" s="216"/>
      <c r="AM19" s="162" t="str">
        <f>NOVA!B66</f>
        <v>4c1</v>
      </c>
      <c r="AN19" s="386" t="str">
        <f>NOVA!C66</f>
        <v>Visit a local ecosystem and investigate</v>
      </c>
      <c r="AO19" s="387"/>
      <c r="AP19" s="162" t="str">
        <f>IF(NOVA!U66&lt;&gt;"", NOVA!U66, "")</f>
        <v/>
      </c>
      <c r="AQ19" s="216"/>
      <c r="AR19" s="162">
        <f>NOVA!B130</f>
        <v>5</v>
      </c>
      <c r="AS19" s="323" t="str">
        <f>NOVA!C130</f>
        <v>Discuss how tech affects your life</v>
      </c>
      <c r="AT19" s="323"/>
      <c r="AU19" s="162" t="str">
        <f>IF(NOVA!U130&lt;&gt;"", NOVA!U130, "")</f>
        <v/>
      </c>
    </row>
    <row r="20" spans="1:47" ht="12.75" customHeight="1">
      <c r="A20" s="411" t="s">
        <v>29</v>
      </c>
      <c r="B20" s="411"/>
      <c r="C20" s="116"/>
      <c r="D20" s="402"/>
      <c r="E20" s="42">
        <f>AdventurePins!B24</f>
        <v>3</v>
      </c>
      <c r="F20" s="159" t="str">
        <f>AdventurePins!C24</f>
        <v>Show how to help choking victim</v>
      </c>
      <c r="G20" s="42" t="str">
        <f>IF(AdventurePins!U24&lt;&gt;"", AdventurePins!U24, " ")</f>
        <v xml:space="preserve"> </v>
      </c>
      <c r="I20" s="426"/>
      <c r="J20" s="42">
        <f>AdventurePins!B80</f>
        <v>6</v>
      </c>
      <c r="K20" s="159" t="str">
        <f>AdventurePins!C80</f>
        <v>Pray/meditate for one month</v>
      </c>
      <c r="L20" s="42" t="str">
        <f>IF(AdventurePins!U80&lt;&gt;"", AdventurePins!U80, " ")</f>
        <v xml:space="preserve"> </v>
      </c>
      <c r="N20" s="416"/>
      <c r="O20" s="107">
        <f>Electives!B24</f>
        <v>5</v>
      </c>
      <c r="P20" s="125" t="str">
        <f>Electives!C24</f>
        <v>Front surface dive</v>
      </c>
      <c r="Q20" s="107" t="str">
        <f>IF(Electives!U24&lt;&gt;"", Electives!U24, " ")</f>
        <v xml:space="preserve"> </v>
      </c>
      <c r="S20" s="416"/>
      <c r="T20" s="107">
        <f>Electives!B92</f>
        <v>5</v>
      </c>
      <c r="U20" s="125" t="str">
        <f>Electives!C92</f>
        <v>Identify geological features on map</v>
      </c>
      <c r="V20" s="107" t="str">
        <f>IF(Electives!U92&lt;&gt;"", Electives!U92, " ")</f>
        <v xml:space="preserve"> </v>
      </c>
      <c r="X20" s="410"/>
      <c r="Y20" s="107">
        <f>Electives!B158</f>
        <v>9</v>
      </c>
      <c r="Z20" s="125" t="str">
        <f>Electives!C158</f>
        <v>Do one of following:</v>
      </c>
      <c r="AA20" s="107" t="str">
        <f>IF(Electives!U158&lt;&gt;"", Electives!U158, " ")</f>
        <v xml:space="preserve"> </v>
      </c>
      <c r="AC20" s="164" t="str">
        <f>'Cub Awards'!B23</f>
        <v>g</v>
      </c>
      <c r="AD20" s="314" t="str">
        <f>'Cub Awards'!C23</f>
        <v>Earn the Summertime Pack Award</v>
      </c>
      <c r="AE20" s="314"/>
      <c r="AF20" s="164" t="str">
        <f>IF('Cub Awards'!U23&lt;&gt;"", 'Cub Awards'!U23, "")</f>
        <v/>
      </c>
      <c r="AG20" s="216"/>
      <c r="AH20" s="162" t="str">
        <f>NOVA!B6</f>
        <v>1a</v>
      </c>
      <c r="AI20" s="386" t="str">
        <f>NOVA!C6</f>
        <v>Read or watch 1 hour of science content</v>
      </c>
      <c r="AJ20" s="387"/>
      <c r="AK20" s="162" t="str">
        <f>IF(NOVA!U6&lt;&gt;"", NOVA!U6, "")</f>
        <v/>
      </c>
      <c r="AL20" s="216"/>
      <c r="AM20" s="162" t="str">
        <f>NOVA!B67</f>
        <v>4c2</v>
      </c>
      <c r="AN20" s="386" t="str">
        <f>NOVA!C67</f>
        <v>Draw food web of plants / animals</v>
      </c>
      <c r="AO20" s="387"/>
      <c r="AP20" s="162" t="str">
        <f>IF(NOVA!U67&lt;&gt;"", NOVA!U67,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IF(AdventurePins!U25&lt;&gt;"", AdventurePins!U25, " ")</f>
        <v xml:space="preserve"> </v>
      </c>
      <c r="I21" s="399" t="str">
        <f>AdventurePins!C82</f>
        <v>Outdoorsman</v>
      </c>
      <c r="J21" s="399"/>
      <c r="K21" s="399"/>
      <c r="L21" s="399"/>
      <c r="N21" s="416"/>
      <c r="O21" s="107">
        <f>Electives!B25</f>
        <v>6</v>
      </c>
      <c r="P21" s="125" t="str">
        <f>Electives!C25</f>
        <v>Demonstrate 2 strokes</v>
      </c>
      <c r="Q21" s="107" t="str">
        <f>IF(Electives!U25&lt;&gt;"", Electives!U25, " ")</f>
        <v xml:space="preserve"> </v>
      </c>
      <c r="S21" s="416"/>
      <c r="T21" s="107" t="str">
        <f>Electives!B93</f>
        <v>6a</v>
      </c>
      <c r="U21" s="125" t="str">
        <f>Electives!C93</f>
        <v>Identify geological building materials (home)</v>
      </c>
      <c r="V21" s="107" t="str">
        <f>IF(Electives!U93&lt;&gt;"", Electives!U93, " ")</f>
        <v xml:space="preserve"> </v>
      </c>
      <c r="X21" s="410"/>
      <c r="Y21" s="107" t="str">
        <f>Electives!B159</f>
        <v>9a</v>
      </c>
      <c r="Z21" s="125" t="str">
        <f>Electives!C159</f>
        <v>Visit museum and discuss with den</v>
      </c>
      <c r="AA21" s="107" t="str">
        <f>IF(Electives!U159&lt;&gt;"", Electives!U159, " ")</f>
        <v xml:space="preserve"> </v>
      </c>
      <c r="AC21" s="164" t="str">
        <f>'Cub Awards'!B24</f>
        <v>h</v>
      </c>
      <c r="AD21" s="314" t="str">
        <f>'Cub Awards'!C24</f>
        <v>Participate in nature observation</v>
      </c>
      <c r="AE21" s="314"/>
      <c r="AF21" s="164" t="str">
        <f>IF('Cub Awards'!U24&lt;&gt;"", 'Cub Awards'!U24, "")</f>
        <v/>
      </c>
      <c r="AG21" s="216"/>
      <c r="AH21" s="162" t="str">
        <f>NOVA!B7</f>
        <v>1b</v>
      </c>
      <c r="AI21" s="386" t="str">
        <f>NOVA!C7</f>
        <v>List at least two questions or ideas</v>
      </c>
      <c r="AJ21" s="387"/>
      <c r="AK21" s="162" t="str">
        <f>IF(NOVA!U7&lt;&gt;"", NOVA!U7, "")</f>
        <v/>
      </c>
      <c r="AL21" s="216"/>
      <c r="AM21" s="162" t="str">
        <f>NOVA!B68</f>
        <v>4c3</v>
      </c>
      <c r="AN21" s="386" t="str">
        <f>NOVA!C68</f>
        <v>Discuss food web with counselor</v>
      </c>
      <c r="AO21" s="387"/>
      <c r="AP21" s="162" t="str">
        <f>IF(NOVA!U68&lt;&gt;"", NOVA!U68, "")</f>
        <v/>
      </c>
      <c r="AQ21" s="216"/>
      <c r="AR21" s="162" t="str">
        <f>NOVA!B133</f>
        <v>1a</v>
      </c>
      <c r="AS21" s="389" t="str">
        <f>NOVA!C133</f>
        <v>Read or watch 1 hour of mechanical content</v>
      </c>
      <c r="AT21" s="390"/>
      <c r="AU21" s="162" t="str">
        <f>IF(NOVA!U133&lt;&gt;"", NOVA!U133, "")</f>
        <v/>
      </c>
    </row>
    <row r="22" spans="1:47">
      <c r="A22" s="109" t="s">
        <v>440</v>
      </c>
      <c r="B22" s="117" t="str">
        <f>IF(ISTEXT(ArrowOfLight!U5),"C"," ")</f>
        <v xml:space="preserve"> </v>
      </c>
      <c r="D22" s="402"/>
      <c r="E22" s="42">
        <f>AdventurePins!B26</f>
        <v>5</v>
      </c>
      <c r="F22" s="159" t="str">
        <f>AdventurePins!C26</f>
        <v>Demonstrate treatment for five:</v>
      </c>
      <c r="G22" s="42" t="str">
        <f>IF(AdventurePins!U26&lt;&gt;"", AdventurePins!U26, " ")</f>
        <v xml:space="preserve"> </v>
      </c>
      <c r="I22" s="402" t="str">
        <f>IF(AdventurePins!$E82&lt;&gt;"", AdventurePins!$E82, " ")</f>
        <v>(Do all of A or B)</v>
      </c>
      <c r="J22" s="424" t="str">
        <f>AdventurePins!C83</f>
        <v>Option A</v>
      </c>
      <c r="K22" s="425"/>
      <c r="L22" s="42" t="str">
        <f>IF(AdventurePins!U83&lt;&gt;"", AdventurePins!U83, " ")</f>
        <v xml:space="preserve"> </v>
      </c>
      <c r="N22" s="416"/>
      <c r="O22" s="107">
        <f>Electives!B26</f>
        <v>7</v>
      </c>
      <c r="P22" s="125" t="str">
        <f>Electives!C26</f>
        <v>Talk swimming expert</v>
      </c>
      <c r="Q22" s="107" t="str">
        <f>IF(Electives!U26&lt;&gt;"", Electives!U26, " ")</f>
        <v xml:space="preserve"> </v>
      </c>
      <c r="S22" s="417"/>
      <c r="T22" s="107" t="str">
        <f>Electives!B94</f>
        <v>6b</v>
      </c>
      <c r="U22" s="125" t="str">
        <f>Electives!C94</f>
        <v>Identify geological materials (community)</v>
      </c>
      <c r="V22" s="107" t="str">
        <f>IF(Electives!U94&lt;&gt;"", Electives!U94, " ")</f>
        <v xml:space="preserve"> </v>
      </c>
      <c r="X22" s="410"/>
      <c r="Y22" s="107" t="str">
        <f>Electives!B160</f>
        <v>9b</v>
      </c>
      <c r="Z22" s="127" t="str">
        <f>Electives!C160</f>
        <v>Create vid of wild creature &amp; share w/den</v>
      </c>
      <c r="AA22" s="107" t="str">
        <f>IF(Electives!U160&lt;&gt;"", Electives!U160, " ")</f>
        <v xml:space="preserve"> </v>
      </c>
      <c r="AC22" s="164" t="str">
        <f>'Cub Awards'!B25</f>
        <v>i</v>
      </c>
      <c r="AD22" s="314" t="str">
        <f>'Cub Awards'!C25</f>
        <v>Participate in outdoor aquatics</v>
      </c>
      <c r="AE22" s="314"/>
      <c r="AF22" s="164" t="str">
        <f>IF('Cub Awards'!U25&lt;&gt;"", 'Cub Awards'!U25, "")</f>
        <v/>
      </c>
      <c r="AG22" s="216"/>
      <c r="AH22" s="162" t="str">
        <f>NOVA!B8</f>
        <v>1c</v>
      </c>
      <c r="AI22" s="386" t="str">
        <f>NOVA!C8</f>
        <v>Discuss two with your counselor</v>
      </c>
      <c r="AJ22" s="387"/>
      <c r="AK22" s="162" t="str">
        <f>IF(NOVA!U8&lt;&gt;"", NOVA!U8, "")</f>
        <v/>
      </c>
      <c r="AL22" s="216"/>
      <c r="AM22" s="162" t="str">
        <f>NOVA!B69</f>
        <v>4d1</v>
      </c>
      <c r="AN22" s="386" t="str">
        <f>NOVA!C69</f>
        <v>Crate diorama of local animal's habitat</v>
      </c>
      <c r="AO22" s="387"/>
      <c r="AP22" s="162" t="str">
        <f>IF(NOVA!U69&lt;&gt;"", NOVA!U69, "")</f>
        <v/>
      </c>
      <c r="AQ22" s="216"/>
      <c r="AR22" s="162" t="str">
        <f>NOVA!B134</f>
        <v>1b</v>
      </c>
      <c r="AS22" s="386" t="str">
        <f>NOVA!C134</f>
        <v>List at least two questions or ideas</v>
      </c>
      <c r="AT22" s="387"/>
      <c r="AU22" s="162" t="str">
        <f>IF(NOVA!U134&lt;&gt;"", NOVA!U134, "")</f>
        <v/>
      </c>
    </row>
    <row r="23" spans="1:47">
      <c r="A23" s="109" t="s">
        <v>441</v>
      </c>
      <c r="B23" s="117" t="str">
        <f>ArrowOfLight!U6</f>
        <v/>
      </c>
      <c r="D23" s="402"/>
      <c r="E23" s="42" t="str">
        <f>AdventurePins!B27</f>
        <v>5a</v>
      </c>
      <c r="F23" s="159" t="str">
        <f>AdventurePins!C27</f>
        <v>Cuts &amp; scratches</v>
      </c>
      <c r="G23" s="42" t="str">
        <f>IF(AdventurePins!U27&lt;&gt;"", AdventurePins!U27, " ")</f>
        <v xml:space="preserve"> </v>
      </c>
      <c r="I23" s="402"/>
      <c r="J23" s="42">
        <f>AdventurePins!B84</f>
        <v>1</v>
      </c>
      <c r="K23" s="159" t="str">
        <f>AdventurePins!C84</f>
        <v>Plan / conduct campout</v>
      </c>
      <c r="L23" s="42" t="str">
        <f>IF(AdventurePins!U84&lt;&gt;"", AdventurePins!U84, " ")</f>
        <v xml:space="preserve"> </v>
      </c>
      <c r="N23" s="416"/>
      <c r="O23" s="107">
        <f>Electives!B27</f>
        <v>8</v>
      </c>
      <c r="P23" s="125" t="str">
        <f>Electives!C27</f>
        <v>PFD exercise</v>
      </c>
      <c r="Q23" s="107" t="str">
        <f>IF(Electives!U27&lt;&gt;"", Electives!U27,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Awards'!U26&lt;&gt;"", 'Cub Awards'!U26, "")</f>
        <v/>
      </c>
      <c r="AG23" s="216"/>
      <c r="AH23" s="162">
        <f>NOVA!B9</f>
        <v>2</v>
      </c>
      <c r="AI23" s="386" t="str">
        <f>NOVA!C9</f>
        <v>Complete an elective listed in comment</v>
      </c>
      <c r="AJ23" s="387"/>
      <c r="AK23" s="162" t="str">
        <f>IF(NOVA!U9&lt;&gt;"", NOVA!U9, "")</f>
        <v/>
      </c>
      <c r="AL23" s="216"/>
      <c r="AM23" s="162" t="str">
        <f>NOVA!B70</f>
        <v>4d2</v>
      </c>
      <c r="AN23" s="386" t="str">
        <f>NOVA!C70</f>
        <v>Explain what animal must have</v>
      </c>
      <c r="AO23" s="387"/>
      <c r="AP23" s="162" t="str">
        <f>IF(NOVA!U70&lt;&gt;"", NOVA!U70, "")</f>
        <v/>
      </c>
      <c r="AQ23" s="216"/>
      <c r="AR23" s="162" t="str">
        <f>NOVA!B135</f>
        <v>1c</v>
      </c>
      <c r="AS23" s="386" t="str">
        <f>NOVA!C135</f>
        <v>Discuss two with your counselor</v>
      </c>
      <c r="AT23" s="387"/>
      <c r="AU23" s="162" t="str">
        <f>IF(NOVA!U135&lt;&gt;"", NOVA!U135, "")</f>
        <v/>
      </c>
    </row>
    <row r="24" spans="1:47">
      <c r="A24" s="109" t="s">
        <v>442</v>
      </c>
      <c r="B24" s="117" t="str">
        <f>ArrowOfLight!U8</f>
        <v/>
      </c>
      <c r="D24" s="402"/>
      <c r="E24" s="42" t="str">
        <f>AdventurePins!B28</f>
        <v>5b</v>
      </c>
      <c r="F24" s="159" t="str">
        <f>AdventurePins!C28</f>
        <v>Burns &amp; scalds</v>
      </c>
      <c r="G24" s="42" t="str">
        <f>IF(AdventurePins!U28&lt;&gt;"", AdventurePins!U28, " ")</f>
        <v xml:space="preserve"> </v>
      </c>
      <c r="I24" s="402"/>
      <c r="J24" s="42">
        <f>AdventurePins!B85</f>
        <v>2</v>
      </c>
      <c r="K24" s="159" t="str">
        <f>AdventurePins!C85</f>
        <v>Setup tent without adult help</v>
      </c>
      <c r="L24" s="42" t="str">
        <f>IF(AdventurePins!U85&lt;&gt;"", AdventurePins!U85, " ")</f>
        <v xml:space="preserve"> </v>
      </c>
      <c r="N24" s="417"/>
      <c r="O24" s="107">
        <f>Electives!B28</f>
        <v>9</v>
      </c>
      <c r="P24" s="125" t="str">
        <f>Electives!C28</f>
        <v>Paddle canoe</v>
      </c>
      <c r="Q24" s="107" t="str">
        <f>IF(Electives!U28&lt;&gt;"", Electives!U28, " ")</f>
        <v xml:space="preserve"> </v>
      </c>
      <c r="S24" s="410" t="str">
        <f>IF(Electives!$E97&lt;&gt;"", Electives!$E97, " ")</f>
        <v>(Do 1-2)</v>
      </c>
      <c r="T24" s="107">
        <f>Electives!B98</f>
        <v>1</v>
      </c>
      <c r="U24" s="126" t="str">
        <f>Electives!C98</f>
        <v>3 things describing a type of engineer</v>
      </c>
      <c r="V24" s="107" t="str">
        <f>IF(Electives!U98&lt;&gt;"", Electives!U98, " ")</f>
        <v xml:space="preserve"> </v>
      </c>
      <c r="X24" s="410" t="str">
        <f>IF(Electives!$E163&lt;&gt;"", Electives!$E163, " ")</f>
        <v>(Do 1-4 and one other)</v>
      </c>
      <c r="Y24" s="107">
        <f>Electives!B164</f>
        <v>1</v>
      </c>
      <c r="Z24" s="125" t="str">
        <f>Electives!C164</f>
        <v>Identify 2 groups / parts of tree</v>
      </c>
      <c r="AA24" s="107" t="str">
        <f>IF(Electives!U164&lt;&gt;"", Electives!U164, " ")</f>
        <v xml:space="preserve"> </v>
      </c>
      <c r="AC24" s="164" t="str">
        <f>'Cub Awards'!B27</f>
        <v>k</v>
      </c>
      <c r="AD24" s="314" t="str">
        <f>'Cub Awards'!C27</f>
        <v>Participate in outdoor sporting event</v>
      </c>
      <c r="AE24" s="314"/>
      <c r="AF24" s="164" t="str">
        <f>IF('Cub Awards'!U27&lt;&gt;"", 'Cub Awards'!U27, "")</f>
        <v/>
      </c>
      <c r="AG24" s="216"/>
      <c r="AH24" s="162" t="str">
        <f>NOVA!B10</f>
        <v>3a</v>
      </c>
      <c r="AI24" s="386" t="str">
        <f>NOVA!C10</f>
        <v>Choose a question to investigate</v>
      </c>
      <c r="AJ24" s="387"/>
      <c r="AK24" s="162" t="str">
        <f>IF(NOVA!U10&lt;&gt;"", NOVA!U10, "")</f>
        <v/>
      </c>
      <c r="AL24" s="216"/>
      <c r="AM24" s="162" t="str">
        <f>NOVA!B71</f>
        <v>4e1</v>
      </c>
      <c r="AN24" s="386" t="str">
        <f>NOVA!C71</f>
        <v>Make and place a bird feeder</v>
      </c>
      <c r="AO24" s="387"/>
      <c r="AP24" s="162" t="str">
        <f>IF(NOVA!U71&lt;&gt;"", NOVA!U71, "")</f>
        <v/>
      </c>
      <c r="AQ24" s="216"/>
      <c r="AR24" s="162">
        <f>NOVA!B136</f>
        <v>2</v>
      </c>
      <c r="AS24" s="386" t="str">
        <f>NOVA!C136</f>
        <v>Complete an elective listed in comment</v>
      </c>
      <c r="AT24" s="387"/>
      <c r="AU24" s="162" t="str">
        <f>IF(NOVA!U136&lt;&gt;"", NOVA!U136, "")</f>
        <v/>
      </c>
    </row>
    <row r="25" spans="1:47" ht="12.75" customHeight="1">
      <c r="A25" s="109" t="s">
        <v>443</v>
      </c>
      <c r="B25" s="117" t="str">
        <f>ArrowOfLight!U7</f>
        <v/>
      </c>
      <c r="D25" s="402"/>
      <c r="E25" s="42" t="str">
        <f>AdventurePins!B29</f>
        <v>5c</v>
      </c>
      <c r="F25" s="159" t="str">
        <f>AdventurePins!C29</f>
        <v>Sunburn</v>
      </c>
      <c r="G25" s="42" t="str">
        <f>IF(AdventurePins!U29&lt;&gt;"", AdventurePins!U29, " ")</f>
        <v xml:space="preserve"> </v>
      </c>
      <c r="I25" s="402"/>
      <c r="J25" s="42">
        <f>AdventurePins!B86</f>
        <v>3</v>
      </c>
      <c r="K25" s="159" t="str">
        <f>AdventurePins!C86</f>
        <v>Discuss emergency actions for:</v>
      </c>
      <c r="L25" s="42" t="str">
        <f>IF(AdventurePins!U86&lt;&gt;"", AdventurePins!U86, " ")</f>
        <v xml:space="preserve"> </v>
      </c>
      <c r="N25" s="399" t="str">
        <f>Electives!C31</f>
        <v>Art Explosion</v>
      </c>
      <c r="O25" s="399"/>
      <c r="P25" s="399"/>
      <c r="Q25" s="399"/>
      <c r="S25" s="410"/>
      <c r="T25" s="107" t="str">
        <f>Electives!B99</f>
        <v>2a</v>
      </c>
      <c r="U25" s="125" t="str">
        <f>Electives!C99</f>
        <v>Construct blueprint plans for a design</v>
      </c>
      <c r="V25" s="107" t="str">
        <f>IF(Electives!U99&lt;&gt;"", Electives!U99, " ")</f>
        <v xml:space="preserve"> </v>
      </c>
      <c r="X25" s="410"/>
      <c r="Y25" s="107">
        <f>Electives!B165</f>
        <v>2</v>
      </c>
      <c r="Z25" s="125" t="str">
        <f>Electives!C165</f>
        <v>Identify 4 local trees &amp; how used</v>
      </c>
      <c r="AA25" s="107" t="str">
        <f>IF(Electives!U165&lt;&gt;"", Electives!U165, " ")</f>
        <v xml:space="preserve"> </v>
      </c>
      <c r="AC25" s="164" t="str">
        <f>'Cub Awards'!B28</f>
        <v>l</v>
      </c>
      <c r="AD25" s="314" t="str">
        <f>'Cub Awards'!C28</f>
        <v>Participate in outdoor worship service</v>
      </c>
      <c r="AE25" s="314"/>
      <c r="AF25" s="164" t="str">
        <f>IF('Cub Awards'!U28&lt;&gt;"", 'Cub Awards'!U28, "")</f>
        <v/>
      </c>
      <c r="AG25" s="216"/>
      <c r="AH25" s="162" t="str">
        <f>NOVA!B11</f>
        <v>3b</v>
      </c>
      <c r="AI25" s="386" t="str">
        <f>NOVA!C11</f>
        <v>Use scientific method to investigate</v>
      </c>
      <c r="AJ25" s="387"/>
      <c r="AK25" s="162" t="str">
        <f>IF(NOVA!U11&lt;&gt;"", NOVA!U11, "")</f>
        <v/>
      </c>
      <c r="AL25" s="216"/>
      <c r="AM25" s="162" t="str">
        <f>NOVA!B72</f>
        <v>4e2</v>
      </c>
      <c r="AN25" s="386" t="str">
        <f>NOVA!C72</f>
        <v>Fill feeder with birdseed</v>
      </c>
      <c r="AO25" s="387"/>
      <c r="AP25" s="162" t="str">
        <f>IF(NOVA!U72&lt;&gt;"", NOVA!U72, "")</f>
        <v/>
      </c>
      <c r="AQ25" s="216"/>
      <c r="AR25" s="162" t="str">
        <f>NOVA!B137</f>
        <v>3a1</v>
      </c>
      <c r="AS25" s="386" t="str">
        <f>NOVA!C137</f>
        <v>Make a list of the three kinds of levers</v>
      </c>
      <c r="AT25" s="387"/>
      <c r="AU25" s="162" t="str">
        <f>IF(NOVA!U137&lt;&gt;"", NOVA!U137, "")</f>
        <v/>
      </c>
    </row>
    <row r="26" spans="1:47" ht="12.75" customHeight="1">
      <c r="A26" s="114" t="s">
        <v>444</v>
      </c>
      <c r="B26" s="117" t="str">
        <f>ArrowOfLight!U9</f>
        <v/>
      </c>
      <c r="D26" s="402"/>
      <c r="E26" s="42" t="str">
        <f>AdventurePins!B30</f>
        <v>5d</v>
      </c>
      <c r="F26" s="159" t="str">
        <f>AdventurePins!C30</f>
        <v>Blisters on hand / foot</v>
      </c>
      <c r="G26" s="42" t="str">
        <f>IF(AdventurePins!U30&lt;&gt;"", AdventurePins!U30, " ")</f>
        <v xml:space="preserve"> </v>
      </c>
      <c r="I26" s="402"/>
      <c r="J26" s="42" t="str">
        <f>AdventurePins!B87</f>
        <v>3a</v>
      </c>
      <c r="K26" s="159" t="str">
        <f>AdventurePins!C87</f>
        <v>Severe rainstorm causing flooding</v>
      </c>
      <c r="L26" s="42" t="str">
        <f>IF(AdventurePins!U87&lt;&gt;"", AdventurePins!U87, " ")</f>
        <v xml:space="preserve"> </v>
      </c>
      <c r="N26" s="415" t="str">
        <f>IF(Electives!$E31&lt;&gt;"", Electives!$E31, " ")</f>
        <v>(Do 1-2 and two of 3)</v>
      </c>
      <c r="O26" s="107">
        <f>Electives!B32</f>
        <v>1</v>
      </c>
      <c r="P26" s="125" t="str">
        <f>Electives!C32</f>
        <v>Visit museum</v>
      </c>
      <c r="Q26" s="107" t="str">
        <f>IF(Electives!U32&lt;&gt;"", Electives!U32, " ")</f>
        <v xml:space="preserve"> </v>
      </c>
      <c r="S26" s="410"/>
      <c r="T26" s="107" t="str">
        <f>Electives!B100</f>
        <v>2b</v>
      </c>
      <c r="U26" s="125" t="str">
        <f>Electives!C100</f>
        <v>Using plans, construct the project</v>
      </c>
      <c r="V26" s="107" t="str">
        <f>IF(Electives!U100&lt;&gt;"", Electives!U100, " ")</f>
        <v xml:space="preserve"> </v>
      </c>
      <c r="X26" s="410"/>
      <c r="Y26" s="107">
        <f>Electives!B166</f>
        <v>3</v>
      </c>
      <c r="Z26" s="125" t="str">
        <f>Electives!C166</f>
        <v>Identify 4 plants &amp; how used</v>
      </c>
      <c r="AA26" s="107" t="str">
        <f>IF(Electives!U166&lt;&gt;"", Electives!U166, " ")</f>
        <v xml:space="preserve"> </v>
      </c>
      <c r="AC26" s="164" t="str">
        <f>'Cub Awards'!B29</f>
        <v>m</v>
      </c>
      <c r="AD26" s="314" t="str">
        <f>'Cub Awards'!C29</f>
        <v>Explore park</v>
      </c>
      <c r="AE26" s="314"/>
      <c r="AF26" s="164" t="str">
        <f>IF('Cub Awards'!U29&lt;&gt;"", 'Cub Awards'!U29, "")</f>
        <v/>
      </c>
      <c r="AG26" s="217"/>
      <c r="AH26" s="162" t="str">
        <f>NOVA!B12</f>
        <v>3c</v>
      </c>
      <c r="AI26" s="386" t="str">
        <f>NOVA!C12</f>
        <v>Discuss findings with counselor</v>
      </c>
      <c r="AJ26" s="387"/>
      <c r="AK26" s="162" t="str">
        <f>IF(NOVA!U12&lt;&gt;"", NOVA!U12, "")</f>
        <v/>
      </c>
      <c r="AL26" s="217"/>
      <c r="AM26" s="162" t="str">
        <f>NOVA!B73</f>
        <v>4e3</v>
      </c>
      <c r="AN26" s="386" t="str">
        <f>NOVA!C73</f>
        <v>Provide a water source</v>
      </c>
      <c r="AO26" s="387"/>
      <c r="AP26" s="162" t="str">
        <f>IF(NOVA!U73&lt;&gt;"", NOVA!U73, "")</f>
        <v/>
      </c>
      <c r="AQ26" s="217"/>
      <c r="AR26" s="162" t="str">
        <f>NOVA!B138</f>
        <v>3a2</v>
      </c>
      <c r="AS26" s="386" t="str">
        <f>NOVA!C138</f>
        <v>Show how each lever work</v>
      </c>
      <c r="AT26" s="387"/>
      <c r="AU26" s="162" t="str">
        <f>IF(NOVA!U138&lt;&gt;"", NOVA!U138, "")</f>
        <v/>
      </c>
    </row>
    <row r="27" spans="1:47" ht="12.75" customHeight="1">
      <c r="A27" s="120" t="s">
        <v>445</v>
      </c>
      <c r="B27" s="117" t="str">
        <f>ArrowOfLight!U10</f>
        <v/>
      </c>
      <c r="D27" s="402"/>
      <c r="E27" s="42" t="str">
        <f>AdventurePins!B31</f>
        <v>5e</v>
      </c>
      <c r="F27" s="159" t="str">
        <f>AdventurePins!C31</f>
        <v>Tick bites</v>
      </c>
      <c r="G27" s="42" t="str">
        <f>IF(AdventurePins!U31&lt;&gt;"", AdventurePins!U31, " ")</f>
        <v xml:space="preserve"> </v>
      </c>
      <c r="I27" s="402"/>
      <c r="J27" s="42" t="str">
        <f>AdventurePins!B88</f>
        <v>3b</v>
      </c>
      <c r="K27" s="127" t="str">
        <f>AdventurePins!C88</f>
        <v>Severe thunderstorm w/lightning or tornados</v>
      </c>
      <c r="L27" s="42" t="str">
        <f>IF(AdventurePins!U88&lt;&gt;"", AdventurePins!U88, " ")</f>
        <v xml:space="preserve"> </v>
      </c>
      <c r="N27" s="416"/>
      <c r="O27" s="107">
        <f>Electives!B33</f>
        <v>2</v>
      </c>
      <c r="P27" s="125" t="str">
        <f>Electives!C33</f>
        <v>Create 2 self-portrits, different tech</v>
      </c>
      <c r="Q27" s="107" t="str">
        <f>IF(Electives!U33&lt;&gt;"", Electives!U33, " ")</f>
        <v xml:space="preserve"> </v>
      </c>
      <c r="S27" s="410"/>
      <c r="T27" s="107" t="str">
        <f>Electives!B101</f>
        <v>2c</v>
      </c>
      <c r="U27" s="125" t="str">
        <f>Electives!C101</f>
        <v>Share project with Den</v>
      </c>
      <c r="V27" s="107" t="str">
        <f>IF(Electives!U101&lt;&gt;"", Electives!U101, " ")</f>
        <v xml:space="preserve"> </v>
      </c>
      <c r="X27" s="410"/>
      <c r="Y27" s="107">
        <f>Electives!B167</f>
        <v>4</v>
      </c>
      <c r="Z27" s="125" t="str">
        <f>Electives!C167</f>
        <v>Care plan and plant a plant/tree</v>
      </c>
      <c r="AA27" s="107" t="str">
        <f>IF(Electives!U167&lt;&gt;"", Electives!U167, " ")</f>
        <v xml:space="preserve"> </v>
      </c>
      <c r="AC27" s="164" t="str">
        <f>'Cub Awards'!B30</f>
        <v>n</v>
      </c>
      <c r="AD27" s="314" t="str">
        <f>'Cub Awards'!C30</f>
        <v>Invent and play outside game</v>
      </c>
      <c r="AE27" s="314"/>
      <c r="AF27" s="164" t="str">
        <f>IF('Cub Awards'!U30&lt;&gt;"", 'Cub Awards'!U30, "")</f>
        <v/>
      </c>
      <c r="AG27" s="215"/>
      <c r="AH27" s="162">
        <f>NOVA!B13</f>
        <v>4</v>
      </c>
      <c r="AI27" s="386" t="str">
        <f>NOVA!C13</f>
        <v>Visit a place where science is done</v>
      </c>
      <c r="AJ27" s="387"/>
      <c r="AK27" s="162" t="str">
        <f>IF(NOVA!U13&lt;&gt;"", NOVA!U13, "")</f>
        <v/>
      </c>
      <c r="AL27" s="215"/>
      <c r="AM27" s="162" t="str">
        <f>NOVA!B74</f>
        <v>4e4</v>
      </c>
      <c r="AN27" s="386" t="str">
        <f>NOVA!C74</f>
        <v>Watch and record feeder for 2 weeks</v>
      </c>
      <c r="AO27" s="387"/>
      <c r="AP27" s="162" t="str">
        <f>IF(NOVA!U74&lt;&gt;"", NOVA!U74, "")</f>
        <v/>
      </c>
      <c r="AQ27" s="215"/>
      <c r="AR27" s="162" t="str">
        <f>NOVA!B139</f>
        <v>3a3</v>
      </c>
      <c r="AS27" s="386" t="str">
        <f>NOVA!C139</f>
        <v>Show how the lever moves something</v>
      </c>
      <c r="AT27" s="387"/>
      <c r="AU27" s="162" t="str">
        <f>IF(NOVA!U139&lt;&gt;"", NOVA!U139, "")</f>
        <v/>
      </c>
    </row>
    <row r="28" spans="1:47" ht="12.75" customHeight="1">
      <c r="A28" s="109" t="s">
        <v>855</v>
      </c>
      <c r="B28" s="117" t="str">
        <f>IF(ISTEXT(ArrowOfLight!U11),"C"," ")</f>
        <v xml:space="preserve"> </v>
      </c>
      <c r="D28" s="402"/>
      <c r="E28" s="42" t="str">
        <f>AdventurePins!B32</f>
        <v>5f</v>
      </c>
      <c r="F28" s="159" t="str">
        <f>AdventurePins!C32</f>
        <v>Bites &amp; stings</v>
      </c>
      <c r="G28" s="42" t="str">
        <f>IF(AdventurePins!U32&lt;&gt;"", AdventurePins!U32, " ")</f>
        <v xml:space="preserve"> </v>
      </c>
      <c r="I28" s="402"/>
      <c r="J28" s="42" t="str">
        <f>AdventurePins!B89</f>
        <v>3c</v>
      </c>
      <c r="K28" s="159" t="str">
        <f>AdventurePins!C89</f>
        <v>Fire/Earthquake/other evacuation</v>
      </c>
      <c r="L28" s="42" t="str">
        <f>IF(AdventurePins!U89&lt;&gt;"", AdventurePins!U89, " ")</f>
        <v xml:space="preserve"> </v>
      </c>
      <c r="N28" s="416"/>
      <c r="O28" s="107" t="str">
        <f>Electives!B34</f>
        <v>3a</v>
      </c>
      <c r="P28" s="125" t="str">
        <f>Electives!C34</f>
        <v>Draw original picture outdoors</v>
      </c>
      <c r="Q28" s="107" t="str">
        <f>IF(Electives!U34&lt;&gt;"", Electives!U34, " ")</f>
        <v xml:space="preserve"> </v>
      </c>
      <c r="S28" s="410"/>
      <c r="T28" s="107">
        <f>Electives!B102</f>
        <v>3</v>
      </c>
      <c r="U28" s="125" t="str">
        <f>Electives!C102</f>
        <v>Explore fields of engineering</v>
      </c>
      <c r="V28" s="107" t="str">
        <f>IF(Electives!U102&lt;&gt;"", Electives!U102, " ")</f>
        <v xml:space="preserve"> </v>
      </c>
      <c r="X28" s="410"/>
      <c r="Y28" s="107">
        <f>Electives!B168</f>
        <v>5</v>
      </c>
      <c r="Z28" s="126" t="str">
        <f>Electives!C168</f>
        <v>List of household things made of wood</v>
      </c>
      <c r="AA28" s="107" t="str">
        <f>IF(Electives!U168&lt;&gt;"", Electives!U168,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IF(NOVA!U14&lt;&gt;"", NOVA!U14, "")</f>
        <v/>
      </c>
      <c r="AL28" s="216"/>
      <c r="AM28" s="162" t="str">
        <f>NOVA!B75</f>
        <v>4e5</v>
      </c>
      <c r="AN28" s="386" t="str">
        <f>NOVA!C75</f>
        <v>Identify visitors</v>
      </c>
      <c r="AO28" s="387"/>
      <c r="AP28" s="162" t="str">
        <f>IF(NOVA!U75&lt;&gt;"", NOVA!U75, "")</f>
        <v/>
      </c>
      <c r="AQ28" s="216"/>
      <c r="AR28" s="162" t="str">
        <f>NOVA!B140</f>
        <v>3a4</v>
      </c>
      <c r="AS28" s="386" t="str">
        <f>NOVA!C140</f>
        <v>Show the class of each lever</v>
      </c>
      <c r="AT28" s="387"/>
      <c r="AU28" s="162" t="str">
        <f>IF(NOVA!U140&lt;&gt;"", NOVA!U140, "")</f>
        <v/>
      </c>
    </row>
    <row r="29" spans="1:47" ht="12.75" customHeight="1">
      <c r="A29" s="209" t="s">
        <v>856</v>
      </c>
      <c r="B29" s="117" t="str">
        <f>IF(ISTEXT(ArrowOfLight!U12),"C"," ")</f>
        <v xml:space="preserve"> </v>
      </c>
      <c r="D29" s="402"/>
      <c r="E29" s="42" t="str">
        <f>AdventurePins!B33</f>
        <v>5g</v>
      </c>
      <c r="F29" s="159" t="str">
        <f>AdventurePins!C33</f>
        <v>Poisonous snakebite</v>
      </c>
      <c r="G29" s="42" t="str">
        <f>IF(AdventurePins!U33&lt;&gt;"", AdventurePins!U33, " ")</f>
        <v xml:space="preserve"> </v>
      </c>
      <c r="I29" s="402"/>
      <c r="J29" s="42">
        <f>AdventurePins!B90</f>
        <v>4</v>
      </c>
      <c r="K29" s="127" t="str">
        <f>AdventurePins!C90</f>
        <v>Tie,teach and say when to use a Bowline.</v>
      </c>
      <c r="L29" s="42" t="str">
        <f>IF(AdventurePins!U90&lt;&gt;"", AdventurePins!U90, " ")</f>
        <v xml:space="preserve"> </v>
      </c>
      <c r="N29" s="416"/>
      <c r="O29" s="107" t="str">
        <f>Electives!B35</f>
        <v>3b</v>
      </c>
      <c r="P29" s="125" t="str">
        <f>Electives!C35</f>
        <v>Clay sculpture</v>
      </c>
      <c r="Q29" s="107" t="str">
        <f>IF(Electives!U35&lt;&gt;"", Electives!U35, " ")</f>
        <v xml:space="preserve"> </v>
      </c>
      <c r="S29" s="410"/>
      <c r="T29" s="107">
        <f>Electives!B103</f>
        <v>4</v>
      </c>
      <c r="U29" s="125" t="str">
        <f>Electives!C103</f>
        <v>Do 2 projects using engieering skills</v>
      </c>
      <c r="V29" s="107" t="str">
        <f>IF(Electives!U103&lt;&gt;"", Electives!U103, " ")</f>
        <v xml:space="preserve"> </v>
      </c>
      <c r="X29" s="410"/>
      <c r="Y29" s="107">
        <f>Electives!B169</f>
        <v>6</v>
      </c>
      <c r="Z29" s="126" t="str">
        <f>Electives!C169</f>
        <v>Explain growth rings &amp; types of tree bark</v>
      </c>
      <c r="AA29" s="107" t="str">
        <f>IF(Electives!U169&lt;&gt;"", Electives!U169, " ")</f>
        <v xml:space="preserve"> </v>
      </c>
      <c r="AC29" s="164">
        <f>'Cub Awards'!B33</f>
        <v>1</v>
      </c>
      <c r="AD29" s="314" t="str">
        <f>'Cub Awards'!C33</f>
        <v>Complete Building a Better World</v>
      </c>
      <c r="AE29" s="314"/>
      <c r="AF29" s="164" t="str">
        <f>IF('Cub Awards'!U33&lt;&gt;"", 'Cub Awards'!U33, "")</f>
        <v/>
      </c>
      <c r="AG29" s="142"/>
      <c r="AH29" s="162" t="str">
        <f>NOVA!B15</f>
        <v>4b</v>
      </c>
      <c r="AI29" s="386" t="str">
        <f>NOVA!C15</f>
        <v>Discuss science done/used/explained</v>
      </c>
      <c r="AJ29" s="387"/>
      <c r="AK29" s="162" t="str">
        <f>IF(NOVA!U15&lt;&gt;"", NOVA!U15, "")</f>
        <v/>
      </c>
      <c r="AL29" s="142"/>
      <c r="AM29" s="162" t="str">
        <f>NOVA!B76</f>
        <v>4e6</v>
      </c>
      <c r="AN29" s="386" t="str">
        <f>NOVA!C76</f>
        <v>Discuss what you learned</v>
      </c>
      <c r="AO29" s="387"/>
      <c r="AP29" s="162" t="str">
        <f>IF(NOVA!U76&lt;&gt;"", NOVA!U76, "")</f>
        <v/>
      </c>
      <c r="AQ29" s="142"/>
      <c r="AR29" s="162" t="str">
        <f>NOVA!B141</f>
        <v>3a5</v>
      </c>
      <c r="AS29" s="386" t="str">
        <f>NOVA!C141</f>
        <v>Show why we use levers</v>
      </c>
      <c r="AT29" s="387"/>
      <c r="AU29" s="162" t="str">
        <f>IF(NOVA!U141&lt;&gt;"", NOVA!U141, "")</f>
        <v/>
      </c>
    </row>
    <row r="30" spans="1:47" ht="12.75" customHeight="1">
      <c r="A30" s="414" t="s">
        <v>463</v>
      </c>
      <c r="B30" s="414"/>
      <c r="D30" s="402"/>
      <c r="E30" s="42" t="str">
        <f>AdventurePins!B34</f>
        <v>5h</v>
      </c>
      <c r="F30" s="159" t="str">
        <f>AdventurePins!C34</f>
        <v>Nosebleed</v>
      </c>
      <c r="G30" s="42" t="str">
        <f>IF(AdventurePins!U34&lt;&gt;"", AdventurePins!U34, " ")</f>
        <v xml:space="preserve"> </v>
      </c>
      <c r="I30" s="402"/>
      <c r="J30" s="42">
        <f>AdventurePins!B91</f>
        <v>5</v>
      </c>
      <c r="K30" s="159" t="str">
        <f>AdventurePins!C91</f>
        <v>Outdoor Code / Leave No Trace</v>
      </c>
      <c r="L30" s="42" t="str">
        <f>IF(AdventurePins!U91&lt;&gt;"", AdventurePins!U91, " ")</f>
        <v xml:space="preserve"> </v>
      </c>
      <c r="N30" s="416"/>
      <c r="O30" s="107" t="str">
        <f>Electives!B36</f>
        <v>3c</v>
      </c>
      <c r="P30" s="125" t="str">
        <f>Electives!C36</f>
        <v>Clay object, fired / baked / dried</v>
      </c>
      <c r="Q30" s="107" t="str">
        <f>IF(Electives!U36&lt;&gt;"", Electives!U36, " ")</f>
        <v xml:space="preserve"> </v>
      </c>
      <c r="S30" s="399" t="str">
        <f>Electives!C106</f>
        <v>Fix It</v>
      </c>
      <c r="T30" s="399"/>
      <c r="U30" s="399"/>
      <c r="V30" s="399"/>
      <c r="X30" s="410"/>
      <c r="Y30" s="107">
        <f>Electives!B170</f>
        <v>7</v>
      </c>
      <c r="Z30" s="125" t="str">
        <f>Electives!C170</f>
        <v>Visit nature center</v>
      </c>
      <c r="AA30" s="107" t="str">
        <f>IF(Electives!U170&lt;&gt;"", Electives!U170, " ")</f>
        <v xml:space="preserve"> </v>
      </c>
      <c r="AC30" s="164">
        <f>'Cub Awards'!B34</f>
        <v>2</v>
      </c>
      <c r="AD30" s="314" t="str">
        <f>'Cub Awards'!C34</f>
        <v>Complete Into the Woods</v>
      </c>
      <c r="AE30" s="314"/>
      <c r="AF30" s="164" t="str">
        <f>IF('Cub Awards'!U34&lt;&gt;"", 'Cub Awards'!U34, "")</f>
        <v/>
      </c>
      <c r="AG30" s="142"/>
      <c r="AH30" s="162">
        <f>NOVA!B16</f>
        <v>5</v>
      </c>
      <c r="AI30" s="323" t="str">
        <f>NOVA!C16</f>
        <v>Discuss how science affects daily life</v>
      </c>
      <c r="AJ30" s="323"/>
      <c r="AK30" s="162" t="str">
        <f>IF(NOVA!U16&lt;&gt;"", NOVA!U16, "")</f>
        <v/>
      </c>
      <c r="AL30" s="142"/>
      <c r="AM30" s="162" t="str">
        <f>NOVA!B77</f>
        <v>4f</v>
      </c>
      <c r="AN30" s="386" t="str">
        <f>NOVA!C77</f>
        <v>Earn Outdoor Ethics or Conservation awards</v>
      </c>
      <c r="AO30" s="387"/>
      <c r="AP30" s="162" t="str">
        <f>IF(NOVA!U77&lt;&gt;"", NOVA!U77, "")</f>
        <v/>
      </c>
      <c r="AQ30" s="142"/>
      <c r="AR30" s="162" t="str">
        <f>NOVA!B142</f>
        <v>3b</v>
      </c>
      <c r="AS30" s="386" t="str">
        <f>NOVA!C142</f>
        <v>Design ONE of the following</v>
      </c>
      <c r="AT30" s="387"/>
      <c r="AU30" s="162" t="str">
        <f>IF(NOVA!U142&lt;&gt;"", NOVA!U142, "")</f>
        <v/>
      </c>
    </row>
    <row r="31" spans="1:47">
      <c r="A31" s="412"/>
      <c r="B31" s="412"/>
      <c r="D31" s="402"/>
      <c r="E31" s="42" t="str">
        <f>AdventurePins!B35</f>
        <v>5i</v>
      </c>
      <c r="F31" s="159" t="str">
        <f>AdventurePins!C35</f>
        <v>Frostbite</v>
      </c>
      <c r="G31" s="42" t="str">
        <f>IF(AdventurePins!U35&lt;&gt;"", AdventurePins!U35, " ")</f>
        <v xml:space="preserve"> </v>
      </c>
      <c r="I31" s="402"/>
      <c r="J31" s="424" t="str">
        <f>AdventurePins!C92</f>
        <v>Option B</v>
      </c>
      <c r="K31" s="425"/>
      <c r="L31" s="42" t="str">
        <f>IF(AdventurePins!U92&lt;&gt;"", AdventurePins!U92, " ")</f>
        <v xml:space="preserve"> </v>
      </c>
      <c r="N31" s="416"/>
      <c r="O31" s="107" t="str">
        <f>Electives!B37</f>
        <v>3d</v>
      </c>
      <c r="P31" s="125" t="str">
        <f>Electives!C37</f>
        <v>Freestanding sculpture</v>
      </c>
      <c r="Q31" s="107" t="str">
        <f>IF(Electives!U37&lt;&gt;"", Electives!U37, " ")</f>
        <v xml:space="preserve"> </v>
      </c>
      <c r="S31" s="415" t="str">
        <f>IF(Electives!$E106&lt;&gt;"", Electives!$E106, " ")</f>
        <v>(Do 1-3, eight of 4)</v>
      </c>
      <c r="T31" s="107">
        <f>Electives!B107</f>
        <v>1</v>
      </c>
      <c r="U31" s="127" t="str">
        <f>Electives!C107</f>
        <v>Put toolbox together; Show safety of 3 tools</v>
      </c>
      <c r="V31" s="107" t="str">
        <f>IF(Electives!U107&lt;&gt;"", Electives!U107, " ")</f>
        <v xml:space="preserve"> </v>
      </c>
      <c r="X31" s="399" t="str">
        <f>Electives!C173</f>
        <v>Looking Back, Looking Forward</v>
      </c>
      <c r="Y31" s="399"/>
      <c r="Z31" s="399"/>
      <c r="AA31" s="119"/>
      <c r="AC31" s="164">
        <f>'Cub Awards'!B35</f>
        <v>3</v>
      </c>
      <c r="AD31" s="314" t="str">
        <f>'Cub Awards'!C35</f>
        <v>Complete Into the Wild</v>
      </c>
      <c r="AE31" s="314"/>
      <c r="AF31" s="164" t="str">
        <f>IF('Cub Awards'!U35&lt;&gt;"", 'Cub Awards'!U35, "")</f>
        <v/>
      </c>
      <c r="AG31" s="216"/>
      <c r="AH31"/>
      <c r="AI31" s="388" t="str">
        <f>NOVA!C18</f>
        <v>NOVA Science: Down and Dirty</v>
      </c>
      <c r="AJ31" s="388"/>
      <c r="AK31"/>
      <c r="AL31" s="216"/>
      <c r="AM31" s="162">
        <f>NOVA!B78</f>
        <v>5</v>
      </c>
      <c r="AN31" s="386" t="str">
        <f>NOVA!C78</f>
        <v>Visit a place to observe wildlife</v>
      </c>
      <c r="AO31" s="387"/>
      <c r="AP31" s="162" t="str">
        <f>IF(NOVA!U78&lt;&gt;"", NOVA!U78, "")</f>
        <v/>
      </c>
      <c r="AQ31" s="216"/>
      <c r="AR31" s="162" t="str">
        <f>NOVA!B143</f>
        <v>3b1</v>
      </c>
      <c r="AS31" s="386" t="str">
        <f>NOVA!C143</f>
        <v>A playground fixture using a lever</v>
      </c>
      <c r="AT31" s="387"/>
      <c r="AU31" s="162" t="str">
        <f>IF(NOVA!U143&lt;&gt;"", NOVA!U143, "")</f>
        <v/>
      </c>
    </row>
    <row r="32" spans="1:47">
      <c r="A32" s="159" t="str">
        <f>D3</f>
        <v>Cast Iron Chef</v>
      </c>
      <c r="B32" s="151" t="str">
        <f>AdventurePins!U9</f>
        <v/>
      </c>
      <c r="D32" s="402"/>
      <c r="E32" s="42">
        <f>AdventurePins!B36</f>
        <v>6</v>
      </c>
      <c r="F32" s="159" t="str">
        <f>AdventurePins!C36</f>
        <v>Assemble home first aid kit</v>
      </c>
      <c r="G32" s="42" t="str">
        <f>IF(AdventurePins!U36&lt;&gt;"", AdventurePins!U36, " ")</f>
        <v xml:space="preserve"> </v>
      </c>
      <c r="I32" s="402"/>
      <c r="J32" s="42">
        <f>AdventurePins!B93</f>
        <v>1</v>
      </c>
      <c r="K32" s="159" t="str">
        <f>AdventurePins!C93</f>
        <v>Plan / conduct outdoor activity</v>
      </c>
      <c r="L32" s="42" t="str">
        <f>IF(AdventurePins!U93&lt;&gt;"", AdventurePins!U93, " ")</f>
        <v xml:space="preserve"> </v>
      </c>
      <c r="N32" s="416"/>
      <c r="O32" s="107" t="str">
        <f>Electives!B38</f>
        <v>3e</v>
      </c>
      <c r="P32" s="125" t="str">
        <f>Electives!C38</f>
        <v>Origami / Kirigami</v>
      </c>
      <c r="Q32" s="107" t="str">
        <f>IF(Electives!U38&lt;&gt;"", Electives!U38, " ")</f>
        <v xml:space="preserve"> </v>
      </c>
      <c r="S32" s="416"/>
      <c r="T32" s="107">
        <f>Electives!B108</f>
        <v>2</v>
      </c>
      <c r="U32" s="125" t="str">
        <f>Electives!C108</f>
        <v>Help adult with following:</v>
      </c>
      <c r="V32" s="107" t="str">
        <f>IF(Electives!U108&lt;&gt;"", Electives!U108, " ")</f>
        <v xml:space="preserve"> </v>
      </c>
      <c r="X32" s="410" t="str">
        <f>IF(Electives!$E173&lt;&gt;"", Electives!$E173, " ")</f>
        <v>(Do All)</v>
      </c>
      <c r="Y32" s="107">
        <f>Electives!B174</f>
        <v>1</v>
      </c>
      <c r="Z32" s="125" t="str">
        <f>Electives!C174</f>
        <v>Create history record of scouting</v>
      </c>
      <c r="AA32" s="107" t="str">
        <f>IF(Electives!U174&lt;&gt;"", Electives!U174, " ")</f>
        <v xml:space="preserve"> </v>
      </c>
      <c r="AC32" s="164">
        <f>'Cub Awards'!B36</f>
        <v>4</v>
      </c>
      <c r="AD32" s="314" t="str">
        <f>'Cub Awards'!C36</f>
        <v>Complete Earth Rocks!</v>
      </c>
      <c r="AE32" s="314"/>
      <c r="AF32" s="164" t="str">
        <f>IF('Cub Awards'!U36&lt;&gt;"", 'Cub Awards'!U36, "")</f>
        <v/>
      </c>
      <c r="AG32" s="216"/>
      <c r="AH32" s="162" t="str">
        <f>NOVA!B19</f>
        <v>1a</v>
      </c>
      <c r="AI32" s="323" t="str">
        <f>NOVA!C19</f>
        <v>Read or watch 1 hour of Earth science content</v>
      </c>
      <c r="AJ32" s="323"/>
      <c r="AK32" s="162" t="str">
        <f>IF(NOVA!U19&lt;&gt;"", NOVA!U19, "")</f>
        <v/>
      </c>
      <c r="AL32" s="216"/>
      <c r="AM32" s="162" t="str">
        <f>NOVA!B79</f>
        <v>5a1</v>
      </c>
      <c r="AN32" s="386" t="str">
        <f>NOVA!C79</f>
        <v>Talk about different species living there</v>
      </c>
      <c r="AO32" s="387"/>
      <c r="AP32" s="162" t="str">
        <f>IF(NOVA!U79&lt;&gt;"", NOVA!U79, "")</f>
        <v/>
      </c>
      <c r="AQ32" s="216"/>
      <c r="AR32" s="162" t="str">
        <f>NOVA!B144</f>
        <v>3b2</v>
      </c>
      <c r="AS32" s="386" t="str">
        <f>NOVA!C144</f>
        <v>A game / sport using a lever</v>
      </c>
      <c r="AT32" s="387"/>
      <c r="AU32" s="162" t="str">
        <f>IF(NOVA!U144&lt;&gt;"", NOVA!U144, "")</f>
        <v/>
      </c>
    </row>
    <row r="33" spans="1:47">
      <c r="A33" s="159" t="str">
        <f>D7</f>
        <v>Duty to God and You</v>
      </c>
      <c r="B33" s="151" t="str">
        <f>AdventurePins!U15</f>
        <v/>
      </c>
      <c r="D33" s="402"/>
      <c r="E33" s="42">
        <f>AdventurePins!B37</f>
        <v>7</v>
      </c>
      <c r="F33" s="159" t="str">
        <f>AdventurePins!C37</f>
        <v>Create / Practice emergency plan</v>
      </c>
      <c r="G33" s="42" t="str">
        <f>IF(AdventurePins!U37&lt;&gt;"", AdventurePins!U37, " ")</f>
        <v xml:space="preserve"> </v>
      </c>
      <c r="I33" s="402"/>
      <c r="J33" s="42">
        <f>AdventurePins!B94</f>
        <v>2</v>
      </c>
      <c r="K33" s="159" t="str">
        <f>AdventurePins!C94</f>
        <v>Discuss emergency actions for:</v>
      </c>
      <c r="L33" s="42" t="str">
        <f>IF(AdventurePins!U94&lt;&gt;"", AdventurePins!U94, " ")</f>
        <v xml:space="preserve"> </v>
      </c>
      <c r="N33" s="416"/>
      <c r="O33" s="107" t="str">
        <f>Electives!B39</f>
        <v>3f</v>
      </c>
      <c r="P33" s="125" t="str">
        <f>Electives!C39</f>
        <v>Computer illustration</v>
      </c>
      <c r="Q33" s="107" t="str">
        <f>IF(Electives!U39&lt;&gt;"", Electives!U39, " ")</f>
        <v xml:space="preserve"> </v>
      </c>
      <c r="S33" s="416"/>
      <c r="T33" s="107" t="str">
        <f>Electives!B109</f>
        <v>2a</v>
      </c>
      <c r="U33" s="127" t="str">
        <f>Electives!C109</f>
        <v>Locate electrical panel, fuses or breakers</v>
      </c>
      <c r="V33" s="107" t="str">
        <f>IF(Electives!U109&lt;&gt;"", Electives!U109, " ")</f>
        <v xml:space="preserve"> </v>
      </c>
      <c r="X33" s="410"/>
      <c r="Y33" s="107">
        <f>Electives!B175</f>
        <v>2</v>
      </c>
      <c r="Z33" s="127" t="str">
        <f>Electives!C175</f>
        <v>Virtual journey to the past &amp; make timeline</v>
      </c>
      <c r="AA33" s="107" t="str">
        <f>IF(Electives!U175&lt;&gt;"", Electives!U175, " ")</f>
        <v xml:space="preserve"> </v>
      </c>
      <c r="AC33" s="164">
        <f>'Cub Awards'!B37</f>
        <v>5</v>
      </c>
      <c r="AD33" s="314" t="str">
        <f>'Cub Awards'!C37</f>
        <v>Complete 1, 3a and 3b of Adv. In Science</v>
      </c>
      <c r="AE33" s="314"/>
      <c r="AF33" s="164" t="str">
        <f>IF('Cub Awards'!U37&lt;&gt;"", 'Cub Awards'!U37, "")</f>
        <v/>
      </c>
      <c r="AG33" s="216"/>
      <c r="AH33" s="162" t="str">
        <f>NOVA!B20</f>
        <v>1b</v>
      </c>
      <c r="AI33" s="386" t="str">
        <f>NOVA!C20</f>
        <v>List at least two questions or ideas</v>
      </c>
      <c r="AJ33" s="387"/>
      <c r="AK33" s="162" t="str">
        <f>IF(NOVA!U20&lt;&gt;"", NOVA!U20, "")</f>
        <v/>
      </c>
      <c r="AL33" s="216"/>
      <c r="AM33" s="162" t="str">
        <f>NOVA!B80</f>
        <v>5a2</v>
      </c>
      <c r="AN33" s="386" t="str">
        <f>NOVA!C80</f>
        <v>Ask expert about what they studied</v>
      </c>
      <c r="AO33" s="387"/>
      <c r="AP33" s="162" t="str">
        <f>IF(NOVA!U80&lt;&gt;"", NOVA!U80, "")</f>
        <v/>
      </c>
      <c r="AQ33" s="216"/>
      <c r="AR33" s="162" t="str">
        <f>NOVA!B145</f>
        <v>3b3</v>
      </c>
      <c r="AS33" s="386" t="str">
        <f>NOVA!C145</f>
        <v>An invention using a lever</v>
      </c>
      <c r="AT33" s="387"/>
      <c r="AU33" s="162" t="str">
        <f>IF(NOVA!U145&lt;&gt;"", NOVA!U145, "")</f>
        <v/>
      </c>
    </row>
    <row r="34" spans="1:47" ht="12.75" customHeight="1">
      <c r="A34" s="159" t="str">
        <f>D12</f>
        <v>First Responder</v>
      </c>
      <c r="B34" s="151" t="str">
        <f>AdventurePins!U39</f>
        <v/>
      </c>
      <c r="D34" s="402"/>
      <c r="E34" s="42">
        <f>AdventurePins!B38</f>
        <v>8</v>
      </c>
      <c r="F34" s="159" t="str">
        <f>AdventurePins!C38</f>
        <v>Visit first responder</v>
      </c>
      <c r="G34" s="42" t="str">
        <f>IF(AdventurePins!U38&lt;&gt;"", AdventurePins!U38, " ")</f>
        <v xml:space="preserve"> </v>
      </c>
      <c r="I34" s="402"/>
      <c r="J34" s="42" t="str">
        <f>AdventurePins!B95</f>
        <v>2a</v>
      </c>
      <c r="K34" s="159" t="str">
        <f>AdventurePins!C95</f>
        <v>Severe rainstorm causing flooding</v>
      </c>
      <c r="L34" s="42" t="str">
        <f>IF(AdventurePins!U95&lt;&gt;"", AdventurePins!U95, " ")</f>
        <v xml:space="preserve"> </v>
      </c>
      <c r="N34" s="417"/>
      <c r="O34" s="107" t="str">
        <f>Electives!B40</f>
        <v>3g</v>
      </c>
      <c r="P34" s="125" t="str">
        <f>Electives!C40</f>
        <v>Original logo / design on object</v>
      </c>
      <c r="Q34" s="107" t="str">
        <f>IF(Electives!U40&lt;&gt;"", Electives!U40, " ")</f>
        <v xml:space="preserve"> </v>
      </c>
      <c r="S34" s="416"/>
      <c r="T34" s="107" t="str">
        <f>Electives!B110</f>
        <v>2b</v>
      </c>
      <c r="U34" s="125" t="str">
        <f>Electives!C110</f>
        <v>Type of heat used in home</v>
      </c>
      <c r="V34" s="107" t="str">
        <f>IF(Electives!U110&lt;&gt;"", Electives!U110, " ")</f>
        <v xml:space="preserve"> </v>
      </c>
      <c r="X34" s="410"/>
      <c r="Y34" s="107">
        <f>Electives!B176</f>
        <v>3</v>
      </c>
      <c r="Z34" s="125" t="str">
        <f>Electives!C176</f>
        <v>Create a time capsule</v>
      </c>
      <c r="AA34" s="107" t="str">
        <f>IF(Electives!U176&lt;&gt;"", Electives!U176, " ")</f>
        <v xml:space="preserve"> </v>
      </c>
      <c r="AC34" s="164">
        <f>'Cub Awards'!B38</f>
        <v>6</v>
      </c>
      <c r="AD34" s="314" t="str">
        <f>'Cub Awards'!C38</f>
        <v>Participate in conservation project</v>
      </c>
      <c r="AE34" s="314"/>
      <c r="AF34" s="164" t="str">
        <f>IF('Cub Awards'!U38&lt;&gt;"", 'Cub Awards'!U38, "")</f>
        <v/>
      </c>
      <c r="AG34" s="142"/>
      <c r="AH34" s="162" t="str">
        <f>NOVA!B21</f>
        <v>1c</v>
      </c>
      <c r="AI34" s="386" t="str">
        <f>NOVA!C21</f>
        <v>Discuss two with your counselor</v>
      </c>
      <c r="AJ34" s="387"/>
      <c r="AK34" s="162" t="str">
        <f>IF(NOVA!U21&lt;&gt;"", NOVA!U21, "")</f>
        <v/>
      </c>
      <c r="AL34" s="142"/>
      <c r="AM34" s="162" t="str">
        <f>NOVA!B81</f>
        <v>5b</v>
      </c>
      <c r="AN34" s="386" t="str">
        <f>NOVA!C81</f>
        <v>Discuss with counselor your visit</v>
      </c>
      <c r="AO34" s="387"/>
      <c r="AP34" s="162" t="str">
        <f>IF(NOVA!U81&lt;&gt;"", NOVA!U81, "")</f>
        <v/>
      </c>
      <c r="AQ34" s="142"/>
      <c r="AR34" s="162" t="str">
        <f>NOVA!B146</f>
        <v>3c</v>
      </c>
      <c r="AS34" s="386" t="str">
        <f>NOVA!C146</f>
        <v>Discuss findings with counselor</v>
      </c>
      <c r="AT34" s="387"/>
      <c r="AU34" s="162" t="str">
        <f>IF(NOVA!U146&lt;&gt;"", NOVA!U146, "")</f>
        <v/>
      </c>
    </row>
    <row r="35" spans="1:47">
      <c r="A35" s="159" t="str">
        <f>D35</f>
        <v>Stronger, Faster, Higher</v>
      </c>
      <c r="B35" s="151" t="str">
        <f>AdventurePins!U52</f>
        <v/>
      </c>
      <c r="D35" s="399" t="str">
        <f>AdventurePins!C40</f>
        <v>Stronger, Faster, Higher</v>
      </c>
      <c r="E35" s="399"/>
      <c r="F35" s="399"/>
      <c r="G35" s="399"/>
      <c r="I35" s="402"/>
      <c r="J35" s="42" t="str">
        <f>AdventurePins!B96</f>
        <v>2b</v>
      </c>
      <c r="K35" s="127" t="str">
        <f>AdventurePins!C96</f>
        <v>Severe thunderstorm w/lightning or tornados</v>
      </c>
      <c r="L35" s="42" t="str">
        <f>IF(AdventurePins!U96&lt;&gt;"", AdventurePins!U96, " ")</f>
        <v xml:space="preserve"> </v>
      </c>
      <c r="N35" s="399" t="str">
        <f>Electives!C43</f>
        <v>Aware and Care</v>
      </c>
      <c r="O35" s="399"/>
      <c r="P35" s="399"/>
      <c r="Q35" s="399"/>
      <c r="S35" s="416"/>
      <c r="T35" s="107" t="str">
        <f>Electives!B111</f>
        <v>3c</v>
      </c>
      <c r="U35" s="127" t="str">
        <f>Electives!C111</f>
        <v>Learn how to shut off water sink, toilet, etc.</v>
      </c>
      <c r="V35" s="107" t="str">
        <f>IF(Electives!U111&lt;&gt;"", Electives!U111,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IF(NOVA!U22&lt;&gt;"", NOVA!U22, "")</f>
        <v/>
      </c>
      <c r="AL35" s="142"/>
      <c r="AM35" s="162" t="str">
        <f>NOVA!B82</f>
        <v>6a</v>
      </c>
      <c r="AN35" s="386" t="str">
        <f>NOVA!C82</f>
        <v>Discuss why wildlife is important</v>
      </c>
      <c r="AO35" s="387"/>
      <c r="AP35" s="162" t="str">
        <f>IF(NOVA!U82&lt;&gt;"", NOVA!U82, "")</f>
        <v/>
      </c>
      <c r="AQ35" s="142"/>
      <c r="AR35" s="162" t="str">
        <f>NOVA!B147</f>
        <v>4a</v>
      </c>
      <c r="AS35" s="386" t="str">
        <f>NOVA!C147</f>
        <v>Visit a place that uses levers</v>
      </c>
      <c r="AT35" s="387"/>
      <c r="AU35" s="162" t="str">
        <f>IF(NOVA!U147&lt;&gt;"", NOVA!U147, "")</f>
        <v/>
      </c>
    </row>
    <row r="36" spans="1:47" ht="12.75" customHeight="1">
      <c r="A36" s="159" t="str">
        <f>D47</f>
        <v>Webelos Walkabout</v>
      </c>
      <c r="B36" s="151" t="str">
        <f>AdventurePins!U60</f>
        <v/>
      </c>
      <c r="D36" s="402" t="str">
        <f>IF(AdventurePins!$E40&lt;&gt;"", AdventurePins!$E40, " ")</f>
        <v>(Do 1-3 and one other)</v>
      </c>
      <c r="E36" s="42">
        <f>AdventurePins!B41</f>
        <v>1</v>
      </c>
      <c r="F36" s="159" t="str">
        <f>AdventurePins!C41</f>
        <v>Warm up &amp; Cool Down</v>
      </c>
      <c r="G36" s="42" t="str">
        <f>IF(AdventurePins!U41&lt;&gt;"", AdventurePins!U41, " ")</f>
        <v xml:space="preserve"> </v>
      </c>
      <c r="I36" s="402"/>
      <c r="J36" s="42" t="str">
        <f>AdventurePins!B97</f>
        <v>2c</v>
      </c>
      <c r="K36" s="159" t="str">
        <f>AdventurePins!C97</f>
        <v>Fire/Earthquake/other evacuation</v>
      </c>
      <c r="L36" s="42" t="str">
        <f>IF(AdventurePins!U97&lt;&gt;"", AdventurePins!U97, " ")</f>
        <v xml:space="preserve"> </v>
      </c>
      <c r="N36" s="415" t="str">
        <f>IF(Electives!$E43&lt;&gt;"", Electives!$E43, " ")</f>
        <v>(Do 1-3, two of 4)</v>
      </c>
      <c r="O36" s="107">
        <f>Electives!B44</f>
        <v>1</v>
      </c>
      <c r="P36" s="125" t="str">
        <f>Electives!C44</f>
        <v>Participate in blindness activity</v>
      </c>
      <c r="Q36" s="107" t="str">
        <f>IF(Electives!U44&lt;&gt;"", Electives!U44, " ")</f>
        <v xml:space="preserve"> </v>
      </c>
      <c r="S36" s="416"/>
      <c r="T36" s="107">
        <f>Electives!B112</f>
        <v>3</v>
      </c>
      <c r="U36" s="125" t="str">
        <f>Electives!C112</f>
        <v>Describe fixing:</v>
      </c>
      <c r="V36" s="107" t="str">
        <f>IF(Electives!U112&lt;&gt;"", Electives!U112, " ")</f>
        <v xml:space="preserve"> </v>
      </c>
      <c r="X36" s="427" t="str">
        <f>IF(Electives!$E179&lt;&gt;"", Electives!$E179, " ")</f>
        <v>(Do One of 1, and two of 2)</v>
      </c>
      <c r="Y36" s="107" t="str">
        <f>Electives!B180</f>
        <v>1a</v>
      </c>
      <c r="Z36" s="125" t="str">
        <f>Electives!C180</f>
        <v>Attend live musical performance</v>
      </c>
      <c r="AA36" s="107" t="str">
        <f>IF(Electives!U180&lt;&gt;"", Electives!U180, " ")</f>
        <v xml:space="preserve"> </v>
      </c>
      <c r="AC36" s="224"/>
      <c r="AD36" s="225"/>
      <c r="AE36" s="225"/>
      <c r="AF36" s="224"/>
      <c r="AG36" s="216"/>
      <c r="AH36" s="162">
        <f>NOVA!B23</f>
        <v>3</v>
      </c>
      <c r="AI36" s="386" t="str">
        <f>NOVA!C23</f>
        <v>Investigate All of A, B, C, OR D</v>
      </c>
      <c r="AJ36" s="387"/>
      <c r="AK36" s="162" t="str">
        <f>IF(NOVA!U23&lt;&gt;"", NOVA!U23, "")</f>
        <v/>
      </c>
      <c r="AL36" s="216"/>
      <c r="AM36" s="162" t="str">
        <f>NOVA!B83</f>
        <v>6b</v>
      </c>
      <c r="AN36" s="386" t="str">
        <f>NOVA!C83</f>
        <v>Discuss why biodiversity is important</v>
      </c>
      <c r="AO36" s="387"/>
      <c r="AP36" s="162" t="str">
        <f>IF(NOVA!U83&lt;&gt;"", NOVA!U83, "")</f>
        <v/>
      </c>
      <c r="AQ36" s="216"/>
      <c r="AR36" s="162" t="str">
        <f>NOVA!B148</f>
        <v>4b</v>
      </c>
      <c r="AS36" s="386" t="str">
        <f>NOVA!C148</f>
        <v>Discuss the equipment using levers</v>
      </c>
      <c r="AT36" s="387"/>
      <c r="AU36" s="162" t="str">
        <f>IF(NOVA!U148&lt;&gt;"", NOVA!U148, "")</f>
        <v/>
      </c>
    </row>
    <row r="37" spans="1:47" ht="12.75" customHeight="1">
      <c r="A37" s="159" t="str">
        <f>I3</f>
        <v>Building a Better World</v>
      </c>
      <c r="B37" s="151" t="str">
        <f>AdventurePins!U73</f>
        <v/>
      </c>
      <c r="D37" s="402"/>
      <c r="E37" s="42" t="str">
        <f>AdventurePins!B42</f>
        <v>2a</v>
      </c>
      <c r="F37" s="159" t="str">
        <f>AdventurePins!C42</f>
        <v>20-yard dash</v>
      </c>
      <c r="G37" s="42" t="str">
        <f>IF(AdventurePins!U42&lt;&gt;"", AdventurePins!U42, " ")</f>
        <v xml:space="preserve"> </v>
      </c>
      <c r="I37" s="402"/>
      <c r="J37" s="42">
        <f>AdventurePins!B98</f>
        <v>3</v>
      </c>
      <c r="K37" s="127" t="str">
        <f>AdventurePins!C98</f>
        <v>Tie,teach and say when to use a Bowline.</v>
      </c>
      <c r="L37" s="42" t="str">
        <f>IF(AdventurePins!U98&lt;&gt;"", AdventurePins!U98, " ")</f>
        <v xml:space="preserve"> </v>
      </c>
      <c r="N37" s="416"/>
      <c r="O37" s="107">
        <f>Electives!B45</f>
        <v>2</v>
      </c>
      <c r="P37" s="125" t="str">
        <f>Electives!C45</f>
        <v>Simulates mobility impairment</v>
      </c>
      <c r="Q37" s="107" t="str">
        <f>IF(Electives!U45&lt;&gt;"", Electives!U45, " ")</f>
        <v xml:space="preserve"> </v>
      </c>
      <c r="S37" s="416"/>
      <c r="T37" s="107" t="str">
        <f>Electives!B113</f>
        <v>3a</v>
      </c>
      <c r="U37" s="125" t="str">
        <f>Electives!C113</f>
        <v>toilet overflowing</v>
      </c>
      <c r="V37" s="107" t="str">
        <f>IF(Electives!U113&lt;&gt;"", Electives!U113, " ")</f>
        <v xml:space="preserve"> </v>
      </c>
      <c r="X37" s="427"/>
      <c r="Y37" s="107" t="str">
        <f>Electives!B181</f>
        <v>1b</v>
      </c>
      <c r="Z37" s="126" t="str">
        <f>Electives!C181</f>
        <v>Visit facility with sound mixer, &amp; Learn it</v>
      </c>
      <c r="AA37" s="107" t="str">
        <f>IF(Electives!U181&lt;&gt;"", Electives!U181, " ")</f>
        <v xml:space="preserve"> </v>
      </c>
      <c r="AG37" s="216"/>
      <c r="AH37" s="162" t="str">
        <f>NOVA!B24</f>
        <v>3a1</v>
      </c>
      <c r="AI37" s="386" t="str">
        <f>NOVA!C24</f>
        <v>How are volcanoes are formed</v>
      </c>
      <c r="AJ37" s="387"/>
      <c r="AK37" s="162" t="str">
        <f>IF(NOVA!U24&lt;&gt;"", NOVA!U24, "")</f>
        <v/>
      </c>
      <c r="AL37" s="216"/>
      <c r="AM37" s="162" t="str">
        <f>NOVA!B84</f>
        <v>6c</v>
      </c>
      <c r="AN37" s="323" t="str">
        <f>NOVA!C84</f>
        <v>Discuss problems with invasive species</v>
      </c>
      <c r="AO37" s="323"/>
      <c r="AP37" s="162" t="str">
        <f>IF(NOVA!U84&lt;&gt;"", NOVA!U84, "")</f>
        <v/>
      </c>
      <c r="AQ37" s="216"/>
      <c r="AR37" s="162">
        <f>NOVA!B149</f>
        <v>5</v>
      </c>
      <c r="AS37" s="323" t="str">
        <f>NOVA!C149</f>
        <v>Discuss how simple machines affect life</v>
      </c>
      <c r="AT37" s="323"/>
      <c r="AU37" s="162" t="str">
        <f>IF(NOVA!U149&lt;&gt;"", NOVA!U149, "")</f>
        <v/>
      </c>
    </row>
    <row r="38" spans="1:47" ht="12.75" customHeight="1">
      <c r="A38" s="159" t="str">
        <f>I14</f>
        <v>Duty to God in Action</v>
      </c>
      <c r="B38" s="151" t="str">
        <f>AdventurePins!U81</f>
        <v/>
      </c>
      <c r="D38" s="402"/>
      <c r="E38" s="42" t="str">
        <f>AdventurePins!B43</f>
        <v>2b</v>
      </c>
      <c r="F38" s="159" t="str">
        <f>AdventurePins!C43</f>
        <v>Vertical jump</v>
      </c>
      <c r="G38" s="42" t="str">
        <f>IF(AdventurePins!U43&lt;&gt;"", AdventurePins!U43, " ")</f>
        <v xml:space="preserve"> </v>
      </c>
      <c r="I38" s="402"/>
      <c r="J38" s="42">
        <f>AdventurePins!B99</f>
        <v>4</v>
      </c>
      <c r="K38" s="159" t="str">
        <f>AdventurePins!C99</f>
        <v>Outdoor Code / Leave No Trace</v>
      </c>
      <c r="L38" s="42" t="str">
        <f>IF(AdventurePins!U99&lt;&gt;"", AdventurePins!U99, " ")</f>
        <v xml:space="preserve"> </v>
      </c>
      <c r="N38" s="416"/>
      <c r="O38" s="107">
        <f>Electives!B46</f>
        <v>3</v>
      </c>
      <c r="P38" s="125" t="str">
        <f>Electives!C46</f>
        <v>Activity to accept differences</v>
      </c>
      <c r="Q38" s="107" t="str">
        <f>IF(Electives!U46&lt;&gt;"", Electives!U46, " ")</f>
        <v xml:space="preserve"> </v>
      </c>
      <c r="S38" s="416"/>
      <c r="T38" s="107" t="str">
        <f>Electives!B114</f>
        <v>3b</v>
      </c>
      <c r="U38" s="125" t="str">
        <f>Electives!C114</f>
        <v>kitchen sink is clogged</v>
      </c>
      <c r="V38" s="107" t="str">
        <f>IF(Electives!U114&lt;&gt;"", Electives!U114, " ")</f>
        <v xml:space="preserve"> </v>
      </c>
      <c r="X38" s="427"/>
      <c r="Y38" s="107" t="str">
        <f>Electives!B182</f>
        <v>2a</v>
      </c>
      <c r="Z38" s="125" t="str">
        <f>Electives!C182</f>
        <v>Make musical instrument &amp; play it.</v>
      </c>
      <c r="AA38" s="107" t="str">
        <f>IF(Electives!U182&lt;&gt;"", Electives!U182, " ")</f>
        <v xml:space="preserve"> </v>
      </c>
      <c r="AC38" s="396" t="s">
        <v>861</v>
      </c>
      <c r="AD38" s="396"/>
      <c r="AE38" s="396"/>
      <c r="AF38" s="396"/>
      <c r="AG38" s="216"/>
      <c r="AH38" s="162" t="str">
        <f>NOVA!B25</f>
        <v>3a2</v>
      </c>
      <c r="AI38" s="386" t="str">
        <f>NOVA!C25</f>
        <v>Difference between lava and magma</v>
      </c>
      <c r="AJ38" s="387"/>
      <c r="AK38" s="162" t="str">
        <f>IF(NOVA!U25&lt;&gt;"", NOVA!U25,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AdventurePins!U100</f>
        <v/>
      </c>
      <c r="D39" s="402"/>
      <c r="E39" s="42" t="str">
        <f>AdventurePins!B44</f>
        <v>2c</v>
      </c>
      <c r="F39" s="159" t="str">
        <f>AdventurePins!C44</f>
        <v>Lift 5-lb weight</v>
      </c>
      <c r="G39" s="42" t="str">
        <f>IF(AdventurePins!U44&lt;&gt;"", AdventurePins!U44,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IF(Electives!U47&lt;&gt;"", Electives!U47, " ")</f>
        <v xml:space="preserve"> </v>
      </c>
      <c r="S39" s="416"/>
      <c r="T39" s="107" t="str">
        <f>Electives!B115</f>
        <v>3c</v>
      </c>
      <c r="U39" s="125" t="str">
        <f>Electives!C115</f>
        <v>some lights go out</v>
      </c>
      <c r="V39" s="107" t="str">
        <f>IF(Electives!U115&lt;&gt;"", Electives!U115, " ")</f>
        <v xml:space="preserve"> </v>
      </c>
      <c r="X39" s="427"/>
      <c r="Y39" s="107" t="str">
        <f>Electives!B183</f>
        <v>2b</v>
      </c>
      <c r="Z39" s="127" t="str">
        <f>Electives!C183</f>
        <v>Form a "band" with each home-instrument</v>
      </c>
      <c r="AA39" s="107" t="str">
        <f>IF(Electives!U183&lt;&gt;"", Electives!U183, " ")</f>
        <v xml:space="preserve"> </v>
      </c>
      <c r="AC39" s="396"/>
      <c r="AD39" s="396"/>
      <c r="AE39" s="396"/>
      <c r="AF39" s="396"/>
      <c r="AG39" s="216"/>
      <c r="AH39" s="162" t="str">
        <f>NOVA!B26</f>
        <v>3a3</v>
      </c>
      <c r="AI39" s="386" t="str">
        <f>NOVA!C26</f>
        <v>How a volcano builds and destroys land</v>
      </c>
      <c r="AJ39" s="387"/>
      <c r="AK39" s="162" t="str">
        <f>IF(NOVA!U26&lt;&gt;"", NOVA!U26, "")</f>
        <v/>
      </c>
      <c r="AL39" s="216"/>
      <c r="AM39" s="162" t="str">
        <f>NOVA!B87</f>
        <v>1a</v>
      </c>
      <c r="AN39" s="389" t="str">
        <f>NOVA!C87</f>
        <v>Read or watch 1 hour of space content</v>
      </c>
      <c r="AO39" s="390"/>
      <c r="AP39" s="162" t="str">
        <f>IF(NOVA!U87&lt;&gt;"", NOVA!U87, "")</f>
        <v/>
      </c>
      <c r="AQ39" s="216"/>
      <c r="AR39" s="162" t="str">
        <f>NOVA!B152</f>
        <v>1a</v>
      </c>
      <c r="AS39" s="323" t="str">
        <f>NOVA!C152</f>
        <v>Read or watch 1 hour of Math content</v>
      </c>
      <c r="AT39" s="323"/>
      <c r="AU39" s="162" t="str">
        <f>IF(NOVA!U152&lt;&gt;"", NOVA!U152, "")</f>
        <v/>
      </c>
    </row>
    <row r="40" spans="1:47" ht="12.75" customHeight="1">
      <c r="A40" s="159" t="str">
        <f>I39</f>
        <v>Scouting Adventure</v>
      </c>
      <c r="B40" s="151" t="str">
        <f>AdventurePins!U119</f>
        <v/>
      </c>
      <c r="D40" s="402"/>
      <c r="E40" s="42" t="str">
        <f>AdventurePins!B45</f>
        <v>2d</v>
      </c>
      <c r="F40" s="159" t="str">
        <f>AdventurePins!C45</f>
        <v>Push-ups</v>
      </c>
      <c r="G40" s="42" t="str">
        <f>IF(AdventurePins!U45&lt;&gt;"", AdventurePins!U45, " ")</f>
        <v xml:space="preserve"> </v>
      </c>
      <c r="I40" s="402" t="str">
        <f>IF(AdventurePins!$E101&lt;&gt;"", AdventurePins!$E101, " ")</f>
        <v>(Do 1A-C and 2-6)</v>
      </c>
      <c r="J40" s="42" t="str">
        <f>AdventurePins!B102</f>
        <v>1a</v>
      </c>
      <c r="K40" s="159" t="str">
        <f>AdventurePins!C102</f>
        <v>Repeat Oath, Law, Motto, &amp; Slogan</v>
      </c>
      <c r="L40" s="42" t="str">
        <f>IF(AdventurePins!U102&lt;&gt;"", AdventurePins!U102, " ")</f>
        <v xml:space="preserve"> </v>
      </c>
      <c r="N40" s="416"/>
      <c r="O40" s="107" t="str">
        <f>Electives!B48</f>
        <v>4b</v>
      </c>
      <c r="P40" s="125" t="str">
        <f>Electives!C48</f>
        <v>Disabled visitor &amp; discuss</v>
      </c>
      <c r="Q40" s="107" t="str">
        <f>IF(Electives!U48&lt;&gt;"", Electives!U48, " ")</f>
        <v xml:space="preserve"> </v>
      </c>
      <c r="S40" s="416"/>
      <c r="T40" s="107" t="str">
        <f>Electives!B116</f>
        <v>4a</v>
      </c>
      <c r="U40" s="125" t="str">
        <f>Electives!C116</f>
        <v>Change light &amp; dispose bulb</v>
      </c>
      <c r="V40" s="107" t="str">
        <f>IF(Electives!U116&lt;&gt;"", Electives!U116, " ")</f>
        <v xml:space="preserve"> </v>
      </c>
      <c r="X40" s="427"/>
      <c r="Y40" s="107" t="str">
        <f>Electives!B184</f>
        <v>2c</v>
      </c>
      <c r="Z40" s="126" t="str">
        <f>Electives!C184</f>
        <v>Play 2 tunes on any band instrument</v>
      </c>
      <c r="AA40" s="107" t="str">
        <f>IF(Electives!U184&lt;&gt;"", Electives!U184, " ")</f>
        <v xml:space="preserve"> </v>
      </c>
      <c r="AC40" s="17"/>
      <c r="AD40" s="218" t="str">
        <f>'Shooting Sports'!C5</f>
        <v>BB Gun: Level 1</v>
      </c>
      <c r="AE40" s="17"/>
      <c r="AF40" s="17"/>
      <c r="AG40" s="216"/>
      <c r="AH40" s="162" t="str">
        <f>NOVA!B27</f>
        <v>3a4</v>
      </c>
      <c r="AI40" s="386" t="str">
        <f>NOVA!C27</f>
        <v>Build or draw a volcano model</v>
      </c>
      <c r="AJ40" s="387"/>
      <c r="AK40" s="162" t="str">
        <f>IF(NOVA!U27&lt;&gt;"", NOVA!U27, "")</f>
        <v/>
      </c>
      <c r="AL40" s="216"/>
      <c r="AM40" s="162" t="str">
        <f>NOVA!B88</f>
        <v>1b</v>
      </c>
      <c r="AN40" s="386" t="str">
        <f>NOVA!C88</f>
        <v>List at least two questions or ideas</v>
      </c>
      <c r="AO40" s="387"/>
      <c r="AP40" s="162" t="str">
        <f>IF(NOVA!U88&lt;&gt;"", NOVA!U88, "")</f>
        <v/>
      </c>
      <c r="AQ40" s="216"/>
      <c r="AR40" s="162" t="str">
        <f>NOVA!B153</f>
        <v>1b</v>
      </c>
      <c r="AS40" s="386" t="str">
        <f>NOVA!C153</f>
        <v>List at least two questions or ideas</v>
      </c>
      <c r="AT40" s="387"/>
      <c r="AU40" s="162" t="str">
        <f>IF(NOVA!U153&lt;&gt;"", NOVA!U153, "")</f>
        <v/>
      </c>
    </row>
    <row r="41" spans="1:47" ht="12.75" customHeight="1">
      <c r="A41" s="414" t="s">
        <v>464</v>
      </c>
      <c r="B41" s="414"/>
      <c r="D41" s="402"/>
      <c r="E41" s="42" t="str">
        <f>AdventurePins!B46</f>
        <v>2e</v>
      </c>
      <c r="F41" s="159" t="str">
        <f>AdventurePins!C46</f>
        <v>Curls</v>
      </c>
      <c r="G41" s="42" t="str">
        <f>IF(AdventurePins!U46&lt;&gt;"", AdventurePins!U46, " ")</f>
        <v xml:space="preserve"> </v>
      </c>
      <c r="I41" s="402"/>
      <c r="J41" s="42" t="str">
        <f>AdventurePins!B103</f>
        <v>1b</v>
      </c>
      <c r="K41" s="159" t="str">
        <f>AdventurePins!C103</f>
        <v>Explain Scout Spirit</v>
      </c>
      <c r="L41" s="42" t="str">
        <f>IF(AdventurePins!U103&lt;&gt;"", AdventurePins!U103, " ")</f>
        <v xml:space="preserve"> </v>
      </c>
      <c r="N41" s="416"/>
      <c r="O41" s="107" t="str">
        <f>Electives!B49</f>
        <v>4c</v>
      </c>
      <c r="P41" s="125" t="str">
        <f>Electives!C49</f>
        <v>Special Olympics or similar</v>
      </c>
      <c r="Q41" s="107" t="str">
        <f>IF(Electives!U49&lt;&gt;"", Electives!U49, " ")</f>
        <v xml:space="preserve"> </v>
      </c>
      <c r="S41" s="416"/>
      <c r="T41" s="107" t="str">
        <f>Electives!B117</f>
        <v>4b</v>
      </c>
      <c r="U41" s="125" t="str">
        <f>Electives!C117</f>
        <v>Fix squeaky door or cabinet hinge</v>
      </c>
      <c r="V41" s="107" t="str">
        <f>IF(Electives!U117&lt;&gt;"", Electives!U117, " ")</f>
        <v xml:space="preserve"> </v>
      </c>
      <c r="X41" s="427"/>
      <c r="Y41" s="107" t="str">
        <f>Electives!B185</f>
        <v>2d</v>
      </c>
      <c r="Z41" s="127" t="str">
        <f>Electives!C185</f>
        <v>Teach den words to song &amp; perform w/den</v>
      </c>
      <c r="AA41" s="107" t="str">
        <f>IF(Electives!U185&lt;&gt;"", Electives!U185, " ")</f>
        <v xml:space="preserve"> </v>
      </c>
      <c r="AC41" s="219">
        <f>'Shooting Sports'!B6</f>
        <v>1</v>
      </c>
      <c r="AD41" s="392" t="str">
        <f>'Shooting Sports'!C6</f>
        <v>Explain what to do if you find gun</v>
      </c>
      <c r="AE41" s="393"/>
      <c r="AF41" s="219" t="str">
        <f>IF('Shooting Sports'!U6&lt;&gt;"", 'Shooting Sports'!U6, "")</f>
        <v/>
      </c>
      <c r="AG41" s="142"/>
      <c r="AH41" s="162" t="str">
        <f>NOVA!B28</f>
        <v>3a5</v>
      </c>
      <c r="AI41" s="386" t="str">
        <f>NOVA!C28</f>
        <v>Share model and what you learned</v>
      </c>
      <c r="AJ41" s="387"/>
      <c r="AK41" s="162" t="str">
        <f>IF(NOVA!U28&lt;&gt;"", NOVA!U28, "")</f>
        <v/>
      </c>
      <c r="AL41" s="142"/>
      <c r="AM41" s="162" t="str">
        <f>NOVA!B89</f>
        <v>1c</v>
      </c>
      <c r="AN41" s="386" t="str">
        <f>NOVA!C89</f>
        <v>Discuss two with your counselor</v>
      </c>
      <c r="AO41" s="387"/>
      <c r="AP41" s="162" t="str">
        <f>IF(NOVA!U89&lt;&gt;"", NOVA!U89, "")</f>
        <v/>
      </c>
      <c r="AQ41" s="142"/>
      <c r="AR41" s="162" t="str">
        <f>NOVA!B154</f>
        <v>1c</v>
      </c>
      <c r="AS41" s="386" t="str">
        <f>NOVA!C154</f>
        <v>Discuss two with your counselor</v>
      </c>
      <c r="AT41" s="387"/>
      <c r="AU41" s="162" t="str">
        <f>IF(NOVA!U154&lt;&gt;"", NOVA!U154, "")</f>
        <v/>
      </c>
    </row>
    <row r="42" spans="1:47" ht="12.75" customHeight="1">
      <c r="A42" s="412"/>
      <c r="B42" s="412"/>
      <c r="D42" s="402"/>
      <c r="E42" s="42" t="str">
        <f>AdventurePins!B47</f>
        <v>2f</v>
      </c>
      <c r="F42" s="159" t="str">
        <f>AdventurePins!C47</f>
        <v>Jump Rope</v>
      </c>
      <c r="G42" s="42" t="str">
        <f>IF(AdventurePins!U47&lt;&gt;"", AdventurePins!U47, " ")</f>
        <v xml:space="preserve"> </v>
      </c>
      <c r="I42" s="402"/>
      <c r="J42" s="42" t="str">
        <f>AdventurePins!B104</f>
        <v>1c</v>
      </c>
      <c r="K42" s="159" t="str">
        <f>AdventurePins!C104</f>
        <v>Demonstrate sign, salue, handshake</v>
      </c>
      <c r="L42" s="42" t="str">
        <f>IF(AdventurePins!U104&lt;&gt;"", AdventurePins!U104, " ")</f>
        <v xml:space="preserve"> </v>
      </c>
      <c r="N42" s="416"/>
      <c r="O42" s="107" t="str">
        <f>Electives!B50</f>
        <v>4d</v>
      </c>
      <c r="P42" s="125" t="str">
        <f>Electives!C50</f>
        <v>Talk with disabilities worker</v>
      </c>
      <c r="Q42" s="107" t="str">
        <f>IF(Electives!U50&lt;&gt;"", Electives!U50, " ")</f>
        <v xml:space="preserve"> </v>
      </c>
      <c r="S42" s="416"/>
      <c r="T42" s="107" t="str">
        <f>Electives!B118</f>
        <v>4c</v>
      </c>
      <c r="U42" s="125" t="str">
        <f>Electives!C118</f>
        <v>Tighten loose handle/knob</v>
      </c>
      <c r="V42" s="107" t="str">
        <f>IF(Electives!U118&lt;&gt;"", Electives!U118, " ")</f>
        <v xml:space="preserve"> </v>
      </c>
      <c r="X42" s="427"/>
      <c r="Y42" s="107" t="str">
        <f>Electives!B186</f>
        <v>2e</v>
      </c>
      <c r="Z42" s="127" t="str">
        <f>Electives!C186</f>
        <v>Create original words for song &amp; perform</v>
      </c>
      <c r="AA42" s="107" t="str">
        <f>IF(Electives!U186&lt;&gt;"", Electives!U186, " ")</f>
        <v xml:space="preserve"> </v>
      </c>
      <c r="AC42" s="219">
        <f>'Shooting Sports'!B7</f>
        <v>2</v>
      </c>
      <c r="AD42" s="392" t="str">
        <f>'Shooting Sports'!C7</f>
        <v>Load, fire, secure gun and safety mech.</v>
      </c>
      <c r="AE42" s="393"/>
      <c r="AF42" s="219" t="str">
        <f>IF('Shooting Sports'!U7&lt;&gt;"", 'Shooting Sports'!U7, "")</f>
        <v/>
      </c>
      <c r="AG42" s="72"/>
      <c r="AH42" s="162" t="str">
        <f>NOVA!B29</f>
        <v>3b1</v>
      </c>
      <c r="AI42" s="386" t="str">
        <f>NOVA!C29</f>
        <v>Collect 3 to 5 common minerals</v>
      </c>
      <c r="AJ42" s="387"/>
      <c r="AK42" s="162" t="str">
        <f>IF(NOVA!U29&lt;&gt;"", NOVA!U29, "")</f>
        <v/>
      </c>
      <c r="AL42" s="72"/>
      <c r="AM42" s="162">
        <f>NOVA!B90</f>
        <v>2</v>
      </c>
      <c r="AN42" s="386" t="str">
        <f>NOVA!C90</f>
        <v>Complete an elective listed in comment</v>
      </c>
      <c r="AO42" s="387"/>
      <c r="AP42" s="162" t="str">
        <f>IF(NOVA!U90&lt;&gt;"", NOVA!U90, "")</f>
        <v/>
      </c>
      <c r="AQ42" s="72"/>
      <c r="AR42" s="162">
        <f>NOVA!B155</f>
        <v>2</v>
      </c>
      <c r="AS42" s="386" t="str">
        <f>NOVA!C155</f>
        <v>Complete the Game Design adventure</v>
      </c>
      <c r="AT42" s="387"/>
      <c r="AU42" s="162" t="str">
        <f>IF(NOVA!U155&lt;&gt;"", NOVA!U155, "")</f>
        <v/>
      </c>
    </row>
    <row r="43" spans="1:47" ht="12.75" customHeight="1">
      <c r="A43" s="159" t="str">
        <f>N3</f>
        <v>Adventures in Science</v>
      </c>
      <c r="B43" s="151" t="str">
        <f>Electives!U17</f>
        <v/>
      </c>
      <c r="D43" s="402"/>
      <c r="E43" s="42">
        <f>AdventurePins!B48</f>
        <v>3</v>
      </c>
      <c r="F43" s="159" t="str">
        <f>AdventurePins!C48</f>
        <v>Exercise plan (3 activities; 30 days)</v>
      </c>
      <c r="G43" s="42" t="str">
        <f>IF(AdventurePins!U48&lt;&gt;"", AdventurePins!U48, " ")</f>
        <v xml:space="preserve"> </v>
      </c>
      <c r="I43" s="402"/>
      <c r="J43" s="42" t="str">
        <f>AdventurePins!B105</f>
        <v>1d</v>
      </c>
      <c r="K43" s="127" t="str">
        <f>AdventurePins!C105</f>
        <v>Describe 1st Class badge &amp; significance</v>
      </c>
      <c r="L43" s="42" t="str">
        <f>IF(AdventurePins!U105&lt;&gt;"", AdventurePins!U105, " ")</f>
        <v xml:space="preserve"> </v>
      </c>
      <c r="N43" s="416"/>
      <c r="O43" s="107" t="str">
        <f>Electives!B51</f>
        <v>4e</v>
      </c>
      <c r="P43" s="125" t="str">
        <f>Electives!C51</f>
        <v>Scout Oath in Sign Language</v>
      </c>
      <c r="Q43" s="107" t="str">
        <f>IF(Electives!U51&lt;&gt;"", Electives!U51, " ")</f>
        <v xml:space="preserve"> </v>
      </c>
      <c r="S43" s="416"/>
      <c r="T43" s="107" t="str">
        <f>Electives!B119</f>
        <v>4d</v>
      </c>
      <c r="U43" s="126" t="str">
        <f>Electives!C119</f>
        <v>Demonstrate stopping a running toilet</v>
      </c>
      <c r="V43" s="107" t="str">
        <f>IF(Electives!U119&lt;&gt;"", Electives!U119, " ")</f>
        <v xml:space="preserve"> </v>
      </c>
      <c r="X43" s="427"/>
      <c r="Y43" s="107" t="str">
        <f>Electives!B187</f>
        <v>2f</v>
      </c>
      <c r="Z43" s="126" t="str">
        <f>Electives!C187</f>
        <v>Compose den theme song &amp; perform</v>
      </c>
      <c r="AA43" s="107" t="str">
        <f>IF(Electives!U187&lt;&gt;"", Electives!U187, " ")</f>
        <v xml:space="preserve"> </v>
      </c>
      <c r="AC43" s="219">
        <f>'Shooting Sports'!B8</f>
        <v>3</v>
      </c>
      <c r="AD43" s="392" t="str">
        <f>'Shooting Sports'!C8</f>
        <v>Demonstrate good shooting techniques</v>
      </c>
      <c r="AE43" s="393"/>
      <c r="AF43" s="219" t="str">
        <f>IF('Shooting Sports'!U8&lt;&gt;"", 'Shooting Sports'!U8, "")</f>
        <v/>
      </c>
      <c r="AG43" s="215"/>
      <c r="AH43" s="162" t="str">
        <f>NOVA!B30</f>
        <v>3b2</v>
      </c>
      <c r="AI43" s="386" t="str">
        <f>NOVA!C30</f>
        <v>Types of rock these minerals found in</v>
      </c>
      <c r="AJ43" s="387"/>
      <c r="AK43" s="162" t="str">
        <f>IF(NOVA!U30&lt;&gt;"", NOVA!U30, "")</f>
        <v/>
      </c>
      <c r="AL43" s="215"/>
      <c r="AM43" s="162">
        <f>NOVA!B91</f>
        <v>3</v>
      </c>
      <c r="AN43" s="386" t="str">
        <f>NOVA!C91</f>
        <v>Do TWO from A-F</v>
      </c>
      <c r="AO43" s="387"/>
      <c r="AP43" s="162" t="str">
        <f>IF(NOVA!U91&lt;&gt;"", NOVA!U91, "")</f>
        <v/>
      </c>
      <c r="AQ43" s="215"/>
      <c r="AR43" s="162">
        <f>NOVA!B156</f>
        <v>3</v>
      </c>
      <c r="AS43" s="386" t="str">
        <f>NOVA!C156</f>
        <v>Do TWO of A, B or C</v>
      </c>
      <c r="AT43" s="387"/>
      <c r="AU43" s="162" t="str">
        <f>IF(NOVA!U156&lt;&gt;"", NOVA!U156, "")</f>
        <v/>
      </c>
    </row>
    <row r="44" spans="1:47" ht="12.75" customHeight="1">
      <c r="A44" s="159" t="str">
        <f>N15</f>
        <v>Aquanaut</v>
      </c>
      <c r="B44" s="151" t="str">
        <f>Electives!U29</f>
        <v/>
      </c>
      <c r="D44" s="402"/>
      <c r="E44" s="42">
        <f>AdventurePins!B49</f>
        <v>4</v>
      </c>
      <c r="F44" s="159" t="str">
        <f>AdventurePins!C49</f>
        <v>Try new sport</v>
      </c>
      <c r="G44" s="42" t="str">
        <f>IF(AdventurePins!U49&lt;&gt;"", AdventurePins!U49, " ")</f>
        <v xml:space="preserve"> </v>
      </c>
      <c r="I44" s="402"/>
      <c r="J44" s="42" t="str">
        <f>AdventurePins!B106</f>
        <v>1e</v>
      </c>
      <c r="K44" s="126" t="str">
        <f>AdventurePins!C106</f>
        <v>Repeat Pledge of Allegance &amp; explain</v>
      </c>
      <c r="L44" s="42" t="str">
        <f>IF(AdventurePins!U106&lt;&gt;"", AdventurePins!U106, " ")</f>
        <v xml:space="preserve"> </v>
      </c>
      <c r="N44" s="416"/>
      <c r="O44" s="107" t="str">
        <f>Electives!B52</f>
        <v>4f</v>
      </c>
      <c r="P44" s="125" t="str">
        <f>Electives!C52</f>
        <v>Learn service dog process</v>
      </c>
      <c r="Q44" s="107" t="str">
        <f>IF(Electives!U52&lt;&gt;"", Electives!U52, " ")</f>
        <v xml:space="preserve"> </v>
      </c>
      <c r="S44" s="416"/>
      <c r="T44" s="107" t="str">
        <f>Electives!B120</f>
        <v>4e</v>
      </c>
      <c r="U44" s="125" t="str">
        <f>Electives!C120</f>
        <v>Replace furnace filter</v>
      </c>
      <c r="V44" s="107" t="str">
        <f>IF(Electives!U120&lt;&gt;"", Electives!U120, " ")</f>
        <v xml:space="preserve"> </v>
      </c>
      <c r="X44" s="427"/>
      <c r="Y44" s="107" t="str">
        <f>Electives!B188</f>
        <v>2g</v>
      </c>
      <c r="Z44" s="127" t="str">
        <f>Electives!C188</f>
        <v>Write/Compose song about issue &amp; perform</v>
      </c>
      <c r="AA44" s="107" t="str">
        <f>IF(Electives!U188&lt;&gt;"", Electives!U188, " ")</f>
        <v xml:space="preserve"> </v>
      </c>
      <c r="AC44" s="219">
        <f>'Shooting Sports'!B9</f>
        <v>4</v>
      </c>
      <c r="AD44" s="392" t="str">
        <f>'Shooting Sports'!C9</f>
        <v>Show how to put away and store gun</v>
      </c>
      <c r="AE44" s="393"/>
      <c r="AF44" s="219" t="str">
        <f>IF('Shooting Sports'!U9&lt;&gt;"", 'Shooting Sports'!U9, "")</f>
        <v/>
      </c>
      <c r="AG44" s="215"/>
      <c r="AH44" s="162" t="str">
        <f>NOVA!B31</f>
        <v>3b3</v>
      </c>
      <c r="AI44" s="386" t="str">
        <f>NOVA!C31</f>
        <v>Explain difference of rock types</v>
      </c>
      <c r="AJ44" s="387"/>
      <c r="AK44" s="162" t="str">
        <f>IF(NOVA!U31&lt;&gt;"", NOVA!U31, "")</f>
        <v/>
      </c>
      <c r="AL44" s="215"/>
      <c r="AM44" s="162" t="str">
        <f>NOVA!B92</f>
        <v>3a1</v>
      </c>
      <c r="AN44" s="386" t="str">
        <f>NOVA!C92</f>
        <v>Watch the stars</v>
      </c>
      <c r="AO44" s="387"/>
      <c r="AP44" s="162" t="str">
        <f>IF(NOVA!U92&lt;&gt;"", NOVA!U92, "")</f>
        <v/>
      </c>
      <c r="AQ44" s="215"/>
      <c r="AR44" s="162" t="str">
        <f>NOVA!B157</f>
        <v>3a</v>
      </c>
      <c r="AS44" s="386" t="str">
        <f>NOVA!C157</f>
        <v>Choose 2 and calculate your weight there</v>
      </c>
      <c r="AT44" s="387"/>
      <c r="AU44" s="162" t="str">
        <f>IF(NOVA!U157&lt;&gt;"", NOVA!U157, "")</f>
        <v/>
      </c>
    </row>
    <row r="45" spans="1:47">
      <c r="A45" s="159" t="str">
        <f>N25</f>
        <v>Art Explosion</v>
      </c>
      <c r="B45" s="151" t="str">
        <f>Electives!U41</f>
        <v/>
      </c>
      <c r="D45" s="402"/>
      <c r="E45" s="42">
        <f>AdventurePins!B50</f>
        <v>5</v>
      </c>
      <c r="F45" s="159" t="str">
        <f>AdventurePins!C50</f>
        <v>Time obstacle course, 2 weeks</v>
      </c>
      <c r="G45" s="42" t="str">
        <f>IF(AdventurePins!U50&lt;&gt;"", AdventurePins!U50, " ")</f>
        <v xml:space="preserve"> </v>
      </c>
      <c r="I45" s="402"/>
      <c r="J45" s="42" t="str">
        <f>AdventurePins!B107</f>
        <v>2a</v>
      </c>
      <c r="K45" s="159" t="str">
        <f>AdventurePins!C107</f>
        <v>Describe troop leadership</v>
      </c>
      <c r="L45" s="42" t="str">
        <f>IF(AdventurePins!U107&lt;&gt;"", AdventurePins!U107, " ")</f>
        <v xml:space="preserve"> </v>
      </c>
      <c r="N45" s="416"/>
      <c r="O45" s="107" t="str">
        <f>Electives!B53</f>
        <v>4g</v>
      </c>
      <c r="P45" s="125" t="str">
        <f>Electives!C53</f>
        <v>Service project for a disability</v>
      </c>
      <c r="Q45" s="107" t="str">
        <f>IF(Electives!U53&lt;&gt;"", Electives!U53, " ")</f>
        <v xml:space="preserve"> </v>
      </c>
      <c r="S45" s="416"/>
      <c r="T45" s="107" t="str">
        <f>Electives!B121</f>
        <v>4f</v>
      </c>
      <c r="U45" s="125" t="str">
        <f>Electives!C121</f>
        <v>Wash a car</v>
      </c>
      <c r="V45" s="107" t="str">
        <f>IF(Electives!U121&lt;&gt;"", Electives!U121, " ")</f>
        <v xml:space="preserve"> </v>
      </c>
      <c r="X45" s="427"/>
      <c r="Y45" s="107" t="str">
        <f>Electives!B189</f>
        <v>2h</v>
      </c>
      <c r="Z45" s="125" t="str">
        <f>Electives!C189</f>
        <v>Perform a musical number.</v>
      </c>
      <c r="AA45" s="107" t="str">
        <f>IF(Electives!U189&lt;&gt;"", Electives!U189, " ")</f>
        <v xml:space="preserve"> </v>
      </c>
      <c r="AC45"/>
      <c r="AD45" s="218" t="str">
        <f>'Shooting Sports'!C11</f>
        <v>BB Gun: Level 2</v>
      </c>
      <c r="AE45" s="218"/>
      <c r="AF45"/>
      <c r="AG45" s="215"/>
      <c r="AH45" s="162" t="str">
        <f>NOVA!B32</f>
        <v>3b4</v>
      </c>
      <c r="AI45" s="386" t="str">
        <f>NOVA!C32</f>
        <v>Share collection and what you learned</v>
      </c>
      <c r="AJ45" s="387"/>
      <c r="AK45" s="162" t="str">
        <f>IF(NOVA!U32&lt;&gt;"", NOVA!U32, "")</f>
        <v/>
      </c>
      <c r="AL45" s="215"/>
      <c r="AM45" s="162" t="str">
        <f>NOVA!B93</f>
        <v>3a2</v>
      </c>
      <c r="AN45" s="386" t="str">
        <f>NOVA!C93</f>
        <v>Find and draw 5 constellations</v>
      </c>
      <c r="AO45" s="387"/>
      <c r="AP45" s="162" t="str">
        <f>IF(NOVA!U93&lt;&gt;"", NOVA!U93, "")</f>
        <v/>
      </c>
      <c r="AQ45" s="215"/>
      <c r="AR45" s="162" t="str">
        <f>NOVA!B158</f>
        <v>3a1</v>
      </c>
      <c r="AS45" s="386" t="str">
        <f>NOVA!C158</f>
        <v>On the sun or moon</v>
      </c>
      <c r="AT45" s="387"/>
      <c r="AU45" s="162" t="str">
        <f>IF(NOVA!U158&lt;&gt;"", NOVA!U158, "")</f>
        <v/>
      </c>
    </row>
    <row r="46" spans="1:47">
      <c r="A46" s="159" t="str">
        <f>N35</f>
        <v>Aware and Care</v>
      </c>
      <c r="B46" s="151" t="str">
        <f>Electives!U55</f>
        <v/>
      </c>
      <c r="D46" s="402"/>
      <c r="E46" s="42">
        <f>AdventurePins!B51</f>
        <v>6</v>
      </c>
      <c r="F46" s="159" t="str">
        <f>AdventurePins!C51</f>
        <v>Lead fitness game</v>
      </c>
      <c r="G46" s="42" t="str">
        <f>IF(AdventurePins!U51&lt;&gt;"", AdventurePins!U51, " ")</f>
        <v xml:space="preserve"> </v>
      </c>
      <c r="I46" s="402"/>
      <c r="J46" s="42" t="str">
        <f>AdventurePins!B108</f>
        <v>2b</v>
      </c>
      <c r="K46" s="159" t="str">
        <f>AdventurePins!C108</f>
        <v>Describe 4 steps of advancement</v>
      </c>
      <c r="L46" s="42" t="str">
        <f>IF(AdventurePins!U108&lt;&gt;"", AdventurePins!U108, " ")</f>
        <v xml:space="preserve"> </v>
      </c>
      <c r="N46" s="417"/>
      <c r="O46" s="107" t="str">
        <f>Electives!B54</f>
        <v>4h</v>
      </c>
      <c r="P46" s="127" t="str">
        <f>Electives!C54</f>
        <v>Activity w/disabled members organization</v>
      </c>
      <c r="Q46" s="107" t="str">
        <f>IF(Electives!U54&lt;&gt;"", Electives!U54, " ")</f>
        <v xml:space="preserve"> </v>
      </c>
      <c r="S46" s="416"/>
      <c r="T46" s="107" t="str">
        <f>Electives!B122</f>
        <v>4g</v>
      </c>
      <c r="U46" s="125" t="str">
        <f>Electives!C122</f>
        <v>Check oil level &amp; tire pressure in car</v>
      </c>
      <c r="V46" s="107" t="str">
        <f>IF(Electives!U122&lt;&gt;"", Electives!U122,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Sports'!U12&lt;&gt;"", 'Shooting Sports'!U12, "")</f>
        <v/>
      </c>
      <c r="AG46" s="215"/>
      <c r="AH46" s="162" t="str">
        <f>NOVA!B33</f>
        <v>3c1</v>
      </c>
      <c r="AI46" s="386" t="str">
        <f>NOVA!C33</f>
        <v>Use 4 ways to monitor / predict weather</v>
      </c>
      <c r="AJ46" s="387"/>
      <c r="AK46" s="162" t="str">
        <f>IF(NOVA!U33&lt;&gt;"", NOVA!U33, "")</f>
        <v/>
      </c>
      <c r="AL46" s="215"/>
      <c r="AM46" s="162" t="str">
        <f>NOVA!B94</f>
        <v>3a3</v>
      </c>
      <c r="AN46" s="386" t="str">
        <f>NOVA!C94</f>
        <v>Discuss with counselor</v>
      </c>
      <c r="AO46" s="387"/>
      <c r="AP46" s="162" t="str">
        <f>IF(NOVA!U94&lt;&gt;"", NOVA!U94, "")</f>
        <v/>
      </c>
      <c r="AQ46" s="215"/>
      <c r="AR46" s="162" t="str">
        <f>NOVA!B159</f>
        <v>3a2</v>
      </c>
      <c r="AS46" s="386" t="str">
        <f>NOVA!C159</f>
        <v>On Jupiter or Pluto</v>
      </c>
      <c r="AT46" s="387"/>
      <c r="AU46" s="162" t="str">
        <f>IF(NOVA!U159&lt;&gt;"", NOVA!U159, "")</f>
        <v/>
      </c>
    </row>
    <row r="47" spans="1:47">
      <c r="A47" s="159" t="str">
        <f>N47</f>
        <v>Build It</v>
      </c>
      <c r="B47" s="151" t="str">
        <f>Electives!U62</f>
        <v/>
      </c>
      <c r="D47" s="399" t="str">
        <f>AdventurePins!C53</f>
        <v>Webelos Walkabout</v>
      </c>
      <c r="E47" s="399"/>
      <c r="F47" s="399"/>
      <c r="G47" s="399"/>
      <c r="I47" s="402"/>
      <c r="J47" s="42" t="str">
        <f>AdventurePins!B109</f>
        <v>2c</v>
      </c>
      <c r="K47" s="159" t="str">
        <f>AdventurePins!C109</f>
        <v>Describe ranks in Boy Scouts</v>
      </c>
      <c r="L47" s="42" t="str">
        <f>IF(AdventurePins!U109&lt;&gt;"", AdventurePins!U109, " ")</f>
        <v xml:space="preserve"> </v>
      </c>
      <c r="N47" s="399" t="str">
        <f>Electives!C57</f>
        <v>Build It</v>
      </c>
      <c r="O47" s="399"/>
      <c r="P47" s="399"/>
      <c r="Q47" s="399"/>
      <c r="S47" s="416"/>
      <c r="T47" s="107" t="str">
        <f>Electives!B123</f>
        <v>4h</v>
      </c>
      <c r="U47" s="125" t="str">
        <f>Electives!C123</f>
        <v>Replace a bulb in a car</v>
      </c>
      <c r="V47" s="107" t="str">
        <f>IF(Electives!U123&lt;&gt;"", Electives!U123, " ")</f>
        <v xml:space="preserve"> </v>
      </c>
      <c r="X47" s="410" t="str">
        <f>IF(Electives!$E192&lt;&gt;"", Electives!$E192, " ")</f>
        <v>(Do All)</v>
      </c>
      <c r="Y47" s="107">
        <f>Electives!B193</f>
        <v>1</v>
      </c>
      <c r="Z47" s="126" t="str">
        <f>Electives!C193</f>
        <v>Write story outline. Create storyboard.</v>
      </c>
      <c r="AA47" s="107" t="str">
        <f>IF(Electives!U193&lt;&gt;"", Electives!U193, " ")</f>
        <v xml:space="preserve"> </v>
      </c>
      <c r="AC47" s="219" t="str">
        <f>'Shooting Sports'!B13</f>
        <v>S1</v>
      </c>
      <c r="AD47" s="392" t="str">
        <f>'Shooting Sports'!C13</f>
        <v>Demonstrate one shooting position</v>
      </c>
      <c r="AE47" s="393"/>
      <c r="AF47" s="219" t="str">
        <f>IF('Shooting Sports'!U13&lt;&gt;"", 'Shooting Sports'!U13, "")</f>
        <v/>
      </c>
      <c r="AG47" s="215"/>
      <c r="AH47" s="162" t="str">
        <f>NOVA!B34</f>
        <v>3c2</v>
      </c>
      <c r="AI47" s="386" t="str">
        <f>NOVA!C34</f>
        <v>Analyze predictions for a week</v>
      </c>
      <c r="AJ47" s="387"/>
      <c r="AK47" s="162" t="str">
        <f>IF(NOVA!U34&lt;&gt;"", NOVA!U34, "")</f>
        <v/>
      </c>
      <c r="AL47" s="215"/>
      <c r="AM47" s="162" t="str">
        <f>NOVA!B95</f>
        <v>3b1</v>
      </c>
      <c r="AN47" s="386" t="str">
        <f>NOVA!C95</f>
        <v>Explain revolution, orbit and rotation</v>
      </c>
      <c r="AO47" s="387"/>
      <c r="AP47" s="162" t="str">
        <f>IF(NOVA!U95&lt;&gt;"", NOVA!U95, "")</f>
        <v/>
      </c>
      <c r="AQ47" s="215"/>
      <c r="AR47" s="162" t="str">
        <f>NOVA!B160</f>
        <v>3a3</v>
      </c>
      <c r="AS47" s="386" t="str">
        <f>NOVA!C160</f>
        <v>On a planet of your choice</v>
      </c>
      <c r="AT47" s="387"/>
      <c r="AU47" s="162" t="str">
        <f>IF(NOVA!U160&lt;&gt;"", NOVA!U160, "")</f>
        <v/>
      </c>
    </row>
    <row r="48" spans="1:47" ht="12.75" customHeight="1">
      <c r="A48" s="159" t="str">
        <f>N52</f>
        <v>Build My Own Hero</v>
      </c>
      <c r="B48" s="151" t="str">
        <f>Electives!U71</f>
        <v/>
      </c>
      <c r="D48" s="403" t="str">
        <f>IF(AdventurePins!$E53&lt;&gt;"", AdventurePins!$E53, " ")</f>
        <v>(Do 1-4 and one other)</v>
      </c>
      <c r="E48" s="42">
        <f>AdventurePins!B54</f>
        <v>1</v>
      </c>
      <c r="F48" s="159" t="str">
        <f>AdventurePins!C54</f>
        <v>Create a hike plan</v>
      </c>
      <c r="G48" s="42" t="str">
        <f>IF(AdventurePins!U54&lt;&gt;"", AdventurePins!U54, " ")</f>
        <v xml:space="preserve"> </v>
      </c>
      <c r="I48" s="402"/>
      <c r="J48" s="42" t="str">
        <f>AdventurePins!B110</f>
        <v>2d</v>
      </c>
      <c r="K48" s="159" t="str">
        <f>AdventurePins!C110</f>
        <v>Describe merit badge program</v>
      </c>
      <c r="L48" s="42" t="str">
        <f>IF(AdventurePins!U110&lt;&gt;"", AdventurePins!U110, " ")</f>
        <v xml:space="preserve"> </v>
      </c>
      <c r="N48" s="410" t="str">
        <f>IF(Electives!$E57&lt;&gt;"", Electives!$E57, " ")</f>
        <v>(Do All)</v>
      </c>
      <c r="O48" s="107">
        <f>Electives!B58</f>
        <v>1</v>
      </c>
      <c r="P48" s="125" t="str">
        <f>Electives!C58</f>
        <v>Learn basic tools &amp; safety</v>
      </c>
      <c r="Q48" s="107" t="str">
        <f>IF(Electives!U58&lt;&gt;"", Electives!U58, " ")</f>
        <v xml:space="preserve"> </v>
      </c>
      <c r="S48" s="416"/>
      <c r="T48" s="107" t="str">
        <f>Electives!B124</f>
        <v>4i</v>
      </c>
      <c r="U48" s="125" t="str">
        <f>Electives!C124</f>
        <v>Change a car tire</v>
      </c>
      <c r="V48" s="107" t="str">
        <f>IF(Electives!U124&lt;&gt;"", Electives!U124, " ")</f>
        <v xml:space="preserve"> </v>
      </c>
      <c r="X48" s="410"/>
      <c r="Y48" s="107">
        <f>Electives!B194</f>
        <v>2</v>
      </c>
      <c r="Z48" s="125" t="str">
        <f>Electives!C194</f>
        <v>Create movie w/Oath &amp; Law</v>
      </c>
      <c r="AA48" s="107" t="str">
        <f>IF(Electives!U194&lt;&gt;"", Electives!U194, " ")</f>
        <v xml:space="preserve"> </v>
      </c>
      <c r="AC48" s="219" t="str">
        <f>'Shooting Sports'!B14</f>
        <v>S2</v>
      </c>
      <c r="AD48" s="392" t="str">
        <f>'Shooting Sports'!C14</f>
        <v>Fire 5 BBs in 3 volleys at the Cub target</v>
      </c>
      <c r="AE48" s="393"/>
      <c r="AF48" s="219" t="str">
        <f>IF('Shooting Sports'!U14&lt;&gt;"", 'Shooting Sports'!U14, "")</f>
        <v/>
      </c>
      <c r="AG48" s="215"/>
      <c r="AH48" s="162" t="str">
        <f>NOVA!B35</f>
        <v>3c3</v>
      </c>
      <c r="AI48" s="386" t="str">
        <f>NOVA!C35</f>
        <v>Discuss work with counselor</v>
      </c>
      <c r="AJ48" s="387"/>
      <c r="AK48" s="162" t="str">
        <f>IF(NOVA!U35&lt;&gt;"", NOVA!U35, "")</f>
        <v/>
      </c>
      <c r="AL48" s="215"/>
      <c r="AM48" s="162" t="str">
        <f>NOVA!B96</f>
        <v>3b2</v>
      </c>
      <c r="AN48" s="386" t="str">
        <f>NOVA!C96</f>
        <v>Compare 3 planets to the Earth</v>
      </c>
      <c r="AO48" s="387"/>
      <c r="AP48" s="162" t="str">
        <f>IF(NOVA!U96&lt;&gt;"", NOVA!U96, "")</f>
        <v/>
      </c>
      <c r="AQ48" s="215"/>
      <c r="AR48" s="162" t="str">
        <f>NOVA!B161</f>
        <v>3b</v>
      </c>
      <c r="AS48" s="386" t="str">
        <f>NOVA!C161</f>
        <v>Choose one and calculate its height</v>
      </c>
      <c r="AT48" s="387"/>
      <c r="AU48" s="162" t="str">
        <f>IF(NOVA!U161&lt;&gt;"", NOVA!U161, "")</f>
        <v/>
      </c>
    </row>
    <row r="49" spans="1:47" ht="12.75" customHeight="1">
      <c r="A49" s="159" t="str">
        <f>S3</f>
        <v>Castaway</v>
      </c>
      <c r="B49" s="151" t="str">
        <f>Electives!U81</f>
        <v/>
      </c>
      <c r="D49" s="404"/>
      <c r="E49" s="42">
        <f>AdventurePins!B55</f>
        <v>2</v>
      </c>
      <c r="F49" s="159" t="str">
        <f>AdventurePins!C55</f>
        <v>Assemble a hiking first-aid kit</v>
      </c>
      <c r="G49" s="42" t="str">
        <f>IF(AdventurePins!U55&lt;&gt;"", AdventurePins!U55, " ")</f>
        <v xml:space="preserve"> </v>
      </c>
      <c r="I49" s="402"/>
      <c r="J49" s="42" t="str">
        <f>AdventurePins!B111</f>
        <v>3a</v>
      </c>
      <c r="K49" s="159" t="str">
        <f>AdventurePins!C111</f>
        <v>Explain patrol method &amp; types</v>
      </c>
      <c r="L49" s="42" t="str">
        <f>IF(AdventurePins!U111&lt;&gt;"", AdventurePins!U111, " ")</f>
        <v xml:space="preserve"> </v>
      </c>
      <c r="N49" s="410"/>
      <c r="O49" s="107">
        <f>Electives!B59</f>
        <v>2</v>
      </c>
      <c r="P49" s="125" t="str">
        <f>Electives!C59</f>
        <v>Build carpentry project</v>
      </c>
      <c r="Q49" s="107" t="str">
        <f>IF(Electives!U59&lt;&gt;"", Electives!U59, " ")</f>
        <v xml:space="preserve"> </v>
      </c>
      <c r="S49" s="416"/>
      <c r="T49" s="107" t="str">
        <f>Electives!B125</f>
        <v>4j</v>
      </c>
      <c r="U49" s="125" t="str">
        <f>Electives!C125</f>
        <v>Repair bicycle, chain, tires, flat, etc</v>
      </c>
      <c r="V49" s="107" t="str">
        <f>IF(Electives!U125&lt;&gt;"", Electives!U125, " ")</f>
        <v xml:space="preserve"> </v>
      </c>
      <c r="X49" s="410"/>
      <c r="Y49" s="107">
        <f>Electives!B195</f>
        <v>3</v>
      </c>
      <c r="Z49" s="125" t="str">
        <f>Electives!C195</f>
        <v>Share movie with family/pack/den.</v>
      </c>
      <c r="AA49" s="107" t="str">
        <f>IF(Electives!U195&lt;&gt;"", Electives!U195, " ")</f>
        <v xml:space="preserve"> </v>
      </c>
      <c r="AC49" s="219" t="str">
        <f>'Shooting Sports'!B15</f>
        <v>S3</v>
      </c>
      <c r="AD49" s="392" t="str">
        <f>'Shooting Sports'!C15</f>
        <v>Demonstrate/Explain range commands</v>
      </c>
      <c r="AE49" s="393"/>
      <c r="AF49" s="219" t="str">
        <f>IF('Shooting Sports'!U15&lt;&gt;"", 'Shooting Sports'!U15, "")</f>
        <v/>
      </c>
      <c r="AG49" s="215"/>
      <c r="AH49" s="162" t="str">
        <f>NOVA!B36</f>
        <v>3d</v>
      </c>
      <c r="AI49" s="386" t="str">
        <f>NOVA!C36</f>
        <v>Choose 2 habitats and complete activity</v>
      </c>
      <c r="AJ49" s="387"/>
      <c r="AK49" s="162" t="str">
        <f>IF(NOVA!U36&lt;&gt;"", NOVA!U36, "")</f>
        <v/>
      </c>
      <c r="AL49" s="215"/>
      <c r="AM49" s="162" t="str">
        <f>NOVA!B97</f>
        <v>3b3</v>
      </c>
      <c r="AN49" s="386" t="str">
        <f>NOVA!C97</f>
        <v>Discuss with counselor</v>
      </c>
      <c r="AO49" s="387"/>
      <c r="AP49" s="162" t="str">
        <f>IF(NOVA!U97&lt;&gt;"", NOVA!U97, "")</f>
        <v/>
      </c>
      <c r="AQ49" s="215"/>
      <c r="AR49" s="162" t="str">
        <f>NOVA!B162</f>
        <v>3b1</v>
      </c>
      <c r="AS49" s="386" t="str">
        <f>NOVA!C162</f>
        <v>A tree</v>
      </c>
      <c r="AT49" s="387"/>
      <c r="AU49" s="162" t="str">
        <f>IF(NOVA!U162&lt;&gt;"", NOVA!U162, "")</f>
        <v/>
      </c>
    </row>
    <row r="50" spans="1:47">
      <c r="A50" s="159" t="str">
        <f>S11</f>
        <v>Earth Rocks!</v>
      </c>
      <c r="B50" s="151" t="str">
        <f>Electives!U95</f>
        <v/>
      </c>
      <c r="D50" s="404"/>
      <c r="E50" s="42">
        <f>AdventurePins!B56</f>
        <v>3</v>
      </c>
      <c r="F50" s="159" t="str">
        <f>AdventurePins!C56</f>
        <v>Outdoor Code / Leave No Trace</v>
      </c>
      <c r="G50" s="42" t="str">
        <f>IF(AdventurePins!U56&lt;&gt;"", AdventurePins!U56, " ")</f>
        <v xml:space="preserve"> </v>
      </c>
      <c r="I50" s="402"/>
      <c r="J50" s="42" t="str">
        <f>AdventurePins!B112</f>
        <v>3b</v>
      </c>
      <c r="K50" s="127" t="str">
        <f>AdventurePins!C112</f>
        <v>Hold an election to choose patrol leader</v>
      </c>
      <c r="L50" s="42" t="str">
        <f>IF(AdventurePins!U112&lt;&gt;"", AdventurePins!U112, " ")</f>
        <v xml:space="preserve"> </v>
      </c>
      <c r="N50" s="410"/>
      <c r="O50" s="107">
        <f>Electives!B60</f>
        <v>3</v>
      </c>
      <c r="P50" s="125" t="str">
        <f>Electives!C60</f>
        <v>List tools / materials for #2</v>
      </c>
      <c r="Q50" s="107" t="str">
        <f>IF(Electives!U60&lt;&gt;"", Electives!U60, " ")</f>
        <v xml:space="preserve"> </v>
      </c>
      <c r="S50" s="416"/>
      <c r="T50" s="107" t="str">
        <f>Electives!B126</f>
        <v>4k</v>
      </c>
      <c r="U50" s="127" t="str">
        <f>Electives!C126</f>
        <v>Replace wheels on skateboard, scooter, or skates</v>
      </c>
      <c r="V50" s="107" t="str">
        <f>IF(Electives!U126&lt;&gt;"", Electives!U126,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Sports'!U16&lt;&gt;"", 'Shooting Sports'!U16, "")</f>
        <v/>
      </c>
      <c r="AG50" s="142"/>
      <c r="AH50" s="162" t="str">
        <f>NOVA!B37</f>
        <v>3d1</v>
      </c>
      <c r="AI50" s="386" t="str">
        <f>NOVA!C37</f>
        <v>Prairie</v>
      </c>
      <c r="AJ50" s="387"/>
      <c r="AK50" s="162" t="str">
        <f>IF(NOVA!U37&lt;&gt;"", NOVA!U37, "")</f>
        <v/>
      </c>
      <c r="AL50" s="142"/>
      <c r="AM50" s="162" t="str">
        <f>NOVA!B98</f>
        <v>3c1</v>
      </c>
      <c r="AN50" s="386" t="str">
        <f>NOVA!C98</f>
        <v>Design a rover and tell what it collects</v>
      </c>
      <c r="AO50" s="387"/>
      <c r="AP50" s="162" t="str">
        <f>IF(NOVA!U98&lt;&gt;"", NOVA!U98, "")</f>
        <v/>
      </c>
      <c r="AQ50" s="142"/>
      <c r="AR50" s="162" t="str">
        <f>NOVA!B163</f>
        <v>3b2</v>
      </c>
      <c r="AS50" s="386" t="str">
        <f>NOVA!C163</f>
        <v>Your house</v>
      </c>
      <c r="AT50" s="387"/>
      <c r="AU50" s="162" t="str">
        <f>IF(NOVA!U163&lt;&gt;"", NOVA!U163, "")</f>
        <v/>
      </c>
    </row>
    <row r="51" spans="1:47" ht="12.75" customHeight="1">
      <c r="A51" s="159" t="str">
        <f>S23</f>
        <v>Engineer</v>
      </c>
      <c r="B51" s="151" t="str">
        <f>Electives!U104</f>
        <v/>
      </c>
      <c r="D51" s="404"/>
      <c r="E51" s="42">
        <f>AdventurePins!B57</f>
        <v>4</v>
      </c>
      <c r="F51" s="159" t="str">
        <f>AdventurePins!C57</f>
        <v>Hike 3 miles and plan lunch</v>
      </c>
      <c r="G51" s="42" t="str">
        <f>IF(AdventurePins!U57&lt;&gt;"", AdventurePins!U57, " ")</f>
        <v xml:space="preserve"> </v>
      </c>
      <c r="I51" s="402"/>
      <c r="J51" s="42" t="str">
        <f>AdventurePins!B113</f>
        <v>3c</v>
      </c>
      <c r="K51" s="127" t="str">
        <f>AdventurePins!C113</f>
        <v>Develop patrol name, emblem, flag, &amp; yell</v>
      </c>
      <c r="L51" s="42" t="str">
        <f>IF(AdventurePins!U113&lt;&gt;"", AdventurePins!U113, " ")</f>
        <v xml:space="preserve"> </v>
      </c>
      <c r="N51" s="410"/>
      <c r="O51" s="107">
        <f>Electives!B61</f>
        <v>4</v>
      </c>
      <c r="P51" s="127" t="str">
        <f>Electives!C61</f>
        <v>Visit / interview construction worker @ site</v>
      </c>
      <c r="Q51" s="107" t="str">
        <f>IF(Electives!U61&lt;&gt;"", Electives!U61, " ")</f>
        <v xml:space="preserve"> </v>
      </c>
      <c r="S51" s="416"/>
      <c r="T51" s="107" t="str">
        <f>Electives!B127</f>
        <v>4l</v>
      </c>
      <c r="U51" s="125" t="str">
        <f>Electives!C127</f>
        <v>Help prepare and paint a room</v>
      </c>
      <c r="V51" s="107" t="str">
        <f>IF(Electives!U127&lt;&gt;"", Electives!U127, " ")</f>
        <v xml:space="preserve"> </v>
      </c>
      <c r="X51" s="410" t="str">
        <f>IF(Electives!$E198&lt;&gt;"", Electives!$E198, " ")</f>
        <v>(Do 1, one of 2, all 3 thru 5, and one of 6)</v>
      </c>
      <c r="Y51" s="107">
        <f>Electives!B199</f>
        <v>1</v>
      </c>
      <c r="Z51" s="127" t="str">
        <f>Electives!C199</f>
        <v>Interview grandparent about childhood life</v>
      </c>
      <c r="AA51" s="107" t="str">
        <f>IF(Electives!U199&lt;&gt;"", Electives!U199, " ")</f>
        <v xml:space="preserve"> </v>
      </c>
      <c r="AC51"/>
      <c r="AD51" s="218" t="str">
        <f>'Shooting Sports'!C18</f>
        <v>Archery: Level 1</v>
      </c>
      <c r="AE51" s="218"/>
      <c r="AF51"/>
      <c r="AG51" s="72"/>
      <c r="AH51" s="162" t="str">
        <f>NOVA!B38</f>
        <v>3d2</v>
      </c>
      <c r="AI51" s="386" t="str">
        <f>NOVA!C38</f>
        <v>Temperate forest</v>
      </c>
      <c r="AJ51" s="387"/>
      <c r="AK51" s="162" t="str">
        <f>IF(NOVA!U38&lt;&gt;"", NOVA!U38, "")</f>
        <v/>
      </c>
      <c r="AL51" s="72"/>
      <c r="AM51" s="162" t="str">
        <f>NOVA!B99</f>
        <v>3c2</v>
      </c>
      <c r="AN51" s="386" t="str">
        <f>NOVA!C99</f>
        <v>How would rover work</v>
      </c>
      <c r="AO51" s="387"/>
      <c r="AP51" s="162" t="str">
        <f>IF(NOVA!U99&lt;&gt;"", NOVA!U99, "")</f>
        <v/>
      </c>
      <c r="AQ51" s="72"/>
      <c r="AR51" s="162" t="str">
        <f>NOVA!B164</f>
        <v>3b3</v>
      </c>
      <c r="AS51" s="386" t="str">
        <f>NOVA!C164</f>
        <v>A building of your choice</v>
      </c>
      <c r="AT51" s="387"/>
      <c r="AU51" s="162" t="str">
        <f>IF(NOVA!U164&lt;&gt;"", NOVA!U164, "")</f>
        <v/>
      </c>
    </row>
    <row r="52" spans="1:47">
      <c r="A52" s="159" t="str">
        <f>S30</f>
        <v>Fix It</v>
      </c>
      <c r="B52" s="151" t="str">
        <f>Electives!U137</f>
        <v/>
      </c>
      <c r="D52" s="404"/>
      <c r="E52" s="42">
        <f>AdventurePins!B58</f>
        <v>5</v>
      </c>
      <c r="F52" s="127" t="str">
        <f>AdventurePins!C58</f>
        <v>Identify poisonous plants/animals/insects</v>
      </c>
      <c r="G52" s="42" t="str">
        <f>IF(AdventurePins!U58&lt;&gt;"", AdventurePins!U58, " ")</f>
        <v xml:space="preserve"> </v>
      </c>
      <c r="I52" s="402"/>
      <c r="J52" s="42" t="str">
        <f>AdventurePins!B114</f>
        <v>3d</v>
      </c>
      <c r="K52" s="127" t="str">
        <f>AdventurePins!C114</f>
        <v>Participate in Boy Scout campout/activity</v>
      </c>
      <c r="L52" s="42" t="str">
        <f>IF(AdventurePins!U114&lt;&gt;"", AdventurePins!U114, " ")</f>
        <v xml:space="preserve"> </v>
      </c>
      <c r="N52" s="399" t="str">
        <f>Electives!C64</f>
        <v>Build My Own Hero</v>
      </c>
      <c r="O52" s="399"/>
      <c r="P52" s="399"/>
      <c r="Q52" s="399"/>
      <c r="S52" s="416"/>
      <c r="T52" s="107" t="str">
        <f>Electives!B128</f>
        <v>4m</v>
      </c>
      <c r="U52" s="125" t="str">
        <f>Electives!C128</f>
        <v>Help replace wall or floor tile</v>
      </c>
      <c r="V52" s="107" t="str">
        <f>IF(Electives!U128&lt;&gt;"", Electives!U128, " ")</f>
        <v xml:space="preserve"> </v>
      </c>
      <c r="X52" s="410"/>
      <c r="Y52" s="107" t="str">
        <f>Electives!B200</f>
        <v>2a</v>
      </c>
      <c r="Z52" s="127" t="str">
        <f>Electives!C200</f>
        <v>Family tree of three generations</v>
      </c>
      <c r="AA52" s="107" t="str">
        <f>IF(Electives!U200&lt;&gt;"", Electives!U200, " ")</f>
        <v xml:space="preserve"> </v>
      </c>
      <c r="AC52" s="219">
        <f>'Shooting Sports'!B19</f>
        <v>1</v>
      </c>
      <c r="AD52" s="428" t="str">
        <f>'Shooting Sports'!C19</f>
        <v>Follow archery range rules and whistles</v>
      </c>
      <c r="AE52" s="429"/>
      <c r="AF52" s="219" t="str">
        <f>IF('Shooting Sports'!U19&lt;&gt;"", 'Shooting Sports'!U19, "")</f>
        <v/>
      </c>
      <c r="AG52" s="220"/>
      <c r="AH52" s="162" t="str">
        <f>NOVA!B39</f>
        <v>3d3</v>
      </c>
      <c r="AI52" s="386" t="str">
        <f>NOVA!C39</f>
        <v>Aquatic ecosystem</v>
      </c>
      <c r="AJ52" s="387"/>
      <c r="AK52" s="162" t="str">
        <f>IF(NOVA!U39&lt;&gt;"", NOVA!U39, "")</f>
        <v/>
      </c>
      <c r="AL52" s="220"/>
      <c r="AM52" s="162" t="str">
        <f>NOVA!B100</f>
        <v>3c3</v>
      </c>
      <c r="AN52" s="386" t="str">
        <f>NOVA!C100</f>
        <v>How would rover transmit data</v>
      </c>
      <c r="AO52" s="387"/>
      <c r="AP52" s="162" t="str">
        <f>IF(NOVA!U100&lt;&gt;"", NOVA!U100, "")</f>
        <v/>
      </c>
      <c r="AQ52" s="220"/>
      <c r="AR52" s="162" t="str">
        <f>NOVA!B165</f>
        <v>3c</v>
      </c>
      <c r="AS52" s="386" t="str">
        <f>NOVA!C165</f>
        <v>Calculate the volume of air in your room</v>
      </c>
      <c r="AT52" s="387"/>
      <c r="AU52" s="162" t="str">
        <f>IF(NOVA!U165&lt;&gt;"", NOVA!U165, "")</f>
        <v/>
      </c>
    </row>
    <row r="53" spans="1:47" ht="12.75" customHeight="1">
      <c r="A53" s="159" t="str">
        <f>X3</f>
        <v>Game Design</v>
      </c>
      <c r="B53" s="151" t="str">
        <f>Electives!U144</f>
        <v/>
      </c>
      <c r="D53" s="405"/>
      <c r="E53" s="42">
        <f>AdventurePins!B59</f>
        <v>6</v>
      </c>
      <c r="F53" s="127" t="str">
        <f>AdventurePins!C59</f>
        <v>Leader role: Trail/First-aid/Lunch/Service</v>
      </c>
      <c r="G53" s="42" t="str">
        <f>IF(AdventurePins!U59&lt;&gt;"", AdventurePins!U59, " ")</f>
        <v xml:space="preserve"> </v>
      </c>
      <c r="I53" s="402"/>
      <c r="J53" s="42">
        <f>AdventurePins!B115</f>
        <v>4</v>
      </c>
      <c r="K53" s="126" t="str">
        <f>AdventurePins!C115</f>
        <v>Use patrol method on Boy Scout activity</v>
      </c>
      <c r="L53" s="42" t="str">
        <f>IF(AdventurePins!U115&lt;&gt;"", AdventurePins!U115, " ")</f>
        <v xml:space="preserve"> </v>
      </c>
      <c r="N53" s="410" t="str">
        <f>IF(Electives!$E64&lt;&gt;"", Electives!$E64, " ")</f>
        <v>(Do 1-3 and one other)</v>
      </c>
      <c r="O53" s="107">
        <f>Electives!B65</f>
        <v>1</v>
      </c>
      <c r="P53" s="125" t="str">
        <f>Electives!C65</f>
        <v>What is Hero; Invite local hero.</v>
      </c>
      <c r="Q53" s="107" t="str">
        <f>IF(Electives!U65&lt;&gt;"", Electives!U65, " ")</f>
        <v xml:space="preserve"> </v>
      </c>
      <c r="S53" s="416"/>
      <c r="T53" s="107" t="str">
        <f>Electives!B129</f>
        <v>4n</v>
      </c>
      <c r="U53" s="125" t="str">
        <f>Electives!C129</f>
        <v>Help repair window/door lock</v>
      </c>
      <c r="V53" s="107" t="str">
        <f>IF(Electives!U129&lt;&gt;"", Electives!U129, " ")</f>
        <v xml:space="preserve"> </v>
      </c>
      <c r="X53" s="410"/>
      <c r="Y53" s="107" t="str">
        <f>Electives!B201</f>
        <v>2b</v>
      </c>
      <c r="Z53" s="127" t="str">
        <f>Electives!C201</f>
        <v>Make a display showing family orign</v>
      </c>
      <c r="AA53" s="107" t="str">
        <f>IF(Electives!U201&lt;&gt;"", Electives!U201, " ")</f>
        <v xml:space="preserve"> </v>
      </c>
      <c r="AC53" s="219">
        <f>'Shooting Sports'!B20</f>
        <v>2</v>
      </c>
      <c r="AD53" s="392" t="str">
        <f>'Shooting Sports'!C20</f>
        <v>Identify recurve and compound bow</v>
      </c>
      <c r="AE53" s="393"/>
      <c r="AF53" s="219" t="str">
        <f>IF('Shooting Sports'!U20&lt;&gt;"", 'Shooting Sports'!U20, "")</f>
        <v/>
      </c>
      <c r="AG53" s="221"/>
      <c r="AH53" s="162" t="str">
        <f>NOVA!B40</f>
        <v>3d4</v>
      </c>
      <c r="AI53" s="386" t="str">
        <f>NOVA!C40</f>
        <v>Temperate / Subtropical rain forest</v>
      </c>
      <c r="AJ53" s="387"/>
      <c r="AK53" s="162" t="str">
        <f>IF(NOVA!U40&lt;&gt;"", NOVA!U40, "")</f>
        <v/>
      </c>
      <c r="AL53" s="221"/>
      <c r="AM53" s="162" t="str">
        <f>NOVA!B101</f>
        <v>3c4</v>
      </c>
      <c r="AN53" s="386" t="str">
        <f>NOVA!C101</f>
        <v>Why rovers are needed</v>
      </c>
      <c r="AO53" s="387"/>
      <c r="AP53" s="162" t="str">
        <f>IF(NOVA!U101&lt;&gt;"", NOVA!U101, "")</f>
        <v/>
      </c>
      <c r="AQ53" s="221"/>
      <c r="AR53" s="162" t="str">
        <f>NOVA!B166</f>
        <v>4a1</v>
      </c>
      <c r="AS53" s="386" t="str">
        <f>NOVA!C166</f>
        <v>Look up and discuss cryptography</v>
      </c>
      <c r="AT53" s="387"/>
      <c r="AU53" s="162" t="str">
        <f>IF(NOVA!U166&lt;&gt;"", NOVA!U166, "")</f>
        <v/>
      </c>
    </row>
    <row r="54" spans="1:47" ht="12.75" customHeight="1">
      <c r="A54" s="159" t="str">
        <f>X8</f>
        <v>Into the Wild</v>
      </c>
      <c r="B54" s="151" t="str">
        <f>Electives!U161</f>
        <v/>
      </c>
      <c r="I54" s="402"/>
      <c r="J54" s="42" t="str">
        <f>AdventurePins!B116</f>
        <v>5a</v>
      </c>
      <c r="K54" s="127" t="str">
        <f>AdventurePins!C116</f>
        <v>Tie knots: square, 2-half hitches, taut-line</v>
      </c>
      <c r="L54" s="42" t="str">
        <f>IF(AdventurePins!U116&lt;&gt;"", AdventurePins!U116, " ")</f>
        <v xml:space="preserve"> </v>
      </c>
      <c r="N54" s="410"/>
      <c r="O54" s="107">
        <f>Electives!B66</f>
        <v>2</v>
      </c>
      <c r="P54" s="126" t="str">
        <f>Electives!C66</f>
        <v>Identify how citizens can be local heros.</v>
      </c>
      <c r="Q54" s="107" t="str">
        <f>IF(Electives!U66&lt;&gt;"", Electives!U66, " ")</f>
        <v xml:space="preserve"> </v>
      </c>
      <c r="S54" s="416"/>
      <c r="T54" s="107" t="str">
        <f>Electives!B130</f>
        <v>4o</v>
      </c>
      <c r="U54" s="125" t="str">
        <f>Electives!C130</f>
        <v>Help fix slow or clogged sink</v>
      </c>
      <c r="V54" s="107" t="str">
        <f>IF(Electives!U130&lt;&gt;"", Electives!U130, " ")</f>
        <v xml:space="preserve"> </v>
      </c>
      <c r="X54" s="410"/>
      <c r="Y54" s="107" t="str">
        <f>Electives!B202</f>
        <v>2c</v>
      </c>
      <c r="Z54" s="127" t="str">
        <f>Electives!C202</f>
        <v>Create display of family celebration</v>
      </c>
      <c r="AA54" s="107" t="str">
        <f>IF(Electives!U202&lt;&gt;"", Electives!U202, " ")</f>
        <v xml:space="preserve"> </v>
      </c>
      <c r="AC54" s="219">
        <f>'Shooting Sports'!B21</f>
        <v>3</v>
      </c>
      <c r="AD54" s="392" t="str">
        <f>'Shooting Sports'!C21</f>
        <v>Demonstrate arm/finger guards &amp; quiver</v>
      </c>
      <c r="AE54" s="393"/>
      <c r="AF54" s="219" t="str">
        <f>IF('Shooting Sports'!U21&lt;&gt;"", 'Shooting Sports'!U21, "")</f>
        <v/>
      </c>
      <c r="AG54" s="221"/>
      <c r="AH54" s="162" t="str">
        <f>NOVA!B41</f>
        <v>3d5</v>
      </c>
      <c r="AI54" s="386" t="str">
        <f>NOVA!C41</f>
        <v>Desert</v>
      </c>
      <c r="AJ54" s="387"/>
      <c r="AK54" s="162" t="str">
        <f>IF(NOVA!U41&lt;&gt;"", NOVA!U41, "")</f>
        <v/>
      </c>
      <c r="AL54" s="221"/>
      <c r="AM54" s="162" t="str">
        <f>NOVA!B102</f>
        <v>3d1</v>
      </c>
      <c r="AN54" s="386" t="str">
        <f>NOVA!C102</f>
        <v>Design a space colony</v>
      </c>
      <c r="AO54" s="387"/>
      <c r="AP54" s="162" t="str">
        <f>IF(NOVA!U102&lt;&gt;"", NOVA!U102, "")</f>
        <v/>
      </c>
      <c r="AQ54" s="221"/>
      <c r="AR54" s="162" t="str">
        <f>NOVA!B167</f>
        <v>4a2</v>
      </c>
      <c r="AS54" s="386" t="str">
        <f>NOVA!C167</f>
        <v>Discuss 3 ways codes are made</v>
      </c>
      <c r="AT54" s="387"/>
      <c r="AU54" s="162" t="str">
        <f>IF(NOVA!U167&lt;&gt;"", NOVA!U167, "")</f>
        <v/>
      </c>
    </row>
    <row r="55" spans="1:47">
      <c r="A55" s="159" t="str">
        <f>X23</f>
        <v>Into the Woods</v>
      </c>
      <c r="B55" s="151" t="str">
        <f>Electives!U171</f>
        <v/>
      </c>
      <c r="I55" s="402"/>
      <c r="J55" s="42" t="str">
        <f>AdventurePins!B117</f>
        <v>5b</v>
      </c>
      <c r="K55" s="127" t="str">
        <f>AdventurePins!C117</f>
        <v>Show whip &amp; fuse ends of different ropes</v>
      </c>
      <c r="L55" s="42" t="str">
        <f>IF(AdventurePins!U117&lt;&gt;"", AdventurePins!U117, " ")</f>
        <v xml:space="preserve"> </v>
      </c>
      <c r="N55" s="410"/>
      <c r="O55" s="107">
        <f>Electives!B67</f>
        <v>3</v>
      </c>
      <c r="P55" s="125" t="str">
        <f>Electives!C67</f>
        <v>Recognize community Hero</v>
      </c>
      <c r="Q55" s="107" t="str">
        <f>IF(Electives!U67&lt;&gt;"", Electives!U67, " ")</f>
        <v xml:space="preserve"> </v>
      </c>
      <c r="S55" s="416"/>
      <c r="T55" s="107" t="str">
        <f>Electives!B131</f>
        <v>4p</v>
      </c>
      <c r="U55" s="125" t="str">
        <f>Electives!C131</f>
        <v>Help repair a mailbox</v>
      </c>
      <c r="V55" s="107" t="str">
        <f>IF(Electives!U131&lt;&gt;"", Electives!U131, " ")</f>
        <v xml:space="preserve"> </v>
      </c>
      <c r="X55" s="410"/>
      <c r="Y55" s="107">
        <f>Electives!B203</f>
        <v>3</v>
      </c>
      <c r="Z55" s="127" t="str">
        <f>Electives!C203</f>
        <v>Chart chores for 2 weeks</v>
      </c>
      <c r="AA55" s="107" t="str">
        <f>IF(Electives!U203&lt;&gt;"", Electives!U203, " ")</f>
        <v xml:space="preserve"> </v>
      </c>
      <c r="AC55" s="219">
        <f>'Shooting Sports'!B22</f>
        <v>4</v>
      </c>
      <c r="AD55" s="392" t="str">
        <f>'Shooting Sports'!C22</f>
        <v>Properly shoot a bow</v>
      </c>
      <c r="AE55" s="393"/>
      <c r="AF55" s="219" t="str">
        <f>IF('Shooting Sports'!U22&lt;&gt;"", 'Shooting Sports'!U22, "")</f>
        <v/>
      </c>
      <c r="AG55" s="221"/>
      <c r="AH55" s="162" t="str">
        <f>NOVA!B42</f>
        <v>3d6</v>
      </c>
      <c r="AI55" s="386" t="str">
        <f>NOVA!C42</f>
        <v>Polar ice</v>
      </c>
      <c r="AJ55" s="387"/>
      <c r="AK55" s="162" t="str">
        <f>IF(NOVA!U42&lt;&gt;"", NOVA!U42, "")</f>
        <v/>
      </c>
      <c r="AL55" s="221"/>
      <c r="AM55" s="162" t="str">
        <f>NOVA!B103</f>
        <v>3d2</v>
      </c>
      <c r="AN55" s="386" t="str">
        <f>NOVA!C103</f>
        <v>Discuss survival needs</v>
      </c>
      <c r="AO55" s="387"/>
      <c r="AP55" s="162" t="str">
        <f>IF(NOVA!U103&lt;&gt;"", NOVA!U103, "")</f>
        <v/>
      </c>
      <c r="AQ55" s="221"/>
      <c r="AR55" s="162" t="str">
        <f>NOVA!B168</f>
        <v>4a3</v>
      </c>
      <c r="AS55" s="386" t="str">
        <f>NOVA!C168</f>
        <v>Discuss how codes relate to math</v>
      </c>
      <c r="AT55" s="387"/>
      <c r="AU55" s="162" t="str">
        <f>IF(NOVA!U168&lt;&gt;"", NOVA!U168, "")</f>
        <v/>
      </c>
    </row>
    <row r="56" spans="1:47" ht="12.75" customHeight="1">
      <c r="A56" s="159" t="str">
        <f>X31</f>
        <v>Looking Back, Looking Forward</v>
      </c>
      <c r="B56" s="151" t="str">
        <f>Electives!U177</f>
        <v/>
      </c>
      <c r="I56" s="402"/>
      <c r="J56" s="42">
        <f>AdventurePins!B118</f>
        <v>6</v>
      </c>
      <c r="K56" s="159" t="str">
        <f>AdventurePins!C118</f>
        <v>Demonstrate pocketknife safety</v>
      </c>
      <c r="L56" s="42" t="str">
        <f>IF(AdventurePins!U118&lt;&gt;"", AdventurePins!U118, " ")</f>
        <v xml:space="preserve"> </v>
      </c>
      <c r="N56" s="410"/>
      <c r="O56" s="107">
        <f>Electives!B68</f>
        <v>4</v>
      </c>
      <c r="P56" s="125" t="str">
        <f>Electives!C68</f>
        <v>Learn about a foreign hero</v>
      </c>
      <c r="Q56" s="107" t="str">
        <f>IF(Electives!U68&lt;&gt;"", Electives!U68, " ")</f>
        <v xml:space="preserve"> </v>
      </c>
      <c r="S56" s="416"/>
      <c r="T56" s="107" t="str">
        <f>Electives!B132</f>
        <v>4q</v>
      </c>
      <c r="U56" s="127" t="str">
        <f>Electives!C132</f>
        <v>Change battery in smoke or CO2 detector</v>
      </c>
      <c r="V56" s="107" t="str">
        <f>IF(Electives!U132&lt;&gt;"", Electives!U132, " ")</f>
        <v xml:space="preserve"> </v>
      </c>
      <c r="X56" s="410"/>
      <c r="Y56" s="107">
        <f>Electives!B204</f>
        <v>4</v>
      </c>
      <c r="Z56" s="127" t="str">
        <f>Electives!C204</f>
        <v>Help a family member complete a job</v>
      </c>
      <c r="AA56" s="107" t="str">
        <f>IF(Electives!U204&lt;&gt;"", Electives!U204, " ")</f>
        <v xml:space="preserve"> </v>
      </c>
      <c r="AC56" s="219">
        <f>'Shooting Sports'!B23</f>
        <v>5</v>
      </c>
      <c r="AD56" s="394" t="str">
        <f>'Shooting Sports'!C23</f>
        <v>Safely retrieve arrows</v>
      </c>
      <c r="AE56" s="394"/>
      <c r="AF56" s="219" t="str">
        <f>IF('Shooting Sports'!U23&lt;&gt;"", 'Shooting Sports'!U23, "")</f>
        <v/>
      </c>
      <c r="AG56" s="221"/>
      <c r="AH56" s="162" t="str">
        <f>NOVA!B43</f>
        <v>3d7</v>
      </c>
      <c r="AI56" s="386" t="str">
        <f>NOVA!C43</f>
        <v>Tide pools</v>
      </c>
      <c r="AJ56" s="387"/>
      <c r="AK56" s="162" t="str">
        <f>IF(NOVA!U43&lt;&gt;"", NOVA!U43, "")</f>
        <v/>
      </c>
      <c r="AL56" s="221"/>
      <c r="AM56" s="162" t="str">
        <f>NOVA!B104</f>
        <v>3e</v>
      </c>
      <c r="AN56" s="386" t="str">
        <f>NOVA!C104</f>
        <v>Map an asteroid</v>
      </c>
      <c r="AO56" s="387"/>
      <c r="AP56" s="162" t="str">
        <f>IF(NOVA!U104&lt;&gt;"", NOVA!U104, "")</f>
        <v/>
      </c>
      <c r="AQ56" s="221"/>
      <c r="AR56" s="162" t="str">
        <f>NOVA!B169</f>
        <v>4b1</v>
      </c>
      <c r="AS56" s="386" t="str">
        <f>NOVA!C169</f>
        <v>Design a code and write a message</v>
      </c>
      <c r="AT56" s="387"/>
      <c r="AU56" s="162" t="str">
        <f>IF(NOVA!U169&lt;&gt;"", NOVA!U169, "")</f>
        <v/>
      </c>
    </row>
    <row r="57" spans="1:47" ht="12.75" customHeight="1">
      <c r="A57" s="159" t="str">
        <f>X35</f>
        <v>Maestro!</v>
      </c>
      <c r="B57" s="151" t="str">
        <f>Electives!U190</f>
        <v/>
      </c>
      <c r="N57" s="410"/>
      <c r="O57" s="107">
        <f>Electives!B69</f>
        <v>5</v>
      </c>
      <c r="P57" s="125" t="str">
        <f>Electives!C69</f>
        <v>Learn about a Scout hero</v>
      </c>
      <c r="Q57" s="107" t="str">
        <f>IF(Electives!U69&lt;&gt;"", Electives!U69, " ")</f>
        <v xml:space="preserve"> </v>
      </c>
      <c r="S57" s="416"/>
      <c r="T57" s="107" t="str">
        <f>Electives!B133</f>
        <v>4r</v>
      </c>
      <c r="U57" s="125" t="str">
        <f>Electives!C133</f>
        <v>Help fix leaky faucet</v>
      </c>
      <c r="V57" s="107" t="str">
        <f>IF(Electives!U133&lt;&gt;"", Electives!U133, " ")</f>
        <v xml:space="preserve"> </v>
      </c>
      <c r="X57" s="410"/>
      <c r="Y57" s="107">
        <f>Electives!B205</f>
        <v>5</v>
      </c>
      <c r="Z57" s="127" t="str">
        <f>Electives!C205</f>
        <v>Home Inspection</v>
      </c>
      <c r="AA57" s="107" t="str">
        <f>IF(Electives!U205&lt;&gt;"", Electives!U205, " ")</f>
        <v xml:space="preserve"> </v>
      </c>
      <c r="AC57"/>
      <c r="AD57" s="218" t="str">
        <f>'Shooting Sports'!C25</f>
        <v>Archery: Level 2</v>
      </c>
      <c r="AE57" s="218"/>
      <c r="AF57"/>
      <c r="AG57" s="221"/>
      <c r="AH57" s="162">
        <f>NOVA!B44</f>
        <v>4</v>
      </c>
      <c r="AI57" s="386" t="str">
        <f>NOVA!C44</f>
        <v>Do A or B</v>
      </c>
      <c r="AJ57" s="387"/>
      <c r="AK57" s="162" t="str">
        <f>IF(NOVA!U44&lt;&gt;"", NOVA!U44, "")</f>
        <v/>
      </c>
      <c r="AL57" s="221"/>
      <c r="AM57" s="162" t="str">
        <f>NOVA!B105</f>
        <v>3f1</v>
      </c>
      <c r="AN57" s="386" t="str">
        <f>NOVA!C105</f>
        <v>Model solar and lunar eclipse</v>
      </c>
      <c r="AO57" s="387"/>
      <c r="AP57" s="162" t="str">
        <f>IF(NOVA!U105&lt;&gt;"", NOVA!U105, "")</f>
        <v/>
      </c>
      <c r="AQ57" s="221"/>
      <c r="AR57" s="162" t="str">
        <f>NOVA!B170</f>
        <v>4b2</v>
      </c>
      <c r="AS57" s="386" t="str">
        <f>NOVA!C170</f>
        <v>Share your code with your counselor</v>
      </c>
      <c r="AT57" s="387"/>
      <c r="AU57" s="162" t="str">
        <f>IF(NOVA!U170&lt;&gt;"", NOVA!U170, "")</f>
        <v/>
      </c>
    </row>
    <row r="58" spans="1:47" ht="12.75" customHeight="1">
      <c r="A58" s="159" t="str">
        <f>X46</f>
        <v>Moviemaking</v>
      </c>
      <c r="B58" s="151" t="str">
        <f>Electives!U196</f>
        <v/>
      </c>
      <c r="N58" s="410"/>
      <c r="O58" s="107">
        <f>Electives!B70</f>
        <v>6</v>
      </c>
      <c r="P58" s="125" t="str">
        <f>Electives!C70</f>
        <v>Create your own superhero</v>
      </c>
      <c r="Q58" s="107" t="str">
        <f>IF(Electives!U70&lt;&gt;"", Electives!U70, " ")</f>
        <v xml:space="preserve"> </v>
      </c>
      <c r="S58" s="416"/>
      <c r="T58" s="107" t="str">
        <f>Electives!B134</f>
        <v>4s</v>
      </c>
      <c r="U58" s="125" t="str">
        <f>Electives!C134</f>
        <v>Find wall studs &amp; hang curtain rod</v>
      </c>
      <c r="V58" s="107" t="str">
        <f>IF(Electives!U134&lt;&gt;"", Electives!U134, " ")</f>
        <v xml:space="preserve"> </v>
      </c>
      <c r="X58" s="410"/>
      <c r="Y58" s="107" t="str">
        <f>Electives!B206</f>
        <v>6a</v>
      </c>
      <c r="Z58" s="127" t="str">
        <f>Electives!C206</f>
        <v>Hold a family meeting to plan an activity</v>
      </c>
      <c r="AA58" s="107" t="str">
        <f>IF(Electives!U206&lt;&gt;"", Electives!U206, " ")</f>
        <v xml:space="preserve"> </v>
      </c>
      <c r="AC58" s="219">
        <f>'Shooting Sports'!B26</f>
        <v>1</v>
      </c>
      <c r="AD58" s="391" t="str">
        <f>'Shooting Sports'!C26</f>
        <v>Earn the Level 1 Emblem for Archery</v>
      </c>
      <c r="AE58" s="391"/>
      <c r="AF58" s="219" t="str">
        <f>IF('Shooting Sports'!U26&lt;&gt;"", 'Shooting Sports'!U26, "")</f>
        <v/>
      </c>
      <c r="AG58" s="221"/>
      <c r="AH58" s="162" t="str">
        <f>NOVA!B45</f>
        <v>4a</v>
      </c>
      <c r="AI58" s="386" t="str">
        <f>NOVA!C45</f>
        <v>Visit a place where earth science is done</v>
      </c>
      <c r="AJ58" s="387"/>
      <c r="AK58" s="162" t="str">
        <f>IF(NOVA!U45&lt;&gt;"", NOVA!U45, "")</f>
        <v/>
      </c>
      <c r="AL58" s="221"/>
      <c r="AM58" s="162" t="str">
        <f>NOVA!B106</f>
        <v>3f2</v>
      </c>
      <c r="AN58" s="386" t="str">
        <f>NOVA!C106</f>
        <v>Use your model to discuss</v>
      </c>
      <c r="AO58" s="387"/>
      <c r="AP58" s="162" t="str">
        <f>IF(NOVA!U106&lt;&gt;"", NOVA!U106, "")</f>
        <v/>
      </c>
      <c r="AQ58" s="221"/>
      <c r="AR58" s="162">
        <f>NOVA!B171</f>
        <v>5</v>
      </c>
      <c r="AS58" s="323" t="str">
        <f>NOVA!C171</f>
        <v>Discuss how math affects your life</v>
      </c>
      <c r="AT58" s="323"/>
      <c r="AU58" s="162" t="str">
        <f>IF(NOVA!U171&lt;&gt;"", NOVA!U171, "")</f>
        <v/>
      </c>
    </row>
    <row r="59" spans="1:47">
      <c r="A59" s="159" t="str">
        <f>X50</f>
        <v>Project Family</v>
      </c>
      <c r="B59" s="151" t="str">
        <f>Electives!U208</f>
        <v/>
      </c>
      <c r="S59" s="416"/>
      <c r="T59" s="107" t="str">
        <f>Electives!B135</f>
        <v>4t</v>
      </c>
      <c r="U59" s="125" t="str">
        <f>Electives!C135</f>
        <v>Rebuild/refinish old furniture/toy</v>
      </c>
      <c r="V59" s="107" t="str">
        <f>IF(Electives!U135&lt;&gt;"", Electives!U135, " ")</f>
        <v xml:space="preserve"> </v>
      </c>
      <c r="X59" s="410"/>
      <c r="Y59" s="107" t="str">
        <f>Electives!B207</f>
        <v>6b</v>
      </c>
      <c r="Z59" s="127" t="str">
        <f>Electives!C207</f>
        <v>Community/conservation service project</v>
      </c>
      <c r="AA59" s="107" t="str">
        <f>IF(Electives!U207&lt;&gt;"", Electives!U207, " ")</f>
        <v xml:space="preserve"> </v>
      </c>
      <c r="AC59" s="219" t="str">
        <f>'Shooting Sports'!B27</f>
        <v>S1</v>
      </c>
      <c r="AD59" s="391" t="str">
        <f>'Shooting Sports'!C27</f>
        <v>Identify 5 arrow and 6 bow parts</v>
      </c>
      <c r="AE59" s="391"/>
      <c r="AF59" s="219" t="str">
        <f>IF('Shooting Sports'!U27&lt;&gt;"", 'Shooting Sports'!U27, "")</f>
        <v/>
      </c>
      <c r="AG59" s="222"/>
      <c r="AH59" s="162" t="str">
        <f>NOVA!B46</f>
        <v>4a1</v>
      </c>
      <c r="AI59" s="386" t="str">
        <f>NOVA!C46</f>
        <v>Talk with someone how science is used</v>
      </c>
      <c r="AJ59" s="387"/>
      <c r="AK59" s="162" t="str">
        <f>IF(NOVA!U46&lt;&gt;"", NOVA!U46, "")</f>
        <v/>
      </c>
      <c r="AL59" s="222"/>
      <c r="AM59" s="162">
        <f>NOVA!B107</f>
        <v>4</v>
      </c>
      <c r="AN59" s="386" t="str">
        <f>NOVA!C107</f>
        <v>Do A or B</v>
      </c>
      <c r="AO59" s="387"/>
      <c r="AP59" s="162" t="str">
        <f>IF(NOVA!U107&lt;&gt;"", NOVA!U107, "")</f>
        <v/>
      </c>
      <c r="AQ59" s="222"/>
    </row>
    <row r="60" spans="1:47">
      <c r="A60" s="159" t="str">
        <f>X60</f>
        <v>Sportsman</v>
      </c>
      <c r="B60" s="151" t="str">
        <f>Electives!U216</f>
        <v/>
      </c>
      <c r="S60" s="417"/>
      <c r="T60" s="107" t="str">
        <f>Electives!B136</f>
        <v>4u</v>
      </c>
      <c r="U60" s="125" t="str">
        <f>Electives!C136</f>
        <v>Do project agreed upon with parent</v>
      </c>
      <c r="V60" s="107" t="str">
        <f>IF(Electives!U136&lt;&gt;"", Electives!U136,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Sports'!U28&lt;&gt;"", 'Shooting Sports'!U28, "")</f>
        <v/>
      </c>
      <c r="AG60" s="160"/>
      <c r="AH60" s="162" t="str">
        <f>NOVA!B47</f>
        <v>4a2</v>
      </c>
      <c r="AI60" s="386" t="str">
        <f>NOVA!C47</f>
        <v>Discuss with counselor your visit</v>
      </c>
      <c r="AJ60" s="387"/>
      <c r="AK60" s="162" t="str">
        <f>IF(NOVA!U47&lt;&gt;"", NOVA!U47, "")</f>
        <v/>
      </c>
      <c r="AL60" s="160"/>
      <c r="AM60" s="162" t="str">
        <f>NOVA!B108</f>
        <v>4a</v>
      </c>
      <c r="AN60" s="386" t="str">
        <f>NOVA!C108</f>
        <v>Visit a place with space science</v>
      </c>
      <c r="AO60" s="387"/>
      <c r="AP60" s="162" t="str">
        <f>IF(NOVA!U108&lt;&gt;"", NOVA!U108, "")</f>
        <v/>
      </c>
      <c r="AQ60" s="160"/>
    </row>
    <row r="61" spans="1:47" ht="12.75" customHeight="1">
      <c r="X61" s="415" t="str">
        <f>IF(Electives!$E210&lt;&gt;"", Electives!$E210, " ")</f>
        <v>(Do All)</v>
      </c>
      <c r="Y61" s="107">
        <f>Electives!B211</f>
        <v>1</v>
      </c>
      <c r="Z61" s="125" t="str">
        <f>Electives!C211</f>
        <v>Signals used by officials</v>
      </c>
      <c r="AA61" s="107" t="str">
        <f>IF(Electives!U211&lt;&gt;"", Electives!U211, " ")</f>
        <v xml:space="preserve"> </v>
      </c>
      <c r="AC61" s="219" t="str">
        <f>'Shooting Sports'!B29</f>
        <v>S3</v>
      </c>
      <c r="AD61" s="391" t="str">
        <f>'Shooting Sports'!C29</f>
        <v>Demonstrate/Explain range commands</v>
      </c>
      <c r="AE61" s="391"/>
      <c r="AF61" s="219" t="str">
        <f>IF('Shooting Sports'!U29&lt;&gt;"", 'Shooting Sports'!U29, "")</f>
        <v/>
      </c>
      <c r="AG61" s="221"/>
      <c r="AH61" s="162" t="str">
        <f>NOVA!B48</f>
        <v>4b</v>
      </c>
      <c r="AI61" s="323" t="str">
        <f>NOVA!C48</f>
        <v>Explore a career with earth science</v>
      </c>
      <c r="AJ61" s="323"/>
      <c r="AK61" s="162" t="str">
        <f>IF(NOVA!U48&lt;&gt;"", NOVA!U48, "")</f>
        <v/>
      </c>
      <c r="AL61" s="221"/>
      <c r="AM61" s="162" t="str">
        <f>NOVA!B109</f>
        <v>4a1</v>
      </c>
      <c r="AN61" s="386" t="str">
        <f>NOVA!C109</f>
        <v>Talk to someone in charge about science</v>
      </c>
      <c r="AO61" s="387"/>
      <c r="AP61" s="162" t="str">
        <f>IF(NOVA!U109&lt;&gt;"", NOVA!U109, "")</f>
        <v/>
      </c>
      <c r="AQ61" s="221"/>
    </row>
    <row r="62" spans="1:47">
      <c r="A62" s="118" t="s">
        <v>70</v>
      </c>
      <c r="X62" s="416"/>
      <c r="Y62" s="107">
        <f>Electives!B212</f>
        <v>2</v>
      </c>
      <c r="Z62" s="125" t="str">
        <f>Electives!C212</f>
        <v>Participate 2 sports</v>
      </c>
      <c r="AA62" s="107" t="str">
        <f>IF(Electives!U212&lt;&gt;"", Electives!U212, " ")</f>
        <v xml:space="preserve"> </v>
      </c>
      <c r="AC62" s="219" t="str">
        <f>'Shooting Sports'!B30</f>
        <v>S4</v>
      </c>
      <c r="AD62" s="391" t="str">
        <f>'Shooting Sports'!C30</f>
        <v>5 facts about archery in history/lit</v>
      </c>
      <c r="AE62" s="391"/>
      <c r="AF62" s="219" t="str">
        <f>IF('Shooting Sports'!U30&lt;&gt;"", 'Shooting Sports'!U30, "")</f>
        <v/>
      </c>
      <c r="AG62" s="223"/>
      <c r="AL62" s="223"/>
      <c r="AM62" s="162" t="str">
        <f>NOVA!B110</f>
        <v>4a2</v>
      </c>
      <c r="AN62" s="386" t="str">
        <f>NOVA!C110</f>
        <v>Discuss with counselor</v>
      </c>
      <c r="AO62" s="387"/>
      <c r="AP62" s="162" t="str">
        <f>IF(NOVA!U110&lt;&gt;"", NOVA!U110, "")</f>
        <v/>
      </c>
      <c r="AQ62" s="223"/>
    </row>
    <row r="63" spans="1:47" ht="12.75" customHeight="1">
      <c r="A63" s="408" t="s">
        <v>71</v>
      </c>
      <c r="B63" s="409"/>
      <c r="X63" s="416"/>
      <c r="Y63" s="107" t="str">
        <f>Electives!B213</f>
        <v>3a</v>
      </c>
      <c r="Z63" s="125" t="str">
        <f>Electives!C213</f>
        <v>Explain good sportsmanship</v>
      </c>
      <c r="AA63" s="107" t="str">
        <f>IF(Electives!U213&lt;&gt;"", Electives!U213,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IF(NOVA!U111&lt;&gt;"", NOVA!U111, "")</f>
        <v/>
      </c>
      <c r="AQ63" s="221"/>
    </row>
    <row r="64" spans="1:47" ht="12.75" customHeight="1">
      <c r="A64" s="397" t="s">
        <v>33</v>
      </c>
      <c r="B64" s="398"/>
      <c r="X64" s="416"/>
      <c r="Y64" s="107" t="str">
        <f>Electives!B214</f>
        <v>3b</v>
      </c>
      <c r="Z64" s="125" t="str">
        <f>Electives!C214</f>
        <v>Role-play situation of good sportmanship</v>
      </c>
      <c r="AA64" s="107" t="str">
        <f>IF(Electives!U214&lt;&gt;"", Electives!U214, " ")</f>
        <v xml:space="preserve"> </v>
      </c>
      <c r="AC64" s="219">
        <f>'Shooting Sports'!B33</f>
        <v>1</v>
      </c>
      <c r="AD64" s="391" t="str">
        <f>'Shooting Sports'!C33</f>
        <v>Demonstrate good shooting techniques</v>
      </c>
      <c r="AE64" s="391"/>
      <c r="AF64" s="219" t="str">
        <f>IF('Shooting Sports'!U33&lt;&gt;"", 'Shooting Sports'!U33, "")</f>
        <v/>
      </c>
      <c r="AG64" s="221"/>
      <c r="AL64" s="221"/>
      <c r="AM64" s="162">
        <f>NOVA!B112</f>
        <v>5</v>
      </c>
      <c r="AN64" s="323" t="str">
        <f>NOVA!C112</f>
        <v>Discuss your findings with counselor</v>
      </c>
      <c r="AO64" s="323"/>
      <c r="AP64" s="162" t="str">
        <f>IF(NOVA!U112&lt;&gt;"", NOVA!U112, "")</f>
        <v/>
      </c>
      <c r="AQ64" s="221"/>
    </row>
    <row r="65" spans="1:43">
      <c r="A65" s="400" t="s">
        <v>72</v>
      </c>
      <c r="B65" s="401"/>
      <c r="X65" s="417"/>
      <c r="Y65" s="107" t="str">
        <f>Electives!B215</f>
        <v>3c</v>
      </c>
      <c r="Z65" s="125" t="str">
        <f>Electives!C215</f>
        <v>Give example of good sportsmanship</v>
      </c>
      <c r="AA65" s="107" t="str">
        <f>IF(Electives!U215&lt;&gt;"", Electives!U215, " ")</f>
        <v xml:space="preserve"> </v>
      </c>
      <c r="AC65" s="219">
        <f>'Shooting Sports'!B34</f>
        <v>2</v>
      </c>
      <c r="AD65" s="391" t="str">
        <f>'Shooting Sports'!C34</f>
        <v>Explain parts of slingshot</v>
      </c>
      <c r="AE65" s="391"/>
      <c r="AF65" s="219" t="str">
        <f>IF('Shooting Sports'!U34&lt;&gt;"", 'Shooting Sports'!U34, "")</f>
        <v/>
      </c>
      <c r="AG65" s="221"/>
      <c r="AL65" s="221"/>
      <c r="AQ65" s="221"/>
    </row>
    <row r="66" spans="1:43" ht="12.75" customHeight="1">
      <c r="A66" s="406" t="s">
        <v>462</v>
      </c>
      <c r="B66" s="407"/>
      <c r="AC66" s="219">
        <f>'Shooting Sports'!B35</f>
        <v>3</v>
      </c>
      <c r="AD66" s="391" t="str">
        <f>'Shooting Sports'!C35</f>
        <v>Explain types of ammo</v>
      </c>
      <c r="AE66" s="391"/>
      <c r="AF66" s="219" t="str">
        <f>IF('Shooting Sports'!U35&lt;&gt;"", 'Shooting Sports'!U35, "")</f>
        <v/>
      </c>
      <c r="AG66" s="221"/>
      <c r="AL66" s="221"/>
      <c r="AQ66" s="221"/>
    </row>
    <row r="67" spans="1:43">
      <c r="AC67" s="219">
        <f>'Shooting Sports'!B36</f>
        <v>4</v>
      </c>
      <c r="AD67" s="391" t="str">
        <f>'Shooting Sports'!C36</f>
        <v>Explain types of targets</v>
      </c>
      <c r="AE67" s="391"/>
      <c r="AF67" s="219" t="str">
        <f>IF('Shooting Sports'!U36&lt;&gt;"", 'Shooting Sports'!U36,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Sports'!U39&lt;&gt;"", 'Shooting Sports'!U39, "")</f>
        <v/>
      </c>
      <c r="AG69" s="221"/>
      <c r="AL69" s="221"/>
      <c r="AQ69" s="221"/>
    </row>
    <row r="70" spans="1:43" ht="12.75" customHeight="1">
      <c r="AC70" s="219" t="str">
        <f>'Shooting Sports'!B40</f>
        <v>S1</v>
      </c>
      <c r="AD70" s="391" t="str">
        <f>'Shooting Sports'!C40</f>
        <v>Fire 5 shots in 3 volleys at a target</v>
      </c>
      <c r="AE70" s="391"/>
      <c r="AF70" s="219" t="str">
        <f>IF('Shooting Sports'!U40&lt;&gt;"", 'Shooting Sports'!U40, "")</f>
        <v/>
      </c>
    </row>
    <row r="71" spans="1:43" ht="12.75" customHeight="1">
      <c r="AC71" s="219" t="str">
        <f>'Shooting Sports'!B41</f>
        <v>S2</v>
      </c>
      <c r="AD71" s="391" t="str">
        <f>'Shooting Sports'!C41</f>
        <v>Demonstrate/Explain range commands</v>
      </c>
      <c r="AE71" s="391"/>
      <c r="AF71" s="219" t="str">
        <f>IF('Shooting Sports'!U41&lt;&gt;"", 'Shooting Sports'!U41, "")</f>
        <v/>
      </c>
      <c r="AG71" s="221"/>
      <c r="AL71" s="221"/>
      <c r="AQ71" s="221"/>
    </row>
    <row r="72" spans="1:43" ht="12.75" customHeight="1">
      <c r="AC72" s="219" t="str">
        <f>'Shooting Sports'!B42</f>
        <v>S3</v>
      </c>
      <c r="AD72" s="391" t="str">
        <f>'Shooting Sports'!C42</f>
        <v>Shoot with your off hand</v>
      </c>
      <c r="AE72" s="391"/>
      <c r="AF72" s="219" t="str">
        <f>IF('Shooting Sports'!U42&lt;&gt;"", 'Shooting Sports'!U42,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UiA/r0wPBCC9825SKaNumwSWzrTG2wllmjDX2GYIQKNxvhnQGowWyLXCKKKs9Uc6buLxSUgxYZiUBmIG4t+zNg==" saltValue="6PL4ZTyWrHtaFyOqYslcvQ=="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30:B31"/>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18</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IF(AdventurePins!V6&lt;&gt;"", AdventurePins!V6, " ")</f>
        <v xml:space="preserve"> </v>
      </c>
      <c r="I4" s="403" t="str">
        <f>IF(AdventurePins!$E62&lt;&gt;"", AdventurePins!$E62, " ")</f>
        <v>(Do 1-5 and one of 6)</v>
      </c>
      <c r="J4" s="42">
        <f>AdventurePins!B63</f>
        <v>1</v>
      </c>
      <c r="K4" s="159" t="str">
        <f>AdventurePins!C63</f>
        <v>Flag History/Display/Ceremony</v>
      </c>
      <c r="L4" s="42" t="str">
        <f>IF(AdventurePins!V63&lt;&gt;"", AdventurePins!V63, " ")</f>
        <v xml:space="preserve"> </v>
      </c>
      <c r="N4" s="410" t="str">
        <f>Electives!$E5</f>
        <v>(Do All and only four of 3)</v>
      </c>
      <c r="O4" s="107">
        <f>Electives!B6</f>
        <v>1</v>
      </c>
      <c r="P4" s="125" t="str">
        <f>Electives!C6</f>
        <v>Draw picture of "Fair Test" of fertilizer</v>
      </c>
      <c r="Q4" s="107" t="str">
        <f>IF(Electives!V6&lt;&gt;"", Electives!V6, " ")</f>
        <v xml:space="preserve"> </v>
      </c>
      <c r="S4" s="415" t="str">
        <f>IF(Electives!$E73&lt;&gt;"", Electives!$E73, " ")</f>
        <v>(Do 1a and one other and all of 2)</v>
      </c>
      <c r="T4" s="107" t="str">
        <f>Electives!B74</f>
        <v>1a</v>
      </c>
      <c r="U4" s="126" t="str">
        <f>Electives!C74</f>
        <v>Cook 2 different recipes w/o pots &amp; pans</v>
      </c>
      <c r="V4" s="107" t="str">
        <f>IF(Electives!V74&lt;&gt;"", Electives!V74, " ")</f>
        <v xml:space="preserve"> </v>
      </c>
      <c r="X4" s="410" t="str">
        <f>IF(Electives!$E139&lt;&gt;"", Electives!$E139, " ")</f>
        <v>(Do All)</v>
      </c>
      <c r="Y4" s="107">
        <f>Electives!B140</f>
        <v>1</v>
      </c>
      <c r="Z4" s="125" t="str">
        <f>Electives!C140</f>
        <v>Decide on elements of game</v>
      </c>
      <c r="AA4" s="107" t="str">
        <f>IF(Electives!V140&lt;&gt;"", Electives!V140, " ")</f>
        <v xml:space="preserve"> </v>
      </c>
      <c r="AC4" s="164">
        <f>'Cub Awards'!B6</f>
        <v>1</v>
      </c>
      <c r="AD4" s="314" t="str">
        <f>'Cub Awards'!C6</f>
        <v>Learn rescue techniques</v>
      </c>
      <c r="AE4" s="314"/>
      <c r="AF4" s="164" t="str">
        <f>IF('Cub Awards'!V6&lt;&gt;"", 'Cub Awards'!V6, "")</f>
        <v/>
      </c>
      <c r="AG4" s="213"/>
      <c r="AH4" s="162" t="str">
        <f>NOVA!B174</f>
        <v>1a</v>
      </c>
      <c r="AI4" s="323" t="str">
        <f>NOVA!C174</f>
        <v>Complete Adventures in Science</v>
      </c>
      <c r="AJ4" s="323"/>
      <c r="AK4" s="162" t="str">
        <f>IF(NOVA!V174&lt;&gt;"", NOVA!V174, "")</f>
        <v/>
      </c>
      <c r="AL4" s="213"/>
      <c r="AM4" s="162" t="str">
        <f>NOVA!B51</f>
        <v>1a</v>
      </c>
      <c r="AN4" s="323" t="str">
        <f>NOVA!C51</f>
        <v>Read or watch 1 hour of wildlife content</v>
      </c>
      <c r="AO4" s="323"/>
      <c r="AP4" s="162" t="str">
        <f>IF(NOVA!V51&lt;&gt;"", NOVA!V51, "")</f>
        <v/>
      </c>
      <c r="AQ4" s="213"/>
      <c r="AR4" s="162" t="str">
        <f>NOVA!B115</f>
        <v>1a</v>
      </c>
      <c r="AS4" s="323" t="str">
        <f>NOVA!C115</f>
        <v>Read or watch 1 hour of tech content</v>
      </c>
      <c r="AT4" s="323"/>
      <c r="AU4" s="162" t="str">
        <f>IF(NOVA!V115&lt;&gt;"", NOVA!V115, "")</f>
        <v/>
      </c>
    </row>
    <row r="5" spans="1:47" ht="12.75" customHeight="1">
      <c r="A5" s="206" t="s">
        <v>854</v>
      </c>
      <c r="B5" s="42" t="str">
        <f>Bobcat!V13</f>
        <v xml:space="preserve"> </v>
      </c>
      <c r="D5" s="419"/>
      <c r="E5" s="42">
        <f>AdventurePins!B7</f>
        <v>2</v>
      </c>
      <c r="F5" s="108" t="str">
        <f>AdventurePins!C7</f>
        <v>Prepare a balanced meal for family</v>
      </c>
      <c r="G5" s="42" t="str">
        <f>IF(AdventurePins!V7&lt;&gt;"", AdventurePins!V7, " ")</f>
        <v xml:space="preserve"> </v>
      </c>
      <c r="I5" s="404"/>
      <c r="J5" s="42">
        <f>AdventurePins!B64</f>
        <v>2</v>
      </c>
      <c r="K5" s="159" t="str">
        <f>AdventurePins!C64</f>
        <v>Citizen rights and duties</v>
      </c>
      <c r="L5" s="42" t="str">
        <f>IF(AdventurePins!V64&lt;&gt;"", AdventurePins!V64, " ")</f>
        <v xml:space="preserve"> </v>
      </c>
      <c r="N5" s="410"/>
      <c r="O5" s="107">
        <f>Electives!B7</f>
        <v>2</v>
      </c>
      <c r="P5" s="127" t="str">
        <f>Electives!C7</f>
        <v>Visit museum, discuss 3 questions w/scientist</v>
      </c>
      <c r="Q5" s="107" t="str">
        <f>IF(Electives!V7&lt;&gt;"", Electives!V7, " ")</f>
        <v xml:space="preserve"> </v>
      </c>
      <c r="S5" s="416"/>
      <c r="T5" s="107" t="str">
        <f>Electives!B75</f>
        <v>1b</v>
      </c>
      <c r="U5" s="126" t="str">
        <f>Electives!C75</f>
        <v>Show one way to light fire w/o matches</v>
      </c>
      <c r="V5" s="107" t="str">
        <f>IF(Electives!V75&lt;&gt;"", Electives!V75, " ")</f>
        <v xml:space="preserve"> </v>
      </c>
      <c r="X5" s="410"/>
      <c r="Y5" s="107">
        <f>Electives!B141</f>
        <v>2</v>
      </c>
      <c r="Z5" s="125" t="str">
        <f>Electives!C141</f>
        <v>List 5 of onlnie safety rules</v>
      </c>
      <c r="AA5" s="107" t="str">
        <f>IF(Electives!V141&lt;&gt;"", Electives!V141, " ")</f>
        <v xml:space="preserve"> </v>
      </c>
      <c r="AC5" s="164">
        <f>'Cub Awards'!B7</f>
        <v>2</v>
      </c>
      <c r="AD5" s="314" t="str">
        <f>'Cub Awards'!C7</f>
        <v>Build a family emergency kit</v>
      </c>
      <c r="AE5" s="314"/>
      <c r="AF5" s="164" t="str">
        <f>IF('Cub Awards'!V7&lt;&gt;"", 'Cub Awards'!V7, "")</f>
        <v/>
      </c>
      <c r="AG5" s="142"/>
      <c r="AH5" s="162" t="str">
        <f>NOVA!B175</f>
        <v>1b</v>
      </c>
      <c r="AI5" s="386" t="str">
        <f>NOVA!C175</f>
        <v>Complete Engineer</v>
      </c>
      <c r="AJ5" s="387"/>
      <c r="AK5" s="162" t="str">
        <f>IF(NOVA!V175&lt;&gt;"", NOVA!V175, "")</f>
        <v/>
      </c>
      <c r="AL5" s="142"/>
      <c r="AM5" s="162" t="str">
        <f>NOVA!B52</f>
        <v>1b</v>
      </c>
      <c r="AN5" s="386" t="str">
        <f>NOVA!C52</f>
        <v>List at least two questions or ideas</v>
      </c>
      <c r="AO5" s="387"/>
      <c r="AP5" s="162" t="str">
        <f>IF(NOVA!V52&lt;&gt;"", NOVA!V52, "")</f>
        <v/>
      </c>
      <c r="AQ5" s="142"/>
      <c r="AR5" s="162" t="str">
        <f>NOVA!B116</f>
        <v>1b</v>
      </c>
      <c r="AS5" s="386" t="str">
        <f>NOVA!C116</f>
        <v>List at least two questions or ideas</v>
      </c>
      <c r="AT5" s="387"/>
      <c r="AU5" s="162" t="str">
        <f>IF(NOVA!V116&lt;&gt;"", NOVA!V116, "")</f>
        <v/>
      </c>
    </row>
    <row r="6" spans="1:47">
      <c r="A6" s="108" t="s">
        <v>37</v>
      </c>
      <c r="B6" s="42" t="str">
        <f>WebelosBadge!V14</f>
        <v/>
      </c>
      <c r="D6" s="420"/>
      <c r="E6" s="42">
        <f>AdventurePins!B8</f>
        <v>3</v>
      </c>
      <c r="F6" s="108" t="str">
        <f>AdventurePins!C8</f>
        <v>Build / Light / Extinguish fire</v>
      </c>
      <c r="G6" s="42" t="str">
        <f>IF(AdventurePins!V8&lt;&gt;"", AdventurePins!V8, " ")</f>
        <v xml:space="preserve"> </v>
      </c>
      <c r="I6" s="404"/>
      <c r="J6" s="42">
        <f>AdventurePins!B65</f>
        <v>3</v>
      </c>
      <c r="K6" s="159" t="str">
        <f>AdventurePins!C65</f>
        <v>Discuss "rule of law"</v>
      </c>
      <c r="L6" s="42" t="str">
        <f>IF(AdventurePins!V65&lt;&gt;"", AdventurePins!V65, " ")</f>
        <v xml:space="preserve"> </v>
      </c>
      <c r="N6" s="410"/>
      <c r="O6" s="107" t="str">
        <f>Electives!B8</f>
        <v>3a</v>
      </c>
      <c r="P6" s="125" t="str">
        <f>Electives!C8</f>
        <v>Do experiment of #1 &amp; report</v>
      </c>
      <c r="Q6" s="107" t="str">
        <f>IF(Electives!V8&lt;&gt;"", Electives!V8, " ")</f>
        <v xml:space="preserve"> </v>
      </c>
      <c r="S6" s="416"/>
      <c r="T6" s="107" t="str">
        <f>Electives!B76</f>
        <v>1c</v>
      </c>
      <c r="U6" s="126" t="str">
        <f>Electives!C76</f>
        <v>Use tree limbs &amp; build overnight shelter</v>
      </c>
      <c r="V6" s="107" t="str">
        <f>IF(Electives!V76&lt;&gt;"", Electives!V76, " ")</f>
        <v xml:space="preserve"> </v>
      </c>
      <c r="X6" s="410"/>
      <c r="Y6" s="107">
        <f>Electives!B142</f>
        <v>3</v>
      </c>
      <c r="Z6" s="125" t="str">
        <f>Electives!C142</f>
        <v>Create game</v>
      </c>
      <c r="AA6" s="107" t="str">
        <f>IF(Electives!V142&lt;&gt;"", Electives!V142, " ")</f>
        <v xml:space="preserve"> </v>
      </c>
      <c r="AC6" s="164">
        <f>'Cub Awards'!B8</f>
        <v>3</v>
      </c>
      <c r="AD6" s="314" t="str">
        <f>'Cub Awards'!C8</f>
        <v>Take a first-aid course</v>
      </c>
      <c r="AE6" s="314"/>
      <c r="AF6" s="164" t="str">
        <f>IF('Cub Awards'!V8&lt;&gt;"", 'Cub Awards'!V8, "")</f>
        <v/>
      </c>
      <c r="AG6" s="215"/>
      <c r="AH6" s="162" t="str">
        <f>NOVA!B176</f>
        <v>1c</v>
      </c>
      <c r="AI6" s="386" t="str">
        <f>NOVA!C176</f>
        <v>Complete Scouting Adventure</v>
      </c>
      <c r="AJ6" s="387"/>
      <c r="AK6" s="162" t="str">
        <f>IF(NOVA!V176&lt;&gt;"", NOVA!V176, "")</f>
        <v/>
      </c>
      <c r="AL6" s="215"/>
      <c r="AM6" s="162" t="str">
        <f>NOVA!B53</f>
        <v>1c</v>
      </c>
      <c r="AN6" s="386" t="str">
        <f>NOVA!C53</f>
        <v>Discuss two with your counselor</v>
      </c>
      <c r="AO6" s="387"/>
      <c r="AP6" s="162" t="str">
        <f>IF(NOVA!V53&lt;&gt;"", NOVA!V53, "")</f>
        <v/>
      </c>
      <c r="AQ6" s="215"/>
      <c r="AR6" s="162" t="str">
        <f>NOVA!B117</f>
        <v>1c</v>
      </c>
      <c r="AS6" s="386" t="str">
        <f>NOVA!C117</f>
        <v>Discuss two with your counselor</v>
      </c>
      <c r="AT6" s="387"/>
      <c r="AU6" s="162" t="str">
        <f>IF(NOVA!V117&lt;&gt;"", NOVA!V117, "")</f>
        <v/>
      </c>
    </row>
    <row r="7" spans="1:47">
      <c r="A7" s="108" t="s">
        <v>29</v>
      </c>
      <c r="B7" s="42" t="str">
        <f>ArrowOfLight!V13</f>
        <v xml:space="preserve"> </v>
      </c>
      <c r="D7" s="399" t="str">
        <f>AdventurePins!C10</f>
        <v>Duty to God and You</v>
      </c>
      <c r="E7" s="399"/>
      <c r="F7" s="399"/>
      <c r="G7" s="399"/>
      <c r="I7" s="404"/>
      <c r="J7" s="42">
        <f>AdventurePins!B66</f>
        <v>4</v>
      </c>
      <c r="K7" s="159" t="str">
        <f>AdventurePins!C66</f>
        <v>Meet government leader</v>
      </c>
      <c r="L7" s="42" t="str">
        <f>IF(AdventurePins!V66&lt;&gt;"", AdventurePins!V66, " ")</f>
        <v xml:space="preserve"> </v>
      </c>
      <c r="N7" s="410"/>
      <c r="O7" s="107" t="str">
        <f>Electives!B9</f>
        <v>3b</v>
      </c>
      <c r="P7" s="125" t="str">
        <f>Electives!C9</f>
        <v>Do experiment #1 &amp; change ind. var</v>
      </c>
      <c r="Q7" s="107" t="str">
        <f>IF(Electives!V9&lt;&gt;"", Electives!V9, " ")</f>
        <v xml:space="preserve"> </v>
      </c>
      <c r="S7" s="416"/>
      <c r="T7" s="107" t="str">
        <f>Electives!B77</f>
        <v>2a</v>
      </c>
      <c r="U7" s="126" t="str">
        <f>Electives!C77</f>
        <v>Assemble survival kit</v>
      </c>
      <c r="V7" s="107" t="str">
        <f>IF(Electives!V77&lt;&gt;"", Electives!V77, " ")</f>
        <v xml:space="preserve"> </v>
      </c>
      <c r="X7" s="410"/>
      <c r="Y7" s="107">
        <f>Electives!B143</f>
        <v>4</v>
      </c>
      <c r="Z7" s="125" t="str">
        <f>Electives!C143</f>
        <v>Teach someone else how to play</v>
      </c>
      <c r="AA7" s="107" t="str">
        <f>IF(Electives!V143&lt;&gt;"", Electives!V143, " ")</f>
        <v xml:space="preserve"> </v>
      </c>
      <c r="AC7" s="164">
        <f>'Cub Awards'!B9</f>
        <v>4</v>
      </c>
      <c r="AD7" s="314" t="str">
        <f>'Cub Awards'!C9</f>
        <v>Learn to survive extreme weather</v>
      </c>
      <c r="AE7" s="314"/>
      <c r="AF7" s="164" t="str">
        <f>IF('Cub Awards'!V9&lt;&gt;"", 'Cub Awards'!V9, "")</f>
        <v/>
      </c>
      <c r="AG7" s="215"/>
      <c r="AH7" s="162">
        <f>NOVA!B177</f>
        <v>2</v>
      </c>
      <c r="AI7" s="386" t="str">
        <f>NOVA!C177</f>
        <v>Complete 3 adventures listed in comment</v>
      </c>
      <c r="AJ7" s="387"/>
      <c r="AK7" s="162" t="str">
        <f>IF(NOVA!V177&lt;&gt;"", NOVA!V177, "")</f>
        <v/>
      </c>
      <c r="AL7" s="215"/>
      <c r="AM7" s="162">
        <f>NOVA!B54</f>
        <v>2</v>
      </c>
      <c r="AN7" s="386" t="str">
        <f>NOVA!C54</f>
        <v>Complete an elective listed in comment</v>
      </c>
      <c r="AO7" s="387"/>
      <c r="AP7" s="162" t="str">
        <f>IF(NOVA!V54&lt;&gt;"", NOVA!V54, "")</f>
        <v/>
      </c>
      <c r="AQ7" s="215"/>
      <c r="AR7" s="162">
        <f>NOVA!B118</f>
        <v>2</v>
      </c>
      <c r="AS7" s="386" t="str">
        <f>NOVA!C118</f>
        <v>Complete an elective listed in comment</v>
      </c>
      <c r="AT7" s="387"/>
      <c r="AU7" s="162" t="str">
        <f>IF(NOVA!V118&lt;&gt;"", NOVA!V118, "")</f>
        <v/>
      </c>
    </row>
    <row r="8" spans="1:47" ht="12.75" customHeight="1">
      <c r="D8" s="421" t="str">
        <f>IF(AdventurePins!$E10&lt;&gt;"", AdventurePins!$E10, " ")</f>
        <v>(Do 1 and two others)</v>
      </c>
      <c r="E8" s="42">
        <f>AdventurePins!B11</f>
        <v>1</v>
      </c>
      <c r="F8" s="108" t="str">
        <f>AdventurePins!C11</f>
        <v>Discuss duty to God</v>
      </c>
      <c r="G8" s="42" t="str">
        <f>IF(AdventurePins!V11&lt;&gt;"", AdventurePins!V11, " ")</f>
        <v xml:space="preserve"> </v>
      </c>
      <c r="I8" s="404"/>
      <c r="J8" s="42">
        <f>AdventurePins!B67</f>
        <v>5</v>
      </c>
      <c r="K8" s="159" t="str">
        <f>AdventurePins!C67</f>
        <v>Plan activity</v>
      </c>
      <c r="L8" s="42" t="str">
        <f>IF(AdventurePins!V67&lt;&gt;"", AdventurePins!V67, " ")</f>
        <v xml:space="preserve"> </v>
      </c>
      <c r="N8" s="410"/>
      <c r="O8" s="107" t="str">
        <f>Electives!B10</f>
        <v>3c</v>
      </c>
      <c r="P8" s="125" t="str">
        <f>Electives!C10</f>
        <v>Build scale model of solar system</v>
      </c>
      <c r="Q8" s="107" t="str">
        <f>IF(Electives!V10&lt;&gt;"", Electives!V10, " ")</f>
        <v xml:space="preserve"> </v>
      </c>
      <c r="S8" s="416"/>
      <c r="T8" s="107" t="str">
        <f>Electives!B78</f>
        <v>2b</v>
      </c>
      <c r="U8" s="126" t="str">
        <f>Electives!C78</f>
        <v>Demonstrate 2 ways to purify water</v>
      </c>
      <c r="V8" s="107" t="str">
        <f>IF(Electives!V78&lt;&gt;"", Electives!V78, " ")</f>
        <v xml:space="preserve"> </v>
      </c>
      <c r="X8" s="399" t="str">
        <f>Electives!C146</f>
        <v>Into the Wild</v>
      </c>
      <c r="Y8" s="399"/>
      <c r="Z8" s="399"/>
      <c r="AA8" s="399"/>
      <c r="AC8" s="164">
        <f>'Cub Awards'!B10</f>
        <v>5</v>
      </c>
      <c r="AD8" s="314" t="str">
        <f>'Cub Awards'!C10</f>
        <v>Learn about personal safety</v>
      </c>
      <c r="AE8" s="314"/>
      <c r="AF8" s="164" t="str">
        <f>IF('Cub Awards'!V10&lt;&gt;"", 'Cub Awards'!V10, "")</f>
        <v/>
      </c>
      <c r="AG8" s="215"/>
      <c r="AH8" s="162">
        <f>NOVA!B178</f>
        <v>3</v>
      </c>
      <c r="AI8" s="386" t="str">
        <f>NOVA!C178</f>
        <v>Discuss facts about Dr. Townes</v>
      </c>
      <c r="AJ8" s="387"/>
      <c r="AK8" s="162" t="str">
        <f>IF(NOVA!V178&lt;&gt;"", NOVA!V178, "")</f>
        <v/>
      </c>
      <c r="AL8" s="215"/>
      <c r="AM8" s="162" t="str">
        <f>NOVA!B55</f>
        <v>3a</v>
      </c>
      <c r="AN8" s="386" t="str">
        <f>NOVA!C55</f>
        <v>Explore what is wildlife</v>
      </c>
      <c r="AO8" s="387"/>
      <c r="AP8" s="162" t="str">
        <f>IF(NOVA!V55&lt;&gt;"", NOVA!V55, "")</f>
        <v/>
      </c>
      <c r="AQ8" s="215"/>
      <c r="AR8" s="162" t="str">
        <f>NOVA!B119</f>
        <v>3a</v>
      </c>
      <c r="AS8" s="386" t="str">
        <f>NOVA!C119</f>
        <v>Look up definition of Technology</v>
      </c>
      <c r="AT8" s="387"/>
      <c r="AU8" s="162" t="str">
        <f>IF(NOVA!V119&lt;&gt;"", NOVA!V119, "")</f>
        <v/>
      </c>
    </row>
    <row r="9" spans="1:47" ht="12.75" customHeight="1">
      <c r="A9" s="413" t="s">
        <v>28</v>
      </c>
      <c r="B9" s="413"/>
      <c r="D9" s="422"/>
      <c r="E9" s="42">
        <f>AdventurePins!B12</f>
        <v>2</v>
      </c>
      <c r="F9" s="108" t="str">
        <f>AdventurePins!C12</f>
        <v>Earn religious emblem of faith</v>
      </c>
      <c r="G9" s="42" t="str">
        <f>IF(AdventurePins!V12&lt;&gt;"", AdventurePins!V12, " ")</f>
        <v xml:space="preserve"> </v>
      </c>
      <c r="I9" s="404"/>
      <c r="J9" s="42" t="str">
        <f>AdventurePins!B68</f>
        <v>6a</v>
      </c>
      <c r="K9" s="159" t="str">
        <f>AdventurePins!C68</f>
        <v>Scouting in another country</v>
      </c>
      <c r="L9" s="42" t="str">
        <f>IF(AdventurePins!V68&lt;&gt;"", AdventurePins!V68, " ")</f>
        <v xml:space="preserve"> </v>
      </c>
      <c r="N9" s="410"/>
      <c r="O9" s="107" t="str">
        <f>Electives!B11</f>
        <v>3d</v>
      </c>
      <c r="P9" s="125" t="str">
        <f>Electives!C11</f>
        <v>Build, launch rocket; design "fair test"</v>
      </c>
      <c r="Q9" s="107" t="str">
        <f>IF(Electives!V11&lt;&gt;"", Electives!V11, " ")</f>
        <v xml:space="preserve"> </v>
      </c>
      <c r="S9" s="416"/>
      <c r="T9" s="107" t="str">
        <f>Electives!B79</f>
        <v>2c</v>
      </c>
      <c r="U9" s="126" t="str">
        <f>Electives!C79</f>
        <v>Explain S-T-O-P, universal emerg signs</v>
      </c>
      <c r="V9" s="107" t="str">
        <f>IF(Electives!V79&lt;&gt;"", Electives!V79, " ")</f>
        <v xml:space="preserve"> </v>
      </c>
      <c r="X9" s="410" t="str">
        <f>IF(Electives!$E146&lt;&gt;"", Electives!$E146, " ")</f>
        <v>(Do Six)</v>
      </c>
      <c r="Y9" s="107">
        <f>Electives!B147</f>
        <v>1</v>
      </c>
      <c r="Z9" s="125" t="str">
        <f>Electives!C147</f>
        <v>Care for insect/etc and tell</v>
      </c>
      <c r="AA9" s="107" t="str">
        <f>IF(Electives!V147&lt;&gt;"", Electives!V147, " ")</f>
        <v xml:space="preserve"> </v>
      </c>
      <c r="AC9" s="164">
        <f>'Cub Awards'!B11</f>
        <v>6</v>
      </c>
      <c r="AD9" s="314" t="str">
        <f>'Cub Awards'!C11</f>
        <v>Give presentation on emergency prep</v>
      </c>
      <c r="AE9" s="314"/>
      <c r="AF9" s="164" t="str">
        <f>IF('Cub Awards'!V11&lt;&gt;"", 'Cub Awards'!V11, "")</f>
        <v/>
      </c>
      <c r="AG9" s="215"/>
      <c r="AH9" s="162">
        <f>NOVA!B179</f>
        <v>4</v>
      </c>
      <c r="AI9" s="386" t="str">
        <f>NOVA!C179</f>
        <v>Research 5 famous STEM professionals</v>
      </c>
      <c r="AJ9" s="387"/>
      <c r="AK9" s="162" t="str">
        <f>IF(NOVA!V179&lt;&gt;"", NOVA!V179, "")</f>
        <v/>
      </c>
      <c r="AL9" s="215"/>
      <c r="AM9" s="162" t="str">
        <f>NOVA!B56</f>
        <v>3b</v>
      </c>
      <c r="AN9" s="386" t="str">
        <f>NOVA!C56</f>
        <v>Explain relationships within food chain</v>
      </c>
      <c r="AO9" s="387"/>
      <c r="AP9" s="162" t="str">
        <f>IF(NOVA!V56&lt;&gt;"", NOVA!V56, "")</f>
        <v/>
      </c>
      <c r="AQ9" s="215"/>
      <c r="AR9" s="162" t="str">
        <f>NOVA!B120</f>
        <v>3b1</v>
      </c>
      <c r="AS9" s="386" t="str">
        <f>NOVA!C120</f>
        <v>How is tech used in communication</v>
      </c>
      <c r="AT9" s="387"/>
      <c r="AU9" s="162" t="str">
        <f>IF(NOVA!V120&lt;&gt;"", NOVA!V120, "")</f>
        <v/>
      </c>
    </row>
    <row r="10" spans="1:47">
      <c r="A10" s="412"/>
      <c r="B10" s="412"/>
      <c r="D10" s="422"/>
      <c r="E10" s="42">
        <f>AdventurePins!B13</f>
        <v>3</v>
      </c>
      <c r="F10" s="207" t="str">
        <f>AdventurePins!C13</f>
        <v>Discuss how worship helps duty to God</v>
      </c>
      <c r="G10" s="42" t="str">
        <f>IF(AdventurePins!V13&lt;&gt;"", AdventurePins!V13, " ")</f>
        <v xml:space="preserve"> </v>
      </c>
      <c r="I10" s="404"/>
      <c r="J10" s="42" t="str">
        <f>AdventurePins!B69</f>
        <v>6b</v>
      </c>
      <c r="K10" s="159" t="str">
        <f>AdventurePins!C69</f>
        <v>World Friendship Fund</v>
      </c>
      <c r="L10" s="42" t="str">
        <f>IF(AdventurePins!V69&lt;&gt;"", AdventurePins!V69, " ")</f>
        <v xml:space="preserve"> </v>
      </c>
      <c r="N10" s="410"/>
      <c r="O10" s="107" t="str">
        <f>Electives!B12</f>
        <v>3e</v>
      </c>
      <c r="P10" s="125" t="str">
        <f>Electives!C12</f>
        <v>Two circuits; 3 lights &amp; battery</v>
      </c>
      <c r="Q10" s="107" t="str">
        <f>IF(Electives!V12&lt;&gt;"", Electives!V12, " ")</f>
        <v xml:space="preserve"> </v>
      </c>
      <c r="S10" s="417"/>
      <c r="T10" s="107" t="str">
        <f>Electives!B80</f>
        <v>2d</v>
      </c>
      <c r="U10" s="126" t="str">
        <f>Electives!C80</f>
        <v>4 Leader qualities &amp; act out 2.</v>
      </c>
      <c r="V10" s="107" t="str">
        <f>IF(Electives!V80&lt;&gt;"", Electives!V80, " ")</f>
        <v xml:space="preserve"> </v>
      </c>
      <c r="X10" s="410"/>
      <c r="Y10" s="107">
        <f>Electives!B148</f>
        <v>2</v>
      </c>
      <c r="Z10" s="127" t="str">
        <f>Electives!C148</f>
        <v>Setup aquarium (30 days); share experience</v>
      </c>
      <c r="AA10" s="107" t="str">
        <f>IF(Electives!V148&lt;&gt;"", Electives!V148, " ")</f>
        <v xml:space="preserve"> </v>
      </c>
      <c r="AC10"/>
      <c r="AD10" s="395" t="str">
        <f>'Cub Awards'!C13</f>
        <v>Outdoor Activity Award</v>
      </c>
      <c r="AE10" s="395"/>
      <c r="AF10"/>
      <c r="AG10" s="142"/>
      <c r="AH10" s="162">
        <f>NOVA!B180</f>
        <v>5</v>
      </c>
      <c r="AI10" s="386" t="str">
        <f>NOVA!C180</f>
        <v>Discuss importance of STEM education</v>
      </c>
      <c r="AJ10" s="387"/>
      <c r="AK10" s="162" t="str">
        <f>IF(NOVA!V180&lt;&gt;"", NOVA!V180, "")</f>
        <v/>
      </c>
      <c r="AL10" s="142"/>
      <c r="AM10" s="162" t="str">
        <f>NOVA!B57</f>
        <v>3c</v>
      </c>
      <c r="AN10" s="386" t="str">
        <f>NOVA!C57</f>
        <v>Explain your favorite plant / wildlife</v>
      </c>
      <c r="AO10" s="387"/>
      <c r="AP10" s="162" t="str">
        <f>IF(NOVA!V57&lt;&gt;"", NOVA!V57, "")</f>
        <v/>
      </c>
      <c r="AQ10" s="142"/>
      <c r="AR10" s="162" t="str">
        <f>NOVA!B121</f>
        <v>3b2</v>
      </c>
      <c r="AS10" s="386" t="str">
        <f>NOVA!C121</f>
        <v>How is tech used in business</v>
      </c>
      <c r="AT10" s="387"/>
      <c r="AU10" s="162" t="str">
        <f>IF(NOVA!V121&lt;&gt;"", NOVA!V121, "")</f>
        <v/>
      </c>
    </row>
    <row r="11" spans="1:47">
      <c r="A11" s="109" t="s">
        <v>433</v>
      </c>
      <c r="B11" s="110" t="str">
        <f>IF(ISTEXT(WebelosBadge!V5),"C"," ")</f>
        <v xml:space="preserve"> </v>
      </c>
      <c r="D11" s="423"/>
      <c r="E11" s="42">
        <f>AdventurePins!B14</f>
        <v>4</v>
      </c>
      <c r="F11" s="208" t="str">
        <f>AdventurePins!C14</f>
        <v>Do one thing to be closer to God for 1 month</v>
      </c>
      <c r="G11" s="42" t="str">
        <f>IF(AdventurePins!V14&lt;&gt;"", AdventurePins!V14, " ")</f>
        <v xml:space="preserve"> </v>
      </c>
      <c r="I11" s="404"/>
      <c r="J11" s="42" t="str">
        <f>AdventurePins!B70</f>
        <v>6c</v>
      </c>
      <c r="K11" s="159" t="str">
        <f>AdventurePins!C70</f>
        <v>Brother den in another country</v>
      </c>
      <c r="L11" s="42" t="str">
        <f>IF(AdventurePins!V70&lt;&gt;"", AdventurePins!V70, " ")</f>
        <v xml:space="preserve"> </v>
      </c>
      <c r="N11" s="410"/>
      <c r="O11" s="107" t="str">
        <f>Electives!B13</f>
        <v>3f</v>
      </c>
      <c r="P11" s="125" t="str">
        <f>Electives!C13</f>
        <v>Study night sky. Observe over 6 hrs</v>
      </c>
      <c r="Q11" s="107" t="str">
        <f>IF(Electives!V13&lt;&gt;"", Electives!V13, " ")</f>
        <v xml:space="preserve"> </v>
      </c>
      <c r="S11" s="399" t="str">
        <f>Electives!C83</f>
        <v>Earth Rocks!</v>
      </c>
      <c r="T11" s="399"/>
      <c r="U11" s="399"/>
      <c r="V11" s="399"/>
      <c r="X11" s="410"/>
      <c r="Y11" s="107">
        <f>Electives!B149</f>
        <v>3</v>
      </c>
      <c r="Z11" s="125" t="str">
        <f>Electives!C149</f>
        <v>Watch birds (1 wk) and record</v>
      </c>
      <c r="AA11" s="107" t="str">
        <f>IF(Electives!V149&lt;&gt;"", Electives!V149, " ")</f>
        <v xml:space="preserve"> </v>
      </c>
      <c r="AC11" s="164">
        <f>'Cub Awards'!B14</f>
        <v>1</v>
      </c>
      <c r="AD11" s="329" t="str">
        <f>'Cub Awards'!C14</f>
        <v>Attend either summer Day or Resident camp</v>
      </c>
      <c r="AE11" s="329"/>
      <c r="AF11" s="164" t="str">
        <f>IF('Cub Awards'!V14&lt;&gt;"", 'Cub Awards'!V14, "")</f>
        <v/>
      </c>
      <c r="AG11" s="142"/>
      <c r="AH11" s="162">
        <f>NOVA!B181</f>
        <v>6</v>
      </c>
      <c r="AI11" s="386" t="str">
        <f>NOVA!C181</f>
        <v>Participate in a science project</v>
      </c>
      <c r="AJ11" s="387"/>
      <c r="AK11" s="162" t="str">
        <f>IF(NOVA!V181&lt;&gt;"", NOVA!V181, "")</f>
        <v/>
      </c>
      <c r="AL11" s="142"/>
      <c r="AM11" s="162" t="str">
        <f>NOVA!B58</f>
        <v>3d</v>
      </c>
      <c r="AN11" s="386" t="str">
        <f>NOVA!C58</f>
        <v>Discuss what you've learned</v>
      </c>
      <c r="AO11" s="387"/>
      <c r="AP11" s="162" t="str">
        <f>IF(NOVA!V58&lt;&gt;"", NOVA!V58, "")</f>
        <v/>
      </c>
      <c r="AQ11" s="142"/>
      <c r="AR11" s="162" t="str">
        <f>NOVA!B122</f>
        <v>3b3</v>
      </c>
      <c r="AS11" s="386" t="str">
        <f>NOVA!C122</f>
        <v>How is tech used in construction</v>
      </c>
      <c r="AT11" s="387"/>
      <c r="AU11" s="162" t="str">
        <f>IF(NOVA!V122&lt;&gt;"", NOVA!V122, "")</f>
        <v/>
      </c>
    </row>
    <row r="12" spans="1:47" ht="12.75" customHeight="1">
      <c r="A12" s="109" t="s">
        <v>434</v>
      </c>
      <c r="B12" s="110" t="str">
        <f>WebelosBadge!V6</f>
        <v/>
      </c>
      <c r="D12" s="399" t="str">
        <f>AdventurePins!C16</f>
        <v>First Responder</v>
      </c>
      <c r="E12" s="399"/>
      <c r="F12" s="399"/>
      <c r="G12" s="399"/>
      <c r="I12" s="404"/>
      <c r="J12" s="42" t="str">
        <f>AdventurePins!B71</f>
        <v>6d</v>
      </c>
      <c r="K12" s="159" t="str">
        <f>AdventurePins!C71</f>
        <v>Energy use in community</v>
      </c>
      <c r="L12" s="42" t="str">
        <f>IF(AdventurePins!V71&lt;&gt;"", AdventurePins!V71, " ")</f>
        <v xml:space="preserve"> </v>
      </c>
      <c r="N12" s="410"/>
      <c r="O12" s="107" t="str">
        <f>Electives!B14</f>
        <v>3g</v>
      </c>
      <c r="P12" s="125" t="str">
        <f>Electives!C14</f>
        <v>Explore chemical reactions</v>
      </c>
      <c r="Q12" s="107" t="str">
        <f>IF(Electives!V14&lt;&gt;"", Electives!V14, " ")</f>
        <v xml:space="preserve"> </v>
      </c>
      <c r="S12" s="415" t="str">
        <f>IF(Electives!$E83&lt;&gt;"", Electives!$E83, " ")</f>
        <v>(Do All)</v>
      </c>
      <c r="T12" s="107" t="str">
        <f>Electives!B84</f>
        <v>1a</v>
      </c>
      <c r="U12" s="125" t="str">
        <f>Electives!C84</f>
        <v>Explain "geology"</v>
      </c>
      <c r="V12" s="107" t="str">
        <f>IF(Electives!V84&lt;&gt;"", Electives!V84, " ")</f>
        <v xml:space="preserve"> </v>
      </c>
      <c r="X12" s="410"/>
      <c r="Y12" s="107">
        <f>Electives!B150</f>
        <v>4</v>
      </c>
      <c r="Z12" s="125" t="str">
        <f>Electives!C150</f>
        <v>Learn about bird flyways</v>
      </c>
      <c r="AA12" s="107" t="str">
        <f>IF(Electives!V150&lt;&gt;"", Electives!V150, " ")</f>
        <v xml:space="preserve"> </v>
      </c>
      <c r="AC12" s="164">
        <f>'Cub Awards'!B15</f>
        <v>2</v>
      </c>
      <c r="AD12" s="314" t="str">
        <f>'Cub Awards'!C15</f>
        <v>Complete Webelos Walkabout</v>
      </c>
      <c r="AE12" s="314"/>
      <c r="AF12" s="164" t="str">
        <f>IF('Cub Awards'!V15&lt;&gt;"", 'Cub Awards'!V15, "")</f>
        <v/>
      </c>
      <c r="AG12" s="213"/>
      <c r="AH12" s="162">
        <f>NOVA!B182</f>
        <v>7</v>
      </c>
      <c r="AI12" s="386" t="str">
        <f>NOVA!C182</f>
        <v>Do ONE</v>
      </c>
      <c r="AJ12" s="387"/>
      <c r="AK12" s="162" t="str">
        <f>IF(NOVA!V182&lt;&gt;"", NOVA!V182, "")</f>
        <v/>
      </c>
      <c r="AL12" s="213"/>
      <c r="AM12" s="162">
        <f>NOVA!B59</f>
        <v>4</v>
      </c>
      <c r="AN12" s="386" t="str">
        <f>NOVA!C59</f>
        <v>Do TWO from A-F</v>
      </c>
      <c r="AO12" s="387"/>
      <c r="AP12" s="162" t="str">
        <f>IF(NOVA!V59&lt;&gt;"", NOVA!V59, "")</f>
        <v/>
      </c>
      <c r="AQ12" s="213"/>
      <c r="AR12" s="162" t="str">
        <f>NOVA!B123</f>
        <v>3b4</v>
      </c>
      <c r="AS12" s="386" t="str">
        <f>NOVA!C123</f>
        <v>How is tech used in sports</v>
      </c>
      <c r="AT12" s="387"/>
      <c r="AU12" s="162" t="str">
        <f>IF(NOVA!V123&lt;&gt;"", NOVA!V123, "")</f>
        <v/>
      </c>
    </row>
    <row r="13" spans="1:47">
      <c r="A13" s="109" t="s">
        <v>435</v>
      </c>
      <c r="B13" s="110" t="str">
        <f>WebelosBadge!V7</f>
        <v/>
      </c>
      <c r="C13" s="111"/>
      <c r="D13" s="402" t="str">
        <f>IF(AdventurePins!$E16&lt;&gt;"", AdventurePins!$E16, " ")</f>
        <v>(Do 1 and five others)</v>
      </c>
      <c r="E13" s="42">
        <f>AdventurePins!B17</f>
        <v>1</v>
      </c>
      <c r="F13" s="159" t="str">
        <f>AdventurePins!C17</f>
        <v>What is first aid</v>
      </c>
      <c r="G13" s="42" t="str">
        <f>IF(AdventurePins!V17&lt;&gt;"", AdventurePins!V17, " ")</f>
        <v xml:space="preserve"> </v>
      </c>
      <c r="I13" s="405"/>
      <c r="J13" s="42" t="str">
        <f>AdventurePins!B72</f>
        <v>6e</v>
      </c>
      <c r="K13" s="126" t="str">
        <f>AdventurePins!C72</f>
        <v>Connect with Scout in another country</v>
      </c>
      <c r="L13" s="42" t="str">
        <f>IF(AdventurePins!V72&lt;&gt;"", AdventurePins!V72, " ")</f>
        <v xml:space="preserve"> </v>
      </c>
      <c r="N13" s="410"/>
      <c r="O13" s="107" t="str">
        <f>Electives!B15</f>
        <v>3h</v>
      </c>
      <c r="P13" s="126" t="str">
        <f>Electives!C15</f>
        <v>Playground motion. "Fair Test" weight</v>
      </c>
      <c r="Q13" s="107" t="str">
        <f>IF(Electives!V15&lt;&gt;"", Electives!V15, " ")</f>
        <v xml:space="preserve"> </v>
      </c>
      <c r="S13" s="416"/>
      <c r="T13" s="107" t="str">
        <f>Electives!B85</f>
        <v>1b</v>
      </c>
      <c r="U13" s="125" t="str">
        <f>Electives!C85</f>
        <v>Explain why important</v>
      </c>
      <c r="V13" s="107" t="str">
        <f>IF(Electives!V85&lt;&gt;"", Electives!V85, " ")</f>
        <v xml:space="preserve"> </v>
      </c>
      <c r="X13" s="410"/>
      <c r="Y13" s="107">
        <f>Electives!B151</f>
        <v>5</v>
      </c>
      <c r="Z13" s="127" t="str">
        <f>Electives!C151</f>
        <v>Watch ≥4 wild creatures; describe habitat</v>
      </c>
      <c r="AA13" s="107" t="str">
        <f>IF(Electives!V151&lt;&gt;"", Electives!V151, " ")</f>
        <v xml:space="preserve"> </v>
      </c>
      <c r="AC13" s="164">
        <f>'Cub Awards'!B16</f>
        <v>3</v>
      </c>
      <c r="AD13" s="314" t="str">
        <f>'Cub Awards'!C16</f>
        <v>do seven</v>
      </c>
      <c r="AE13" s="314"/>
      <c r="AF13" s="164" t="str">
        <f>IF('Cub Awards'!V16&lt;&gt;"", 'Cub Awards'!V16, "")</f>
        <v/>
      </c>
      <c r="AG13" s="213"/>
      <c r="AH13" s="162" t="str">
        <f>NOVA!B183</f>
        <v>7a</v>
      </c>
      <c r="AI13" s="386" t="str">
        <f>NOVA!C183</f>
        <v>Visit with someone in a STEM career</v>
      </c>
      <c r="AJ13" s="387"/>
      <c r="AK13" s="162" t="str">
        <f>IF(NOVA!V183&lt;&gt;"", NOVA!V183, "")</f>
        <v/>
      </c>
      <c r="AL13" s="213"/>
      <c r="AM13" s="162" t="str">
        <f>NOVA!B60</f>
        <v>4a1</v>
      </c>
      <c r="AN13" s="386" t="str">
        <f>NOVA!C60</f>
        <v xml:space="preserve">Catalog 3-5 endangered plants/animals </v>
      </c>
      <c r="AO13" s="387"/>
      <c r="AP13" s="162" t="str">
        <f>IF(NOVA!V60&lt;&gt;"", NOVA!V60, "")</f>
        <v/>
      </c>
      <c r="AQ13" s="213"/>
      <c r="AR13" s="162" t="str">
        <f>NOVA!B124</f>
        <v>3b5</v>
      </c>
      <c r="AS13" s="386" t="str">
        <f>NOVA!C124</f>
        <v>How is tech used in entertainment</v>
      </c>
      <c r="AT13" s="387"/>
      <c r="AU13" s="162" t="str">
        <f>IF(NOVA!V124&lt;&gt;"", NOVA!V124, "")</f>
        <v/>
      </c>
    </row>
    <row r="14" spans="1:47">
      <c r="A14" s="109" t="s">
        <v>436</v>
      </c>
      <c r="B14" s="110" t="str">
        <f>WebelosBadge!V8</f>
        <v/>
      </c>
      <c r="C14" s="113"/>
      <c r="D14" s="402"/>
      <c r="E14" s="42">
        <f>AdventurePins!B18</f>
        <v>2</v>
      </c>
      <c r="F14" s="159" t="str">
        <f>AdventurePins!C18</f>
        <v>Show first aid for hurry cases:</v>
      </c>
      <c r="G14" s="42" t="str">
        <f>IF(AdventurePins!V18&lt;&gt;"", AdventurePins!V18, " ")</f>
        <v xml:space="preserve"> </v>
      </c>
      <c r="I14" s="399" t="str">
        <f>AdventurePins!C74</f>
        <v>Duty to God in Action</v>
      </c>
      <c r="J14" s="399"/>
      <c r="K14" s="399"/>
      <c r="L14" s="399"/>
      <c r="N14" s="410"/>
      <c r="O14" s="107" t="str">
        <f>Electives!B16</f>
        <v>3i</v>
      </c>
      <c r="P14" s="125" t="str">
        <f>Electives!C16</f>
        <v>Read bio of scientist. Tell den</v>
      </c>
      <c r="Q14" s="107" t="str">
        <f>IF(Electives!V16&lt;&gt;"", Electives!V16, " ")</f>
        <v xml:space="preserve"> </v>
      </c>
      <c r="S14" s="416"/>
      <c r="T14" s="107">
        <f>Electives!B86</f>
        <v>2</v>
      </c>
      <c r="U14" s="125" t="str">
        <f>Electives!C86</f>
        <v>Look rocks/minerals on rock hunt</v>
      </c>
      <c r="V14" s="107" t="str">
        <f>IF(Electives!V86&lt;&gt;"", Electives!V86, " ")</f>
        <v xml:space="preserve"> </v>
      </c>
      <c r="X14" s="410"/>
      <c r="Y14" s="107">
        <f>Electives!B152</f>
        <v>6</v>
      </c>
      <c r="Z14" s="125" t="str">
        <f>Electives!C152</f>
        <v>Identify animal only locally; tell why</v>
      </c>
      <c r="AA14" s="107" t="str">
        <f>IF(Electives!V152&lt;&gt;"", Electives!V152, " ")</f>
        <v xml:space="preserve"> </v>
      </c>
      <c r="AC14" s="164" t="str">
        <f>'Cub Awards'!B17</f>
        <v>a</v>
      </c>
      <c r="AD14" s="314" t="str">
        <f>'Cub Awards'!C17</f>
        <v>Participate in nature hike</v>
      </c>
      <c r="AE14" s="314"/>
      <c r="AF14" s="164" t="str">
        <f>IF('Cub Awards'!V17&lt;&gt;"", 'Cub Awards'!V17, "")</f>
        <v/>
      </c>
      <c r="AG14" s="215"/>
      <c r="AH14" s="162" t="str">
        <f>NOVA!B184</f>
        <v>7b</v>
      </c>
      <c r="AI14" s="386" t="str">
        <f>NOVA!C184</f>
        <v>Learn about a career dependent on STEM</v>
      </c>
      <c r="AJ14" s="387"/>
      <c r="AK14" s="162" t="str">
        <f>IF(NOVA!V184&lt;&gt;"", NOVA!V184, "")</f>
        <v/>
      </c>
      <c r="AL14" s="215"/>
      <c r="AM14" s="162" t="str">
        <f>NOVA!B61</f>
        <v>4a2</v>
      </c>
      <c r="AN14" s="386" t="str">
        <f>NOVA!C61</f>
        <v>Display 10 locally threatened species</v>
      </c>
      <c r="AO14" s="387"/>
      <c r="AP14" s="162" t="str">
        <f>IF(NOVA!V61&lt;&gt;"", NOVA!V61, "")</f>
        <v/>
      </c>
      <c r="AQ14" s="215"/>
      <c r="AR14" s="162" t="str">
        <f>NOVA!B125</f>
        <v>3c</v>
      </c>
      <c r="AS14" s="386" t="str">
        <f>NOVA!C125</f>
        <v>Discuss your findings with counselor</v>
      </c>
      <c r="AT14" s="387"/>
      <c r="AU14" s="162" t="str">
        <f>IF(NOVA!V125&lt;&gt;"", NOVA!V125, "")</f>
        <v/>
      </c>
    </row>
    <row r="15" spans="1:47" ht="12.75" customHeight="1">
      <c r="A15" s="114" t="s">
        <v>437</v>
      </c>
      <c r="B15" s="110" t="str">
        <f>WebelosBadge!V9</f>
        <v/>
      </c>
      <c r="C15" s="113"/>
      <c r="D15" s="402"/>
      <c r="E15" s="42" t="str">
        <f>AdventurePins!B19</f>
        <v>2a</v>
      </c>
      <c r="F15" s="159" t="str">
        <f>AdventurePins!C19</f>
        <v>Serious bleeding</v>
      </c>
      <c r="G15" s="42" t="str">
        <f>IF(AdventurePins!V19&lt;&gt;"", AdventurePins!V19, " ")</f>
        <v xml:space="preserve"> </v>
      </c>
      <c r="I15" s="426" t="str">
        <f>IF(AdventurePins!$E74&lt;&gt;"", AdventurePins!$E74, " ")</f>
        <v>(Do 1 -2 and two others)</v>
      </c>
      <c r="J15" s="42">
        <f>AdventurePins!B75</f>
        <v>1</v>
      </c>
      <c r="K15" s="159" t="str">
        <f>AdventurePins!C75</f>
        <v>Discuss duty to God</v>
      </c>
      <c r="L15" s="42" t="str">
        <f>IF(AdventurePins!V75&lt;&gt;"", AdventurePins!V75, " ")</f>
        <v xml:space="preserve"> </v>
      </c>
      <c r="N15" s="399" t="str">
        <f>Electives!C19</f>
        <v>Aquanaut</v>
      </c>
      <c r="O15" s="399"/>
      <c r="P15" s="399"/>
      <c r="Q15" s="399"/>
      <c r="S15" s="416"/>
      <c r="T15" s="107" t="str">
        <f>Electives!B87</f>
        <v>3a</v>
      </c>
      <c r="U15" s="125" t="str">
        <f>Electives!C87</f>
        <v>Identify rocks on hunt</v>
      </c>
      <c r="V15" s="107" t="str">
        <f>IF(Electives!V87&lt;&gt;"", Electives!V87, " ")</f>
        <v xml:space="preserve"> </v>
      </c>
      <c r="X15" s="410"/>
      <c r="Y15" s="107">
        <f>Electives!B153</f>
        <v>7</v>
      </c>
      <c r="Z15" s="125" t="str">
        <f>Electives!C153</f>
        <v>Give examples of TWO of following:</v>
      </c>
      <c r="AA15" s="107" t="str">
        <f>IF(Electives!V153&lt;&gt;"", Electives!V153, " ")</f>
        <v xml:space="preserve"> </v>
      </c>
      <c r="AC15" s="164" t="str">
        <f>'Cub Awards'!B18</f>
        <v>b</v>
      </c>
      <c r="AD15" s="314" t="str">
        <f>'Cub Awards'!C18</f>
        <v>Participate in outdoor activity</v>
      </c>
      <c r="AE15" s="314"/>
      <c r="AF15" s="164" t="str">
        <f>IF('Cub Awards'!V18&lt;&gt;"", 'Cub Awards'!V18, "")</f>
        <v/>
      </c>
      <c r="AG15" s="142"/>
      <c r="AH15" s="162">
        <f>NOVA!B185</f>
        <v>8</v>
      </c>
      <c r="AI15" s="386" t="str">
        <f>NOVA!C185</f>
        <v>Discuss scientific method</v>
      </c>
      <c r="AJ15" s="387"/>
      <c r="AK15" s="162" t="str">
        <f>IF(NOVA!V185&lt;&gt;"", NOVA!V185, "")</f>
        <v/>
      </c>
      <c r="AL15" s="142"/>
      <c r="AM15" s="162" t="str">
        <f>NOVA!B62</f>
        <v>4a3</v>
      </c>
      <c r="AN15" s="386" t="str">
        <f>NOVA!C62</f>
        <v>Discuss threatened v. endangered v. extinct</v>
      </c>
      <c r="AO15" s="387"/>
      <c r="AP15" s="162" t="str">
        <f>IF(NOVA!V62&lt;&gt;"", NOVA!V62, "")</f>
        <v/>
      </c>
      <c r="AQ15" s="142"/>
      <c r="AR15" s="162">
        <f>NOVA!B126</f>
        <v>4</v>
      </c>
      <c r="AS15" s="386" t="str">
        <f>NOVA!C126</f>
        <v>Visit a place where tech is used</v>
      </c>
      <c r="AT15" s="387"/>
      <c r="AU15" s="162" t="str">
        <f>IF(NOVA!V126&lt;&gt;"", NOVA!V126, "")</f>
        <v/>
      </c>
    </row>
    <row r="16" spans="1:47" ht="12.75" customHeight="1">
      <c r="A16" s="114" t="s">
        <v>438</v>
      </c>
      <c r="B16" s="110" t="str">
        <f>WebelosBadge!V10</f>
        <v/>
      </c>
      <c r="C16" s="113"/>
      <c r="D16" s="402"/>
      <c r="E16" s="42" t="str">
        <f>AdventurePins!B20</f>
        <v>2b</v>
      </c>
      <c r="F16" s="159" t="str">
        <f>AdventurePins!C20</f>
        <v>Heart attack / cardiac arrest</v>
      </c>
      <c r="G16" s="42" t="str">
        <f>IF(AdventurePins!V20&lt;&gt;"", AdventurePins!V20, " ")</f>
        <v xml:space="preserve"> </v>
      </c>
      <c r="I16" s="426"/>
      <c r="J16" s="42">
        <f>AdventurePins!B76</f>
        <v>2</v>
      </c>
      <c r="K16" s="159" t="str">
        <f>AdventurePins!C76</f>
        <v xml:space="preserve">Do an act of service </v>
      </c>
      <c r="L16" s="42" t="str">
        <f>IF(AdventurePins!V76&lt;&gt;"", AdventurePins!V76, " ")</f>
        <v xml:space="preserve"> </v>
      </c>
      <c r="N16" s="415" t="str">
        <f>IF(Electives!$E19&lt;&gt;"", Electives!$E19, " ")</f>
        <v>(Do 1-4 and two others)</v>
      </c>
      <c r="O16" s="107">
        <f>Electives!B20</f>
        <v>1</v>
      </c>
      <c r="P16" s="126" t="str">
        <f>Electives!C20</f>
        <v>State water activity safety precautions</v>
      </c>
      <c r="Q16" s="107" t="str">
        <f>IF(Electives!V20&lt;&gt;"", Electives!V20, " ")</f>
        <v xml:space="preserve"> </v>
      </c>
      <c r="S16" s="416"/>
      <c r="T16" s="107" t="str">
        <f>Electives!B88</f>
        <v>3b</v>
      </c>
      <c r="U16" s="125" t="str">
        <f>Electives!C88</f>
        <v>Use magnifying glass</v>
      </c>
      <c r="V16" s="107" t="str">
        <f>IF(Electives!V88&lt;&gt;"", Electives!V88, " ")</f>
        <v xml:space="preserve"> </v>
      </c>
      <c r="X16" s="410"/>
      <c r="Y16" s="107" t="str">
        <f>Electives!B154</f>
        <v>7a</v>
      </c>
      <c r="Z16" s="127" t="str">
        <f>Electives!C154</f>
        <v>Producer/consumer/decomposer in food chain</v>
      </c>
      <c r="AA16" s="107" t="str">
        <f>IF(Electives!V154&lt;&gt;"", Electives!V154, " ")</f>
        <v xml:space="preserve"> </v>
      </c>
      <c r="AC16" s="164" t="str">
        <f>'Cub Awards'!B19</f>
        <v>c</v>
      </c>
      <c r="AD16" s="314" t="str">
        <f>'Cub Awards'!C19</f>
        <v>Explain the buddy system</v>
      </c>
      <c r="AE16" s="314"/>
      <c r="AF16" s="164" t="str">
        <f>IF('Cub Awards'!V19&lt;&gt;"", 'Cub Awards'!V19, "")</f>
        <v/>
      </c>
      <c r="AG16" s="142"/>
      <c r="AH16" s="162">
        <f>NOVA!B186</f>
        <v>9</v>
      </c>
      <c r="AI16" s="386" t="str">
        <f>NOVA!C186</f>
        <v>Participate in a STEM activity with den</v>
      </c>
      <c r="AJ16" s="387"/>
      <c r="AK16" s="162" t="str">
        <f>IF(NOVA!V186&lt;&gt;"", NOVA!V186, "")</f>
        <v/>
      </c>
      <c r="AL16" s="142"/>
      <c r="AM16" s="162" t="str">
        <f>NOVA!B63</f>
        <v>4b1</v>
      </c>
      <c r="AN16" s="386" t="str">
        <f>NOVA!C63</f>
        <v>Catalog 5 locally invasive animals</v>
      </c>
      <c r="AO16" s="387"/>
      <c r="AP16" s="162" t="str">
        <f>IF(NOVA!V63&lt;&gt;"", NOVA!V63, "")</f>
        <v/>
      </c>
      <c r="AQ16" s="142"/>
      <c r="AR16" s="162" t="str">
        <f>NOVA!B127</f>
        <v>4a1</v>
      </c>
      <c r="AS16" s="386" t="str">
        <f>NOVA!C127</f>
        <v>Talk with someone about tech used</v>
      </c>
      <c r="AT16" s="387"/>
      <c r="AU16" s="162" t="str">
        <f>IF(NOVA!V127&lt;&gt;"", NOVA!V127, "")</f>
        <v/>
      </c>
    </row>
    <row r="17" spans="1:47" ht="12.75" customHeight="1">
      <c r="A17" s="109" t="s">
        <v>439</v>
      </c>
      <c r="B17" s="110" t="str">
        <f>WebelosBadge!V11</f>
        <v/>
      </c>
      <c r="C17" s="113"/>
      <c r="D17" s="402"/>
      <c r="E17" s="42" t="str">
        <f>AdventurePins!B21</f>
        <v>2c</v>
      </c>
      <c r="F17" s="159" t="str">
        <f>AdventurePins!C21</f>
        <v>Stopped breathing</v>
      </c>
      <c r="G17" s="42" t="str">
        <f>IF(AdventurePins!V21&lt;&gt;"", AdventurePins!V21, " ")</f>
        <v xml:space="preserve"> </v>
      </c>
      <c r="I17" s="426"/>
      <c r="J17" s="42">
        <f>AdventurePins!B77</f>
        <v>3</v>
      </c>
      <c r="K17" s="159" t="str">
        <f>AdventurePins!C77</f>
        <v>Earn religious emblem of faith</v>
      </c>
      <c r="L17" s="42" t="str">
        <f>IF(AdventurePins!V77&lt;&gt;"", AdventurePins!V77, " ")</f>
        <v xml:space="preserve"> </v>
      </c>
      <c r="N17" s="416"/>
      <c r="O17" s="107">
        <f>Electives!B21</f>
        <v>2</v>
      </c>
      <c r="P17" s="125" t="str">
        <f>Electives!C21</f>
        <v>Importance of Boating skills</v>
      </c>
      <c r="Q17" s="107" t="str">
        <f>IF(Electives!V21&lt;&gt;"", Electives!V21, " ")</f>
        <v xml:space="preserve"> </v>
      </c>
      <c r="S17" s="416"/>
      <c r="T17" s="107" t="str">
        <f>Electives!B89</f>
        <v>3c</v>
      </c>
      <c r="U17" s="125" t="str">
        <f>Electives!C89</f>
        <v>Share results w/den</v>
      </c>
      <c r="V17" s="107" t="str">
        <f>IF(Electives!V89&lt;&gt;"", Electives!V89, " ")</f>
        <v xml:space="preserve"> </v>
      </c>
      <c r="X17" s="410"/>
      <c r="Y17" s="107" t="str">
        <f>Electives!B155</f>
        <v>7b</v>
      </c>
      <c r="Z17" s="127" t="str">
        <f>Electives!C155</f>
        <v xml:space="preserve">One way humans changed nature balance </v>
      </c>
      <c r="AA17" s="107" t="str">
        <f>IF(Electives!V155&lt;&gt;"", Electives!V155, " ")</f>
        <v xml:space="preserve"> </v>
      </c>
      <c r="AC17" s="164" t="str">
        <f>'Cub Awards'!B20</f>
        <v>d</v>
      </c>
      <c r="AD17" s="314" t="str">
        <f>'Cub Awards'!C20</f>
        <v>Attend a pack overnighter</v>
      </c>
      <c r="AE17" s="314"/>
      <c r="AF17" s="164" t="str">
        <f>IF('Cub Awards'!V20&lt;&gt;"", 'Cub Awards'!V20, "")</f>
        <v/>
      </c>
      <c r="AG17" s="216"/>
      <c r="AH17" s="162">
        <f>NOVA!B187</f>
        <v>10</v>
      </c>
      <c r="AI17" s="386" t="str">
        <f>NOVA!C187</f>
        <v>Submit Supernova application</v>
      </c>
      <c r="AJ17" s="387"/>
      <c r="AK17" s="162" t="str">
        <f>IF(NOVA!V187&lt;&gt;"", NOVA!V187, "")</f>
        <v/>
      </c>
      <c r="AL17" s="216"/>
      <c r="AM17" s="162" t="str">
        <f>NOVA!B64</f>
        <v>4b2</v>
      </c>
      <c r="AN17" s="386" t="str">
        <f>NOVA!C64</f>
        <v>Design display about invasive species</v>
      </c>
      <c r="AO17" s="387"/>
      <c r="AP17" s="162" t="str">
        <f>IF(NOVA!V64&lt;&gt;"", NOVA!V64, "")</f>
        <v/>
      </c>
      <c r="AQ17" s="216"/>
      <c r="AR17" s="162" t="str">
        <f>NOVA!B128</f>
        <v>4a2</v>
      </c>
      <c r="AS17" s="386" t="str">
        <f>NOVA!C128</f>
        <v>Ask expert why the tech is used</v>
      </c>
      <c r="AT17" s="387"/>
      <c r="AU17" s="162" t="str">
        <f>IF(NOVA!V128&lt;&gt;"", NOVA!V128, "")</f>
        <v/>
      </c>
    </row>
    <row r="18" spans="1:47" ht="12.75" customHeight="1">
      <c r="A18" s="109" t="s">
        <v>857</v>
      </c>
      <c r="B18" s="110" t="str">
        <f>IF(ISTEXT(WebelosBadge!V12),"C"," ")</f>
        <v xml:space="preserve"> </v>
      </c>
      <c r="C18" s="115"/>
      <c r="D18" s="402"/>
      <c r="E18" s="42" t="str">
        <f>AdventurePins!B22</f>
        <v>2d</v>
      </c>
      <c r="F18" s="159" t="str">
        <f>AdventurePins!C22</f>
        <v>Stroke</v>
      </c>
      <c r="G18" s="42" t="str">
        <f>IF(AdventurePins!V22&lt;&gt;"", AdventurePins!V22, " ")</f>
        <v xml:space="preserve"> </v>
      </c>
      <c r="I18" s="426"/>
      <c r="J18" s="42">
        <f>AdventurePins!B78</f>
        <v>4</v>
      </c>
      <c r="K18" s="159" t="str">
        <f>AdventurePins!C78</f>
        <v>Make plan of TWO things help w/ duty to God</v>
      </c>
      <c r="L18" s="42" t="str">
        <f>IF(AdventurePins!V78&lt;&gt;"", AdventurePins!V78, " ")</f>
        <v xml:space="preserve"> </v>
      </c>
      <c r="N18" s="416"/>
      <c r="O18" s="107">
        <f>Electives!B22</f>
        <v>3</v>
      </c>
      <c r="P18" s="125" t="str">
        <f>Electives!C22</f>
        <v>Order of rescue</v>
      </c>
      <c r="Q18" s="107" t="str">
        <f>IF(Electives!V22&lt;&gt;"", Electives!V22, " ")</f>
        <v xml:space="preserve"> </v>
      </c>
      <c r="S18" s="416"/>
      <c r="T18" s="107" t="str">
        <f>Electives!B90</f>
        <v>4a</v>
      </c>
      <c r="U18" s="125" t="str">
        <f>Electives!C90</f>
        <v>Minerial test kit to Mohs scale of hardness</v>
      </c>
      <c r="V18" s="107" t="str">
        <f>IF(Electives!V90&lt;&gt;"", Electives!V90, " ")</f>
        <v xml:space="preserve"> </v>
      </c>
      <c r="X18" s="410"/>
      <c r="Y18" s="107" t="str">
        <f>Electives!B156</f>
        <v>7c</v>
      </c>
      <c r="Z18" s="125" t="str">
        <f>Electives!C156</f>
        <v>How to protect balance of nature</v>
      </c>
      <c r="AA18" s="107" t="str">
        <f>IF(Electives!V156&lt;&gt;"", Electives!V156, " ")</f>
        <v xml:space="preserve"> </v>
      </c>
      <c r="AC18" s="164" t="str">
        <f>'Cub Awards'!B21</f>
        <v>e</v>
      </c>
      <c r="AD18" s="314" t="str">
        <f>'Cub Awards'!C21</f>
        <v>Complete an oudoor service project</v>
      </c>
      <c r="AE18" s="314"/>
      <c r="AF18" s="164" t="str">
        <f>IF('Cub Awards'!V21&lt;&gt;"", 'Cub Awards'!V21, "")</f>
        <v/>
      </c>
      <c r="AG18" s="216"/>
      <c r="AL18" s="216"/>
      <c r="AM18" s="162" t="str">
        <f>NOVA!B65</f>
        <v>4b3</v>
      </c>
      <c r="AN18" s="386" t="str">
        <f>NOVA!C65</f>
        <v>Discuss invasive species</v>
      </c>
      <c r="AO18" s="387"/>
      <c r="AP18" s="162" t="str">
        <f>IF(NOVA!V65&lt;&gt;"", NOVA!V65, "")</f>
        <v/>
      </c>
      <c r="AQ18" s="216"/>
      <c r="AR18" s="162" t="str">
        <f>NOVA!B129</f>
        <v>4b</v>
      </c>
      <c r="AS18" s="386" t="str">
        <f>NOVA!C129</f>
        <v>Discuss with counselor your visit</v>
      </c>
      <c r="AT18" s="387"/>
      <c r="AU18" s="162" t="str">
        <f>IF(NOVA!V129&lt;&gt;"", NOVA!V129, "")</f>
        <v/>
      </c>
    </row>
    <row r="19" spans="1:47" ht="12.75" customHeight="1">
      <c r="A19" s="210" t="s">
        <v>856</v>
      </c>
      <c r="B19" s="110" t="str">
        <f>IF(ISTEXT(WebelosBadge!V13),"C"," ")</f>
        <v xml:space="preserve"> </v>
      </c>
      <c r="C19" s="116"/>
      <c r="D19" s="402"/>
      <c r="E19" s="42" t="str">
        <f>AdventurePins!B23</f>
        <v>2e</v>
      </c>
      <c r="F19" s="159" t="str">
        <f>AdventurePins!C23</f>
        <v>Poisoning</v>
      </c>
      <c r="G19" s="42" t="str">
        <f>IF(AdventurePins!V23&lt;&gt;"", AdventurePins!V23, " ")</f>
        <v xml:space="preserve"> </v>
      </c>
      <c r="I19" s="426"/>
      <c r="J19" s="42">
        <f>AdventurePins!B79</f>
        <v>5</v>
      </c>
      <c r="K19" s="159" t="str">
        <f>AdventurePins!C79</f>
        <v>Discuss Scout Oath &amp; Law to beliefs abt God</v>
      </c>
      <c r="L19" s="42" t="str">
        <f>IF(AdventurePins!V79&lt;&gt;"", AdventurePins!V79, " ")</f>
        <v xml:space="preserve"> </v>
      </c>
      <c r="N19" s="416"/>
      <c r="O19" s="107">
        <f>Electives!B23</f>
        <v>4</v>
      </c>
      <c r="P19" s="125" t="str">
        <f>Electives!C23</f>
        <v>Attempt Swimmer test</v>
      </c>
      <c r="Q19" s="107" t="str">
        <f>IF(Electives!V23&lt;&gt;"", Electives!V23, " ")</f>
        <v xml:space="preserve"> </v>
      </c>
      <c r="S19" s="416"/>
      <c r="T19" s="107" t="str">
        <f>Electives!B91</f>
        <v>4b</v>
      </c>
      <c r="U19" s="125" t="str">
        <f>Electives!C91</f>
        <v>Record results in handbook</v>
      </c>
      <c r="V19" s="107" t="str">
        <f>IF(Electives!V91&lt;&gt;"", Electives!V91, " ")</f>
        <v xml:space="preserve"> </v>
      </c>
      <c r="X19" s="410"/>
      <c r="Y19" s="107">
        <f>Electives!B157</f>
        <v>8</v>
      </c>
      <c r="Z19" s="125" t="str">
        <f>Electives!C157</f>
        <v>Learn aquatic ecosystems &amp; discuss</v>
      </c>
      <c r="AA19" s="107" t="str">
        <f>IF(Electives!V157&lt;&gt;"", Electives!V157, " ")</f>
        <v xml:space="preserve"> </v>
      </c>
      <c r="AC19" s="164" t="str">
        <f>'Cub Awards'!B22</f>
        <v>f</v>
      </c>
      <c r="AD19" s="314" t="str">
        <f>'Cub Awards'!C22</f>
        <v>Complete conservation project</v>
      </c>
      <c r="AE19" s="314"/>
      <c r="AF19" s="164" t="str">
        <f>IF('Cub Awards'!V22&lt;&gt;"", 'Cub Awards'!V22, "")</f>
        <v/>
      </c>
      <c r="AG19" s="216"/>
      <c r="AH19" s="163"/>
      <c r="AI19" s="142" t="str">
        <f>NOVA!C5</f>
        <v>NOVA Science: Science Everywhere</v>
      </c>
      <c r="AJ19" s="214"/>
      <c r="AL19" s="216"/>
      <c r="AM19" s="162" t="str">
        <f>NOVA!B66</f>
        <v>4c1</v>
      </c>
      <c r="AN19" s="386" t="str">
        <f>NOVA!C66</f>
        <v>Visit a local ecosystem and investigate</v>
      </c>
      <c r="AO19" s="387"/>
      <c r="AP19" s="162" t="str">
        <f>IF(NOVA!V66&lt;&gt;"", NOVA!V66, "")</f>
        <v/>
      </c>
      <c r="AQ19" s="216"/>
      <c r="AR19" s="162">
        <f>NOVA!B130</f>
        <v>5</v>
      </c>
      <c r="AS19" s="323" t="str">
        <f>NOVA!C130</f>
        <v>Discuss how tech affects your life</v>
      </c>
      <c r="AT19" s="323"/>
      <c r="AU19" s="162" t="str">
        <f>IF(NOVA!V130&lt;&gt;"", NOVA!V130, "")</f>
        <v/>
      </c>
    </row>
    <row r="20" spans="1:47" ht="12.75" customHeight="1">
      <c r="A20" s="411" t="s">
        <v>29</v>
      </c>
      <c r="B20" s="411"/>
      <c r="C20" s="116"/>
      <c r="D20" s="402"/>
      <c r="E20" s="42">
        <f>AdventurePins!B24</f>
        <v>3</v>
      </c>
      <c r="F20" s="159" t="str">
        <f>AdventurePins!C24</f>
        <v>Show how to help choking victim</v>
      </c>
      <c r="G20" s="42" t="str">
        <f>IF(AdventurePins!V24&lt;&gt;"", AdventurePins!V24, " ")</f>
        <v xml:space="preserve"> </v>
      </c>
      <c r="I20" s="426"/>
      <c r="J20" s="42">
        <f>AdventurePins!B80</f>
        <v>6</v>
      </c>
      <c r="K20" s="159" t="str">
        <f>AdventurePins!C80</f>
        <v>Pray/meditate for one month</v>
      </c>
      <c r="L20" s="42" t="str">
        <f>IF(AdventurePins!V80&lt;&gt;"", AdventurePins!V80, " ")</f>
        <v xml:space="preserve"> </v>
      </c>
      <c r="N20" s="416"/>
      <c r="O20" s="107">
        <f>Electives!B24</f>
        <v>5</v>
      </c>
      <c r="P20" s="125" t="str">
        <f>Electives!C24</f>
        <v>Front surface dive</v>
      </c>
      <c r="Q20" s="107" t="str">
        <f>IF(Electives!V24&lt;&gt;"", Electives!V24, " ")</f>
        <v xml:space="preserve"> </v>
      </c>
      <c r="S20" s="416"/>
      <c r="T20" s="107">
        <f>Electives!B92</f>
        <v>5</v>
      </c>
      <c r="U20" s="125" t="str">
        <f>Electives!C92</f>
        <v>Identify geological features on map</v>
      </c>
      <c r="V20" s="107" t="str">
        <f>IF(Electives!V92&lt;&gt;"", Electives!V92, " ")</f>
        <v xml:space="preserve"> </v>
      </c>
      <c r="X20" s="410"/>
      <c r="Y20" s="107">
        <f>Electives!B158</f>
        <v>9</v>
      </c>
      <c r="Z20" s="125" t="str">
        <f>Electives!C158</f>
        <v>Do one of following:</v>
      </c>
      <c r="AA20" s="107" t="str">
        <f>IF(Electives!V158&lt;&gt;"", Electives!V158, " ")</f>
        <v xml:space="preserve"> </v>
      </c>
      <c r="AC20" s="164" t="str">
        <f>'Cub Awards'!B23</f>
        <v>g</v>
      </c>
      <c r="AD20" s="314" t="str">
        <f>'Cub Awards'!C23</f>
        <v>Earn the Summertime Pack Award</v>
      </c>
      <c r="AE20" s="314"/>
      <c r="AF20" s="164" t="str">
        <f>IF('Cub Awards'!V23&lt;&gt;"", 'Cub Awards'!V23, "")</f>
        <v/>
      </c>
      <c r="AG20" s="216"/>
      <c r="AH20" s="162" t="str">
        <f>NOVA!B6</f>
        <v>1a</v>
      </c>
      <c r="AI20" s="386" t="str">
        <f>NOVA!C6</f>
        <v>Read or watch 1 hour of science content</v>
      </c>
      <c r="AJ20" s="387"/>
      <c r="AK20" s="162" t="str">
        <f>IF(NOVA!V6&lt;&gt;"", NOVA!V6, "")</f>
        <v/>
      </c>
      <c r="AL20" s="216"/>
      <c r="AM20" s="162" t="str">
        <f>NOVA!B67</f>
        <v>4c2</v>
      </c>
      <c r="AN20" s="386" t="str">
        <f>NOVA!C67</f>
        <v>Draw food web of plants / animals</v>
      </c>
      <c r="AO20" s="387"/>
      <c r="AP20" s="162" t="str">
        <f>IF(NOVA!V67&lt;&gt;"", NOVA!V67,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IF(AdventurePins!V25&lt;&gt;"", AdventurePins!V25, " ")</f>
        <v xml:space="preserve"> </v>
      </c>
      <c r="I21" s="399" t="str">
        <f>AdventurePins!C82</f>
        <v>Outdoorsman</v>
      </c>
      <c r="J21" s="399"/>
      <c r="K21" s="399"/>
      <c r="L21" s="399"/>
      <c r="N21" s="416"/>
      <c r="O21" s="107">
        <f>Electives!B25</f>
        <v>6</v>
      </c>
      <c r="P21" s="125" t="str">
        <f>Electives!C25</f>
        <v>Demonstrate 2 strokes</v>
      </c>
      <c r="Q21" s="107" t="str">
        <f>IF(Electives!V25&lt;&gt;"", Electives!V25, " ")</f>
        <v xml:space="preserve"> </v>
      </c>
      <c r="S21" s="416"/>
      <c r="T21" s="107" t="str">
        <f>Electives!B93</f>
        <v>6a</v>
      </c>
      <c r="U21" s="125" t="str">
        <f>Electives!C93</f>
        <v>Identify geological building materials (home)</v>
      </c>
      <c r="V21" s="107" t="str">
        <f>IF(Electives!V93&lt;&gt;"", Electives!V93, " ")</f>
        <v xml:space="preserve"> </v>
      </c>
      <c r="X21" s="410"/>
      <c r="Y21" s="107" t="str">
        <f>Electives!B159</f>
        <v>9a</v>
      </c>
      <c r="Z21" s="125" t="str">
        <f>Electives!C159</f>
        <v>Visit museum and discuss with den</v>
      </c>
      <c r="AA21" s="107" t="str">
        <f>IF(Electives!V159&lt;&gt;"", Electives!V159, " ")</f>
        <v xml:space="preserve"> </v>
      </c>
      <c r="AC21" s="164" t="str">
        <f>'Cub Awards'!B24</f>
        <v>h</v>
      </c>
      <c r="AD21" s="314" t="str">
        <f>'Cub Awards'!C24</f>
        <v>Participate in nature observation</v>
      </c>
      <c r="AE21" s="314"/>
      <c r="AF21" s="164" t="str">
        <f>IF('Cub Awards'!V24&lt;&gt;"", 'Cub Awards'!V24, "")</f>
        <v/>
      </c>
      <c r="AG21" s="216"/>
      <c r="AH21" s="162" t="str">
        <f>NOVA!B7</f>
        <v>1b</v>
      </c>
      <c r="AI21" s="386" t="str">
        <f>NOVA!C7</f>
        <v>List at least two questions or ideas</v>
      </c>
      <c r="AJ21" s="387"/>
      <c r="AK21" s="162" t="str">
        <f>IF(NOVA!V7&lt;&gt;"", NOVA!V7, "")</f>
        <v/>
      </c>
      <c r="AL21" s="216"/>
      <c r="AM21" s="162" t="str">
        <f>NOVA!B68</f>
        <v>4c3</v>
      </c>
      <c r="AN21" s="386" t="str">
        <f>NOVA!C68</f>
        <v>Discuss food web with counselor</v>
      </c>
      <c r="AO21" s="387"/>
      <c r="AP21" s="162" t="str">
        <f>IF(NOVA!V68&lt;&gt;"", NOVA!V68, "")</f>
        <v/>
      </c>
      <c r="AQ21" s="216"/>
      <c r="AR21" s="162" t="str">
        <f>NOVA!B133</f>
        <v>1a</v>
      </c>
      <c r="AS21" s="389" t="str">
        <f>NOVA!C133</f>
        <v>Read or watch 1 hour of mechanical content</v>
      </c>
      <c r="AT21" s="390"/>
      <c r="AU21" s="162" t="str">
        <f>IF(NOVA!V133&lt;&gt;"", NOVA!V133, "")</f>
        <v/>
      </c>
    </row>
    <row r="22" spans="1:47">
      <c r="A22" s="109" t="s">
        <v>440</v>
      </c>
      <c r="B22" s="117" t="str">
        <f>IF(ISTEXT(ArrowOfLight!V5),"C"," ")</f>
        <v xml:space="preserve"> </v>
      </c>
      <c r="D22" s="402"/>
      <c r="E22" s="42">
        <f>AdventurePins!B26</f>
        <v>5</v>
      </c>
      <c r="F22" s="159" t="str">
        <f>AdventurePins!C26</f>
        <v>Demonstrate treatment for five:</v>
      </c>
      <c r="G22" s="42" t="str">
        <f>IF(AdventurePins!V26&lt;&gt;"", AdventurePins!V26, " ")</f>
        <v xml:space="preserve"> </v>
      </c>
      <c r="I22" s="402" t="str">
        <f>IF(AdventurePins!$E82&lt;&gt;"", AdventurePins!$E82, " ")</f>
        <v>(Do all of A or B)</v>
      </c>
      <c r="J22" s="424" t="str">
        <f>AdventurePins!C83</f>
        <v>Option A</v>
      </c>
      <c r="K22" s="425"/>
      <c r="L22" s="42" t="str">
        <f>IF(AdventurePins!V83&lt;&gt;"", AdventurePins!V83, " ")</f>
        <v xml:space="preserve"> </v>
      </c>
      <c r="N22" s="416"/>
      <c r="O22" s="107">
        <f>Electives!B26</f>
        <v>7</v>
      </c>
      <c r="P22" s="125" t="str">
        <f>Electives!C26</f>
        <v>Talk swimming expert</v>
      </c>
      <c r="Q22" s="107" t="str">
        <f>IF(Electives!V26&lt;&gt;"", Electives!V26, " ")</f>
        <v xml:space="preserve"> </v>
      </c>
      <c r="S22" s="417"/>
      <c r="T22" s="107" t="str">
        <f>Electives!B94</f>
        <v>6b</v>
      </c>
      <c r="U22" s="125" t="str">
        <f>Electives!C94</f>
        <v>Identify geological materials (community)</v>
      </c>
      <c r="V22" s="107" t="str">
        <f>IF(Electives!V94&lt;&gt;"", Electives!V94, " ")</f>
        <v xml:space="preserve"> </v>
      </c>
      <c r="X22" s="410"/>
      <c r="Y22" s="107" t="str">
        <f>Electives!B160</f>
        <v>9b</v>
      </c>
      <c r="Z22" s="127" t="str">
        <f>Electives!C160</f>
        <v>Create vid of wild creature &amp; share w/den</v>
      </c>
      <c r="AA22" s="107" t="str">
        <f>IF(Electives!V160&lt;&gt;"", Electives!V160, " ")</f>
        <v xml:space="preserve"> </v>
      </c>
      <c r="AC22" s="164" t="str">
        <f>'Cub Awards'!B25</f>
        <v>i</v>
      </c>
      <c r="AD22" s="314" t="str">
        <f>'Cub Awards'!C25</f>
        <v>Participate in outdoor aquatics</v>
      </c>
      <c r="AE22" s="314"/>
      <c r="AF22" s="164" t="str">
        <f>IF('Cub Awards'!V25&lt;&gt;"", 'Cub Awards'!V25, "")</f>
        <v/>
      </c>
      <c r="AG22" s="216"/>
      <c r="AH22" s="162" t="str">
        <f>NOVA!B8</f>
        <v>1c</v>
      </c>
      <c r="AI22" s="386" t="str">
        <f>NOVA!C8</f>
        <v>Discuss two with your counselor</v>
      </c>
      <c r="AJ22" s="387"/>
      <c r="AK22" s="162" t="str">
        <f>IF(NOVA!V8&lt;&gt;"", NOVA!V8, "")</f>
        <v/>
      </c>
      <c r="AL22" s="216"/>
      <c r="AM22" s="162" t="str">
        <f>NOVA!B69</f>
        <v>4d1</v>
      </c>
      <c r="AN22" s="386" t="str">
        <f>NOVA!C69</f>
        <v>Crate diorama of local animal's habitat</v>
      </c>
      <c r="AO22" s="387"/>
      <c r="AP22" s="162" t="str">
        <f>IF(NOVA!V69&lt;&gt;"", NOVA!V69, "")</f>
        <v/>
      </c>
      <c r="AQ22" s="216"/>
      <c r="AR22" s="162" t="str">
        <f>NOVA!B134</f>
        <v>1b</v>
      </c>
      <c r="AS22" s="386" t="str">
        <f>NOVA!C134</f>
        <v>List at least two questions or ideas</v>
      </c>
      <c r="AT22" s="387"/>
      <c r="AU22" s="162" t="str">
        <f>IF(NOVA!V134&lt;&gt;"", NOVA!V134, "")</f>
        <v/>
      </c>
    </row>
    <row r="23" spans="1:47">
      <c r="A23" s="109" t="s">
        <v>441</v>
      </c>
      <c r="B23" s="117" t="str">
        <f>ArrowOfLight!V6</f>
        <v/>
      </c>
      <c r="D23" s="402"/>
      <c r="E23" s="42" t="str">
        <f>AdventurePins!B27</f>
        <v>5a</v>
      </c>
      <c r="F23" s="159" t="str">
        <f>AdventurePins!C27</f>
        <v>Cuts &amp; scratches</v>
      </c>
      <c r="G23" s="42" t="str">
        <f>IF(AdventurePins!V27&lt;&gt;"", AdventurePins!V27, " ")</f>
        <v xml:space="preserve"> </v>
      </c>
      <c r="I23" s="402"/>
      <c r="J23" s="42">
        <f>AdventurePins!B84</f>
        <v>1</v>
      </c>
      <c r="K23" s="159" t="str">
        <f>AdventurePins!C84</f>
        <v>Plan / conduct campout</v>
      </c>
      <c r="L23" s="42" t="str">
        <f>IF(AdventurePins!V84&lt;&gt;"", AdventurePins!V84, " ")</f>
        <v xml:space="preserve"> </v>
      </c>
      <c r="N23" s="416"/>
      <c r="O23" s="107">
        <f>Electives!B27</f>
        <v>8</v>
      </c>
      <c r="P23" s="125" t="str">
        <f>Electives!C27</f>
        <v>PFD exercise</v>
      </c>
      <c r="Q23" s="107" t="str">
        <f>IF(Electives!V27&lt;&gt;"", Electives!V27,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Awards'!V26&lt;&gt;"", 'Cub Awards'!V26, "")</f>
        <v/>
      </c>
      <c r="AG23" s="216"/>
      <c r="AH23" s="162">
        <f>NOVA!B9</f>
        <v>2</v>
      </c>
      <c r="AI23" s="386" t="str">
        <f>NOVA!C9</f>
        <v>Complete an elective listed in comment</v>
      </c>
      <c r="AJ23" s="387"/>
      <c r="AK23" s="162" t="str">
        <f>IF(NOVA!V9&lt;&gt;"", NOVA!V9, "")</f>
        <v/>
      </c>
      <c r="AL23" s="216"/>
      <c r="AM23" s="162" t="str">
        <f>NOVA!B70</f>
        <v>4d2</v>
      </c>
      <c r="AN23" s="386" t="str">
        <f>NOVA!C70</f>
        <v>Explain what animal must have</v>
      </c>
      <c r="AO23" s="387"/>
      <c r="AP23" s="162" t="str">
        <f>IF(NOVA!V70&lt;&gt;"", NOVA!V70, "")</f>
        <v/>
      </c>
      <c r="AQ23" s="216"/>
      <c r="AR23" s="162" t="str">
        <f>NOVA!B135</f>
        <v>1c</v>
      </c>
      <c r="AS23" s="386" t="str">
        <f>NOVA!C135</f>
        <v>Discuss two with your counselor</v>
      </c>
      <c r="AT23" s="387"/>
      <c r="AU23" s="162" t="str">
        <f>IF(NOVA!V135&lt;&gt;"", NOVA!V135, "")</f>
        <v/>
      </c>
    </row>
    <row r="24" spans="1:47">
      <c r="A24" s="109" t="s">
        <v>442</v>
      </c>
      <c r="B24" s="117" t="str">
        <f>ArrowOfLight!V8</f>
        <v/>
      </c>
      <c r="D24" s="402"/>
      <c r="E24" s="42" t="str">
        <f>AdventurePins!B28</f>
        <v>5b</v>
      </c>
      <c r="F24" s="159" t="str">
        <f>AdventurePins!C28</f>
        <v>Burns &amp; scalds</v>
      </c>
      <c r="G24" s="42" t="str">
        <f>IF(AdventurePins!V28&lt;&gt;"", AdventurePins!V28, " ")</f>
        <v xml:space="preserve"> </v>
      </c>
      <c r="I24" s="402"/>
      <c r="J24" s="42">
        <f>AdventurePins!B85</f>
        <v>2</v>
      </c>
      <c r="K24" s="159" t="str">
        <f>AdventurePins!C85</f>
        <v>Setup tent without adult help</v>
      </c>
      <c r="L24" s="42" t="str">
        <f>IF(AdventurePins!V85&lt;&gt;"", AdventurePins!V85, " ")</f>
        <v xml:space="preserve"> </v>
      </c>
      <c r="N24" s="417"/>
      <c r="O24" s="107">
        <f>Electives!B28</f>
        <v>9</v>
      </c>
      <c r="P24" s="125" t="str">
        <f>Electives!C28</f>
        <v>Paddle canoe</v>
      </c>
      <c r="Q24" s="107" t="str">
        <f>IF(Electives!V28&lt;&gt;"", Electives!V28, " ")</f>
        <v xml:space="preserve"> </v>
      </c>
      <c r="S24" s="410" t="str">
        <f>IF(Electives!$E97&lt;&gt;"", Electives!$E97, " ")</f>
        <v>(Do 1-2)</v>
      </c>
      <c r="T24" s="107">
        <f>Electives!B98</f>
        <v>1</v>
      </c>
      <c r="U24" s="126" t="str">
        <f>Electives!C98</f>
        <v>3 things describing a type of engineer</v>
      </c>
      <c r="V24" s="107" t="str">
        <f>IF(Electives!V98&lt;&gt;"", Electives!V98, " ")</f>
        <v xml:space="preserve"> </v>
      </c>
      <c r="X24" s="410" t="str">
        <f>IF(Electives!$E163&lt;&gt;"", Electives!$E163, " ")</f>
        <v>(Do 1-4 and one other)</v>
      </c>
      <c r="Y24" s="107">
        <f>Electives!B164</f>
        <v>1</v>
      </c>
      <c r="Z24" s="125" t="str">
        <f>Electives!C164</f>
        <v>Identify 2 groups / parts of tree</v>
      </c>
      <c r="AA24" s="107" t="str">
        <f>IF(Electives!V164&lt;&gt;"", Electives!V164, " ")</f>
        <v xml:space="preserve"> </v>
      </c>
      <c r="AC24" s="164" t="str">
        <f>'Cub Awards'!B27</f>
        <v>k</v>
      </c>
      <c r="AD24" s="314" t="str">
        <f>'Cub Awards'!C27</f>
        <v>Participate in outdoor sporting event</v>
      </c>
      <c r="AE24" s="314"/>
      <c r="AF24" s="164" t="str">
        <f>IF('Cub Awards'!V27&lt;&gt;"", 'Cub Awards'!V27, "")</f>
        <v/>
      </c>
      <c r="AG24" s="216"/>
      <c r="AH24" s="162" t="str">
        <f>NOVA!B10</f>
        <v>3a</v>
      </c>
      <c r="AI24" s="386" t="str">
        <f>NOVA!C10</f>
        <v>Choose a question to investigate</v>
      </c>
      <c r="AJ24" s="387"/>
      <c r="AK24" s="162" t="str">
        <f>IF(NOVA!V10&lt;&gt;"", NOVA!V10, "")</f>
        <v/>
      </c>
      <c r="AL24" s="216"/>
      <c r="AM24" s="162" t="str">
        <f>NOVA!B71</f>
        <v>4e1</v>
      </c>
      <c r="AN24" s="386" t="str">
        <f>NOVA!C71</f>
        <v>Make and place a bird feeder</v>
      </c>
      <c r="AO24" s="387"/>
      <c r="AP24" s="162" t="str">
        <f>IF(NOVA!V71&lt;&gt;"", NOVA!V71, "")</f>
        <v/>
      </c>
      <c r="AQ24" s="216"/>
      <c r="AR24" s="162">
        <f>NOVA!B136</f>
        <v>2</v>
      </c>
      <c r="AS24" s="386" t="str">
        <f>NOVA!C136</f>
        <v>Complete an elective listed in comment</v>
      </c>
      <c r="AT24" s="387"/>
      <c r="AU24" s="162" t="str">
        <f>IF(NOVA!V136&lt;&gt;"", NOVA!V136, "")</f>
        <v/>
      </c>
    </row>
    <row r="25" spans="1:47" ht="12.75" customHeight="1">
      <c r="A25" s="109" t="s">
        <v>443</v>
      </c>
      <c r="B25" s="117" t="str">
        <f>ArrowOfLight!V7</f>
        <v/>
      </c>
      <c r="D25" s="402"/>
      <c r="E25" s="42" t="str">
        <f>AdventurePins!B29</f>
        <v>5c</v>
      </c>
      <c r="F25" s="159" t="str">
        <f>AdventurePins!C29</f>
        <v>Sunburn</v>
      </c>
      <c r="G25" s="42" t="str">
        <f>IF(AdventurePins!V29&lt;&gt;"", AdventurePins!V29, " ")</f>
        <v xml:space="preserve"> </v>
      </c>
      <c r="I25" s="402"/>
      <c r="J25" s="42">
        <f>AdventurePins!B86</f>
        <v>3</v>
      </c>
      <c r="K25" s="159" t="str">
        <f>AdventurePins!C86</f>
        <v>Discuss emergency actions for:</v>
      </c>
      <c r="L25" s="42" t="str">
        <f>IF(AdventurePins!V86&lt;&gt;"", AdventurePins!V86, " ")</f>
        <v xml:space="preserve"> </v>
      </c>
      <c r="N25" s="399" t="str">
        <f>Electives!C31</f>
        <v>Art Explosion</v>
      </c>
      <c r="O25" s="399"/>
      <c r="P25" s="399"/>
      <c r="Q25" s="399"/>
      <c r="S25" s="410"/>
      <c r="T25" s="107" t="str">
        <f>Electives!B99</f>
        <v>2a</v>
      </c>
      <c r="U25" s="125" t="str">
        <f>Electives!C99</f>
        <v>Construct blueprint plans for a design</v>
      </c>
      <c r="V25" s="107" t="str">
        <f>IF(Electives!V99&lt;&gt;"", Electives!V99, " ")</f>
        <v xml:space="preserve"> </v>
      </c>
      <c r="X25" s="410"/>
      <c r="Y25" s="107">
        <f>Electives!B165</f>
        <v>2</v>
      </c>
      <c r="Z25" s="125" t="str">
        <f>Electives!C165</f>
        <v>Identify 4 local trees &amp; how used</v>
      </c>
      <c r="AA25" s="107" t="str">
        <f>IF(Electives!V165&lt;&gt;"", Electives!V165, " ")</f>
        <v xml:space="preserve"> </v>
      </c>
      <c r="AC25" s="164" t="str">
        <f>'Cub Awards'!B28</f>
        <v>l</v>
      </c>
      <c r="AD25" s="314" t="str">
        <f>'Cub Awards'!C28</f>
        <v>Participate in outdoor worship service</v>
      </c>
      <c r="AE25" s="314"/>
      <c r="AF25" s="164" t="str">
        <f>IF('Cub Awards'!V28&lt;&gt;"", 'Cub Awards'!V28, "")</f>
        <v/>
      </c>
      <c r="AG25" s="216"/>
      <c r="AH25" s="162" t="str">
        <f>NOVA!B11</f>
        <v>3b</v>
      </c>
      <c r="AI25" s="386" t="str">
        <f>NOVA!C11</f>
        <v>Use scientific method to investigate</v>
      </c>
      <c r="AJ25" s="387"/>
      <c r="AK25" s="162" t="str">
        <f>IF(NOVA!V11&lt;&gt;"", NOVA!V11, "")</f>
        <v/>
      </c>
      <c r="AL25" s="216"/>
      <c r="AM25" s="162" t="str">
        <f>NOVA!B72</f>
        <v>4e2</v>
      </c>
      <c r="AN25" s="386" t="str">
        <f>NOVA!C72</f>
        <v>Fill feeder with birdseed</v>
      </c>
      <c r="AO25" s="387"/>
      <c r="AP25" s="162" t="str">
        <f>IF(NOVA!V72&lt;&gt;"", NOVA!V72, "")</f>
        <v/>
      </c>
      <c r="AQ25" s="216"/>
      <c r="AR25" s="162" t="str">
        <f>NOVA!B137</f>
        <v>3a1</v>
      </c>
      <c r="AS25" s="386" t="str">
        <f>NOVA!C137</f>
        <v>Make a list of the three kinds of levers</v>
      </c>
      <c r="AT25" s="387"/>
      <c r="AU25" s="162" t="str">
        <f>IF(NOVA!V137&lt;&gt;"", NOVA!V137, "")</f>
        <v/>
      </c>
    </row>
    <row r="26" spans="1:47" ht="12.75" customHeight="1">
      <c r="A26" s="114" t="s">
        <v>444</v>
      </c>
      <c r="B26" s="117" t="str">
        <f>ArrowOfLight!V9</f>
        <v/>
      </c>
      <c r="D26" s="402"/>
      <c r="E26" s="42" t="str">
        <f>AdventurePins!B30</f>
        <v>5d</v>
      </c>
      <c r="F26" s="159" t="str">
        <f>AdventurePins!C30</f>
        <v>Blisters on hand / foot</v>
      </c>
      <c r="G26" s="42" t="str">
        <f>IF(AdventurePins!V30&lt;&gt;"", AdventurePins!V30, " ")</f>
        <v xml:space="preserve"> </v>
      </c>
      <c r="I26" s="402"/>
      <c r="J26" s="42" t="str">
        <f>AdventurePins!B87</f>
        <v>3a</v>
      </c>
      <c r="K26" s="159" t="str">
        <f>AdventurePins!C87</f>
        <v>Severe rainstorm causing flooding</v>
      </c>
      <c r="L26" s="42" t="str">
        <f>IF(AdventurePins!V87&lt;&gt;"", AdventurePins!V87, " ")</f>
        <v xml:space="preserve"> </v>
      </c>
      <c r="N26" s="415" t="str">
        <f>IF(Electives!$E31&lt;&gt;"", Electives!$E31, " ")</f>
        <v>(Do 1-2 and two of 3)</v>
      </c>
      <c r="O26" s="107">
        <f>Electives!B32</f>
        <v>1</v>
      </c>
      <c r="P26" s="125" t="str">
        <f>Electives!C32</f>
        <v>Visit museum</v>
      </c>
      <c r="Q26" s="107" t="str">
        <f>IF(Electives!V32&lt;&gt;"", Electives!V32, " ")</f>
        <v xml:space="preserve"> </v>
      </c>
      <c r="S26" s="410"/>
      <c r="T26" s="107" t="str">
        <f>Electives!B100</f>
        <v>2b</v>
      </c>
      <c r="U26" s="125" t="str">
        <f>Electives!C100</f>
        <v>Using plans, construct the project</v>
      </c>
      <c r="V26" s="107" t="str">
        <f>IF(Electives!V100&lt;&gt;"", Electives!V100, " ")</f>
        <v xml:space="preserve"> </v>
      </c>
      <c r="X26" s="410"/>
      <c r="Y26" s="107">
        <f>Electives!B166</f>
        <v>3</v>
      </c>
      <c r="Z26" s="125" t="str">
        <f>Electives!C166</f>
        <v>Identify 4 plants &amp; how used</v>
      </c>
      <c r="AA26" s="107" t="str">
        <f>IF(Electives!V166&lt;&gt;"", Electives!V166, " ")</f>
        <v xml:space="preserve"> </v>
      </c>
      <c r="AC26" s="164" t="str">
        <f>'Cub Awards'!B29</f>
        <v>m</v>
      </c>
      <c r="AD26" s="314" t="str">
        <f>'Cub Awards'!C29</f>
        <v>Explore park</v>
      </c>
      <c r="AE26" s="314"/>
      <c r="AF26" s="164" t="str">
        <f>IF('Cub Awards'!V29&lt;&gt;"", 'Cub Awards'!V29, "")</f>
        <v/>
      </c>
      <c r="AG26" s="217"/>
      <c r="AH26" s="162" t="str">
        <f>NOVA!B12</f>
        <v>3c</v>
      </c>
      <c r="AI26" s="386" t="str">
        <f>NOVA!C12</f>
        <v>Discuss findings with counselor</v>
      </c>
      <c r="AJ26" s="387"/>
      <c r="AK26" s="162" t="str">
        <f>IF(NOVA!V12&lt;&gt;"", NOVA!V12, "")</f>
        <v/>
      </c>
      <c r="AL26" s="217"/>
      <c r="AM26" s="162" t="str">
        <f>NOVA!B73</f>
        <v>4e3</v>
      </c>
      <c r="AN26" s="386" t="str">
        <f>NOVA!C73</f>
        <v>Provide a water source</v>
      </c>
      <c r="AO26" s="387"/>
      <c r="AP26" s="162" t="str">
        <f>IF(NOVA!V73&lt;&gt;"", NOVA!V73, "")</f>
        <v/>
      </c>
      <c r="AQ26" s="217"/>
      <c r="AR26" s="162" t="str">
        <f>NOVA!B138</f>
        <v>3a2</v>
      </c>
      <c r="AS26" s="386" t="str">
        <f>NOVA!C138</f>
        <v>Show how each lever work</v>
      </c>
      <c r="AT26" s="387"/>
      <c r="AU26" s="162" t="str">
        <f>IF(NOVA!V138&lt;&gt;"", NOVA!V138, "")</f>
        <v/>
      </c>
    </row>
    <row r="27" spans="1:47" ht="12.75" customHeight="1">
      <c r="A27" s="120" t="s">
        <v>445</v>
      </c>
      <c r="B27" s="117" t="str">
        <f>ArrowOfLight!V10</f>
        <v/>
      </c>
      <c r="D27" s="402"/>
      <c r="E27" s="42" t="str">
        <f>AdventurePins!B31</f>
        <v>5e</v>
      </c>
      <c r="F27" s="159" t="str">
        <f>AdventurePins!C31</f>
        <v>Tick bites</v>
      </c>
      <c r="G27" s="42" t="str">
        <f>IF(AdventurePins!V31&lt;&gt;"", AdventurePins!V31, " ")</f>
        <v xml:space="preserve"> </v>
      </c>
      <c r="I27" s="402"/>
      <c r="J27" s="42" t="str">
        <f>AdventurePins!B88</f>
        <v>3b</v>
      </c>
      <c r="K27" s="127" t="str">
        <f>AdventurePins!C88</f>
        <v>Severe thunderstorm w/lightning or tornados</v>
      </c>
      <c r="L27" s="42" t="str">
        <f>IF(AdventurePins!V88&lt;&gt;"", AdventurePins!V88, " ")</f>
        <v xml:space="preserve"> </v>
      </c>
      <c r="N27" s="416"/>
      <c r="O27" s="107">
        <f>Electives!B33</f>
        <v>2</v>
      </c>
      <c r="P27" s="125" t="str">
        <f>Electives!C33</f>
        <v>Create 2 self-portrits, different tech</v>
      </c>
      <c r="Q27" s="107" t="str">
        <f>IF(Electives!V33&lt;&gt;"", Electives!V33, " ")</f>
        <v xml:space="preserve"> </v>
      </c>
      <c r="S27" s="410"/>
      <c r="T27" s="107" t="str">
        <f>Electives!B101</f>
        <v>2c</v>
      </c>
      <c r="U27" s="125" t="str">
        <f>Electives!C101</f>
        <v>Share project with Den</v>
      </c>
      <c r="V27" s="107" t="str">
        <f>IF(Electives!V101&lt;&gt;"", Electives!V101, " ")</f>
        <v xml:space="preserve"> </v>
      </c>
      <c r="X27" s="410"/>
      <c r="Y27" s="107">
        <f>Electives!B167</f>
        <v>4</v>
      </c>
      <c r="Z27" s="125" t="str">
        <f>Electives!C167</f>
        <v>Care plan and plant a plant/tree</v>
      </c>
      <c r="AA27" s="107" t="str">
        <f>IF(Electives!V167&lt;&gt;"", Electives!V167, " ")</f>
        <v xml:space="preserve"> </v>
      </c>
      <c r="AC27" s="164" t="str">
        <f>'Cub Awards'!B30</f>
        <v>n</v>
      </c>
      <c r="AD27" s="314" t="str">
        <f>'Cub Awards'!C30</f>
        <v>Invent and play outside game</v>
      </c>
      <c r="AE27" s="314"/>
      <c r="AF27" s="164" t="str">
        <f>IF('Cub Awards'!V30&lt;&gt;"", 'Cub Awards'!V30, "")</f>
        <v/>
      </c>
      <c r="AG27" s="215"/>
      <c r="AH27" s="162">
        <f>NOVA!B13</f>
        <v>4</v>
      </c>
      <c r="AI27" s="386" t="str">
        <f>NOVA!C13</f>
        <v>Visit a place where science is done</v>
      </c>
      <c r="AJ27" s="387"/>
      <c r="AK27" s="162" t="str">
        <f>IF(NOVA!V13&lt;&gt;"", NOVA!V13, "")</f>
        <v/>
      </c>
      <c r="AL27" s="215"/>
      <c r="AM27" s="162" t="str">
        <f>NOVA!B74</f>
        <v>4e4</v>
      </c>
      <c r="AN27" s="386" t="str">
        <f>NOVA!C74</f>
        <v>Watch and record feeder for 2 weeks</v>
      </c>
      <c r="AO27" s="387"/>
      <c r="AP27" s="162" t="str">
        <f>IF(NOVA!V74&lt;&gt;"", NOVA!V74, "")</f>
        <v/>
      </c>
      <c r="AQ27" s="215"/>
      <c r="AR27" s="162" t="str">
        <f>NOVA!B139</f>
        <v>3a3</v>
      </c>
      <c r="AS27" s="386" t="str">
        <f>NOVA!C139</f>
        <v>Show how the lever moves something</v>
      </c>
      <c r="AT27" s="387"/>
      <c r="AU27" s="162" t="str">
        <f>IF(NOVA!V139&lt;&gt;"", NOVA!V139, "")</f>
        <v/>
      </c>
    </row>
    <row r="28" spans="1:47" ht="12.75" customHeight="1">
      <c r="A28" s="109" t="s">
        <v>855</v>
      </c>
      <c r="B28" s="117" t="str">
        <f>IF(ISTEXT(ArrowOfLight!V11),"C"," ")</f>
        <v xml:space="preserve"> </v>
      </c>
      <c r="D28" s="402"/>
      <c r="E28" s="42" t="str">
        <f>AdventurePins!B32</f>
        <v>5f</v>
      </c>
      <c r="F28" s="159" t="str">
        <f>AdventurePins!C32</f>
        <v>Bites &amp; stings</v>
      </c>
      <c r="G28" s="42" t="str">
        <f>IF(AdventurePins!V32&lt;&gt;"", AdventurePins!V32, " ")</f>
        <v xml:space="preserve"> </v>
      </c>
      <c r="I28" s="402"/>
      <c r="J28" s="42" t="str">
        <f>AdventurePins!B89</f>
        <v>3c</v>
      </c>
      <c r="K28" s="159" t="str">
        <f>AdventurePins!C89</f>
        <v>Fire/Earthquake/other evacuation</v>
      </c>
      <c r="L28" s="42" t="str">
        <f>IF(AdventurePins!V89&lt;&gt;"", AdventurePins!V89, " ")</f>
        <v xml:space="preserve"> </v>
      </c>
      <c r="N28" s="416"/>
      <c r="O28" s="107" t="str">
        <f>Electives!B34</f>
        <v>3a</v>
      </c>
      <c r="P28" s="125" t="str">
        <f>Electives!C34</f>
        <v>Draw original picture outdoors</v>
      </c>
      <c r="Q28" s="107" t="str">
        <f>IF(Electives!V34&lt;&gt;"", Electives!V34, " ")</f>
        <v xml:space="preserve"> </v>
      </c>
      <c r="S28" s="410"/>
      <c r="T28" s="107">
        <f>Electives!B102</f>
        <v>3</v>
      </c>
      <c r="U28" s="125" t="str">
        <f>Electives!C102</f>
        <v>Explore fields of engineering</v>
      </c>
      <c r="V28" s="107" t="str">
        <f>IF(Electives!V102&lt;&gt;"", Electives!V102, " ")</f>
        <v xml:space="preserve"> </v>
      </c>
      <c r="X28" s="410"/>
      <c r="Y28" s="107">
        <f>Electives!B168</f>
        <v>5</v>
      </c>
      <c r="Z28" s="126" t="str">
        <f>Electives!C168</f>
        <v>List of household things made of wood</v>
      </c>
      <c r="AA28" s="107" t="str">
        <f>IF(Electives!V168&lt;&gt;"", Electives!V168,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IF(NOVA!V14&lt;&gt;"", NOVA!V14, "")</f>
        <v/>
      </c>
      <c r="AL28" s="216"/>
      <c r="AM28" s="162" t="str">
        <f>NOVA!B75</f>
        <v>4e5</v>
      </c>
      <c r="AN28" s="386" t="str">
        <f>NOVA!C75</f>
        <v>Identify visitors</v>
      </c>
      <c r="AO28" s="387"/>
      <c r="AP28" s="162" t="str">
        <f>IF(NOVA!V75&lt;&gt;"", NOVA!V75, "")</f>
        <v/>
      </c>
      <c r="AQ28" s="216"/>
      <c r="AR28" s="162" t="str">
        <f>NOVA!B140</f>
        <v>3a4</v>
      </c>
      <c r="AS28" s="386" t="str">
        <f>NOVA!C140</f>
        <v>Show the class of each lever</v>
      </c>
      <c r="AT28" s="387"/>
      <c r="AU28" s="162" t="str">
        <f>IF(NOVA!V140&lt;&gt;"", NOVA!V140, "")</f>
        <v/>
      </c>
    </row>
    <row r="29" spans="1:47" ht="12.75" customHeight="1">
      <c r="A29" s="209" t="s">
        <v>856</v>
      </c>
      <c r="B29" s="117" t="str">
        <f>IF(ISTEXT(ArrowOfLight!V12),"C"," ")</f>
        <v xml:space="preserve"> </v>
      </c>
      <c r="D29" s="402"/>
      <c r="E29" s="42" t="str">
        <f>AdventurePins!B33</f>
        <v>5g</v>
      </c>
      <c r="F29" s="159" t="str">
        <f>AdventurePins!C33</f>
        <v>Poisonous snakebite</v>
      </c>
      <c r="G29" s="42" t="str">
        <f>IF(AdventurePins!V33&lt;&gt;"", AdventurePins!V33, " ")</f>
        <v xml:space="preserve"> </v>
      </c>
      <c r="I29" s="402"/>
      <c r="J29" s="42">
        <f>AdventurePins!B90</f>
        <v>4</v>
      </c>
      <c r="K29" s="127" t="str">
        <f>AdventurePins!C90</f>
        <v>Tie,teach and say when to use a Bowline.</v>
      </c>
      <c r="L29" s="42" t="str">
        <f>IF(AdventurePins!V90&lt;&gt;"", AdventurePins!V90, " ")</f>
        <v xml:space="preserve"> </v>
      </c>
      <c r="N29" s="416"/>
      <c r="O29" s="107" t="str">
        <f>Electives!B35</f>
        <v>3b</v>
      </c>
      <c r="P29" s="125" t="str">
        <f>Electives!C35</f>
        <v>Clay sculpture</v>
      </c>
      <c r="Q29" s="107" t="str">
        <f>IF(Electives!V35&lt;&gt;"", Electives!V35, " ")</f>
        <v xml:space="preserve"> </v>
      </c>
      <c r="S29" s="410"/>
      <c r="T29" s="107">
        <f>Electives!B103</f>
        <v>4</v>
      </c>
      <c r="U29" s="125" t="str">
        <f>Electives!C103</f>
        <v>Do 2 projects using engieering skills</v>
      </c>
      <c r="V29" s="107" t="str">
        <f>IF(Electives!V103&lt;&gt;"", Electives!V103, " ")</f>
        <v xml:space="preserve"> </v>
      </c>
      <c r="X29" s="410"/>
      <c r="Y29" s="107">
        <f>Electives!B169</f>
        <v>6</v>
      </c>
      <c r="Z29" s="126" t="str">
        <f>Electives!C169</f>
        <v>Explain growth rings &amp; types of tree bark</v>
      </c>
      <c r="AA29" s="107" t="str">
        <f>IF(Electives!V169&lt;&gt;"", Electives!V169, " ")</f>
        <v xml:space="preserve"> </v>
      </c>
      <c r="AC29" s="164">
        <f>'Cub Awards'!B33</f>
        <v>1</v>
      </c>
      <c r="AD29" s="314" t="str">
        <f>'Cub Awards'!C33</f>
        <v>Complete Building a Better World</v>
      </c>
      <c r="AE29" s="314"/>
      <c r="AF29" s="164" t="str">
        <f>IF('Cub Awards'!V33&lt;&gt;"", 'Cub Awards'!V33, "")</f>
        <v/>
      </c>
      <c r="AG29" s="142"/>
      <c r="AH29" s="162" t="str">
        <f>NOVA!B15</f>
        <v>4b</v>
      </c>
      <c r="AI29" s="386" t="str">
        <f>NOVA!C15</f>
        <v>Discuss science done/used/explained</v>
      </c>
      <c r="AJ29" s="387"/>
      <c r="AK29" s="162" t="str">
        <f>IF(NOVA!V15&lt;&gt;"", NOVA!V15, "")</f>
        <v/>
      </c>
      <c r="AL29" s="142"/>
      <c r="AM29" s="162" t="str">
        <f>NOVA!B76</f>
        <v>4e6</v>
      </c>
      <c r="AN29" s="386" t="str">
        <f>NOVA!C76</f>
        <v>Discuss what you learned</v>
      </c>
      <c r="AO29" s="387"/>
      <c r="AP29" s="162" t="str">
        <f>IF(NOVA!V76&lt;&gt;"", NOVA!V76, "")</f>
        <v/>
      </c>
      <c r="AQ29" s="142"/>
      <c r="AR29" s="162" t="str">
        <f>NOVA!B141</f>
        <v>3a5</v>
      </c>
      <c r="AS29" s="386" t="str">
        <f>NOVA!C141</f>
        <v>Show why we use levers</v>
      </c>
      <c r="AT29" s="387"/>
      <c r="AU29" s="162" t="str">
        <f>IF(NOVA!V141&lt;&gt;"", NOVA!V141, "")</f>
        <v/>
      </c>
    </row>
    <row r="30" spans="1:47" ht="12.75" customHeight="1">
      <c r="A30" s="414" t="s">
        <v>463</v>
      </c>
      <c r="B30" s="414"/>
      <c r="D30" s="402"/>
      <c r="E30" s="42" t="str">
        <f>AdventurePins!B34</f>
        <v>5h</v>
      </c>
      <c r="F30" s="159" t="str">
        <f>AdventurePins!C34</f>
        <v>Nosebleed</v>
      </c>
      <c r="G30" s="42" t="str">
        <f>IF(AdventurePins!V34&lt;&gt;"", AdventurePins!V34, " ")</f>
        <v xml:space="preserve"> </v>
      </c>
      <c r="I30" s="402"/>
      <c r="J30" s="42">
        <f>AdventurePins!B91</f>
        <v>5</v>
      </c>
      <c r="K30" s="159" t="str">
        <f>AdventurePins!C91</f>
        <v>Outdoor Code / Leave No Trace</v>
      </c>
      <c r="L30" s="42" t="str">
        <f>IF(AdventurePins!V91&lt;&gt;"", AdventurePins!V91, " ")</f>
        <v xml:space="preserve"> </v>
      </c>
      <c r="N30" s="416"/>
      <c r="O30" s="107" t="str">
        <f>Electives!B36</f>
        <v>3c</v>
      </c>
      <c r="P30" s="125" t="str">
        <f>Electives!C36</f>
        <v>Clay object, fired / baked / dried</v>
      </c>
      <c r="Q30" s="107" t="str">
        <f>IF(Electives!V36&lt;&gt;"", Electives!V36, " ")</f>
        <v xml:space="preserve"> </v>
      </c>
      <c r="S30" s="399" t="str">
        <f>Electives!C106</f>
        <v>Fix It</v>
      </c>
      <c r="T30" s="399"/>
      <c r="U30" s="399"/>
      <c r="V30" s="399"/>
      <c r="X30" s="410"/>
      <c r="Y30" s="107">
        <f>Electives!B170</f>
        <v>7</v>
      </c>
      <c r="Z30" s="125" t="str">
        <f>Electives!C170</f>
        <v>Visit nature center</v>
      </c>
      <c r="AA30" s="107" t="str">
        <f>IF(Electives!V170&lt;&gt;"", Electives!V170, " ")</f>
        <v xml:space="preserve"> </v>
      </c>
      <c r="AC30" s="164">
        <f>'Cub Awards'!B34</f>
        <v>2</v>
      </c>
      <c r="AD30" s="314" t="str">
        <f>'Cub Awards'!C34</f>
        <v>Complete Into the Woods</v>
      </c>
      <c r="AE30" s="314"/>
      <c r="AF30" s="164" t="str">
        <f>IF('Cub Awards'!V34&lt;&gt;"", 'Cub Awards'!V34, "")</f>
        <v/>
      </c>
      <c r="AG30" s="142"/>
      <c r="AH30" s="162">
        <f>NOVA!B16</f>
        <v>5</v>
      </c>
      <c r="AI30" s="323" t="str">
        <f>NOVA!C16</f>
        <v>Discuss how science affects daily life</v>
      </c>
      <c r="AJ30" s="323"/>
      <c r="AK30" s="162" t="str">
        <f>IF(NOVA!V16&lt;&gt;"", NOVA!V16, "")</f>
        <v/>
      </c>
      <c r="AL30" s="142"/>
      <c r="AM30" s="162" t="str">
        <f>NOVA!B77</f>
        <v>4f</v>
      </c>
      <c r="AN30" s="386" t="str">
        <f>NOVA!C77</f>
        <v>Earn Outdoor Ethics or Conservation awards</v>
      </c>
      <c r="AO30" s="387"/>
      <c r="AP30" s="162" t="str">
        <f>IF(NOVA!V77&lt;&gt;"", NOVA!V77, "")</f>
        <v/>
      </c>
      <c r="AQ30" s="142"/>
      <c r="AR30" s="162" t="str">
        <f>NOVA!B142</f>
        <v>3b</v>
      </c>
      <c r="AS30" s="386" t="str">
        <f>NOVA!C142</f>
        <v>Design ONE of the following</v>
      </c>
      <c r="AT30" s="387"/>
      <c r="AU30" s="162" t="str">
        <f>IF(NOVA!V142&lt;&gt;"", NOVA!V142, "")</f>
        <v/>
      </c>
    </row>
    <row r="31" spans="1:47">
      <c r="A31" s="412"/>
      <c r="B31" s="412"/>
      <c r="D31" s="402"/>
      <c r="E31" s="42" t="str">
        <f>AdventurePins!B35</f>
        <v>5i</v>
      </c>
      <c r="F31" s="159" t="str">
        <f>AdventurePins!C35</f>
        <v>Frostbite</v>
      </c>
      <c r="G31" s="42" t="str">
        <f>IF(AdventurePins!V35&lt;&gt;"", AdventurePins!V35, " ")</f>
        <v xml:space="preserve"> </v>
      </c>
      <c r="I31" s="402"/>
      <c r="J31" s="424" t="str">
        <f>AdventurePins!C92</f>
        <v>Option B</v>
      </c>
      <c r="K31" s="425"/>
      <c r="L31" s="42" t="str">
        <f>IF(AdventurePins!V92&lt;&gt;"", AdventurePins!V92, " ")</f>
        <v xml:space="preserve"> </v>
      </c>
      <c r="N31" s="416"/>
      <c r="O31" s="107" t="str">
        <f>Electives!B37</f>
        <v>3d</v>
      </c>
      <c r="P31" s="125" t="str">
        <f>Electives!C37</f>
        <v>Freestanding sculpture</v>
      </c>
      <c r="Q31" s="107" t="str">
        <f>IF(Electives!V37&lt;&gt;"", Electives!V37, " ")</f>
        <v xml:space="preserve"> </v>
      </c>
      <c r="S31" s="415" t="str">
        <f>IF(Electives!$E106&lt;&gt;"", Electives!$E106, " ")</f>
        <v>(Do 1-3, eight of 4)</v>
      </c>
      <c r="T31" s="107">
        <f>Electives!B107</f>
        <v>1</v>
      </c>
      <c r="U31" s="127" t="str">
        <f>Electives!C107</f>
        <v>Put toolbox together; Show safety of 3 tools</v>
      </c>
      <c r="V31" s="107" t="str">
        <f>IF(Electives!V107&lt;&gt;"", Electives!V107, " ")</f>
        <v xml:space="preserve"> </v>
      </c>
      <c r="X31" s="399" t="str">
        <f>Electives!C173</f>
        <v>Looking Back, Looking Forward</v>
      </c>
      <c r="Y31" s="399"/>
      <c r="Z31" s="399"/>
      <c r="AA31" s="119"/>
      <c r="AC31" s="164">
        <f>'Cub Awards'!B35</f>
        <v>3</v>
      </c>
      <c r="AD31" s="314" t="str">
        <f>'Cub Awards'!C35</f>
        <v>Complete Into the Wild</v>
      </c>
      <c r="AE31" s="314"/>
      <c r="AF31" s="164" t="str">
        <f>IF('Cub Awards'!V35&lt;&gt;"", 'Cub Awards'!V35, "")</f>
        <v/>
      </c>
      <c r="AG31" s="216"/>
      <c r="AH31"/>
      <c r="AI31" s="388" t="str">
        <f>NOVA!C18</f>
        <v>NOVA Science: Down and Dirty</v>
      </c>
      <c r="AJ31" s="388"/>
      <c r="AK31"/>
      <c r="AL31" s="216"/>
      <c r="AM31" s="162">
        <f>NOVA!B78</f>
        <v>5</v>
      </c>
      <c r="AN31" s="386" t="str">
        <f>NOVA!C78</f>
        <v>Visit a place to observe wildlife</v>
      </c>
      <c r="AO31" s="387"/>
      <c r="AP31" s="162" t="str">
        <f>IF(NOVA!V78&lt;&gt;"", NOVA!V78, "")</f>
        <v/>
      </c>
      <c r="AQ31" s="216"/>
      <c r="AR31" s="162" t="str">
        <f>NOVA!B143</f>
        <v>3b1</v>
      </c>
      <c r="AS31" s="386" t="str">
        <f>NOVA!C143</f>
        <v>A playground fixture using a lever</v>
      </c>
      <c r="AT31" s="387"/>
      <c r="AU31" s="162" t="str">
        <f>IF(NOVA!V143&lt;&gt;"", NOVA!V143, "")</f>
        <v/>
      </c>
    </row>
    <row r="32" spans="1:47">
      <c r="A32" s="159" t="str">
        <f>D3</f>
        <v>Cast Iron Chef</v>
      </c>
      <c r="B32" s="151" t="str">
        <f>AdventurePins!V9</f>
        <v/>
      </c>
      <c r="D32" s="402"/>
      <c r="E32" s="42">
        <f>AdventurePins!B36</f>
        <v>6</v>
      </c>
      <c r="F32" s="159" t="str">
        <f>AdventurePins!C36</f>
        <v>Assemble home first aid kit</v>
      </c>
      <c r="G32" s="42" t="str">
        <f>IF(AdventurePins!V36&lt;&gt;"", AdventurePins!V36, " ")</f>
        <v xml:space="preserve"> </v>
      </c>
      <c r="I32" s="402"/>
      <c r="J32" s="42">
        <f>AdventurePins!B93</f>
        <v>1</v>
      </c>
      <c r="K32" s="159" t="str">
        <f>AdventurePins!C93</f>
        <v>Plan / conduct outdoor activity</v>
      </c>
      <c r="L32" s="42" t="str">
        <f>IF(AdventurePins!V93&lt;&gt;"", AdventurePins!V93, " ")</f>
        <v xml:space="preserve"> </v>
      </c>
      <c r="N32" s="416"/>
      <c r="O32" s="107" t="str">
        <f>Electives!B38</f>
        <v>3e</v>
      </c>
      <c r="P32" s="125" t="str">
        <f>Electives!C38</f>
        <v>Origami / Kirigami</v>
      </c>
      <c r="Q32" s="107" t="str">
        <f>IF(Electives!V38&lt;&gt;"", Electives!V38, " ")</f>
        <v xml:space="preserve"> </v>
      </c>
      <c r="S32" s="416"/>
      <c r="T32" s="107">
        <f>Electives!B108</f>
        <v>2</v>
      </c>
      <c r="U32" s="125" t="str">
        <f>Electives!C108</f>
        <v>Help adult with following:</v>
      </c>
      <c r="V32" s="107" t="str">
        <f>IF(Electives!V108&lt;&gt;"", Electives!V108, " ")</f>
        <v xml:space="preserve"> </v>
      </c>
      <c r="X32" s="410" t="str">
        <f>IF(Electives!$E173&lt;&gt;"", Electives!$E173, " ")</f>
        <v>(Do All)</v>
      </c>
      <c r="Y32" s="107">
        <f>Electives!B174</f>
        <v>1</v>
      </c>
      <c r="Z32" s="125" t="str">
        <f>Electives!C174</f>
        <v>Create history record of scouting</v>
      </c>
      <c r="AA32" s="107" t="str">
        <f>IF(Electives!V174&lt;&gt;"", Electives!V174, " ")</f>
        <v xml:space="preserve"> </v>
      </c>
      <c r="AC32" s="164">
        <f>'Cub Awards'!B36</f>
        <v>4</v>
      </c>
      <c r="AD32" s="314" t="str">
        <f>'Cub Awards'!C36</f>
        <v>Complete Earth Rocks!</v>
      </c>
      <c r="AE32" s="314"/>
      <c r="AF32" s="164" t="str">
        <f>IF('Cub Awards'!V36&lt;&gt;"", 'Cub Awards'!V36, "")</f>
        <v/>
      </c>
      <c r="AG32" s="216"/>
      <c r="AH32" s="162" t="str">
        <f>NOVA!B19</f>
        <v>1a</v>
      </c>
      <c r="AI32" s="323" t="str">
        <f>NOVA!C19</f>
        <v>Read or watch 1 hour of Earth science content</v>
      </c>
      <c r="AJ32" s="323"/>
      <c r="AK32" s="162" t="str">
        <f>IF(NOVA!V19&lt;&gt;"", NOVA!V19, "")</f>
        <v/>
      </c>
      <c r="AL32" s="216"/>
      <c r="AM32" s="162" t="str">
        <f>NOVA!B79</f>
        <v>5a1</v>
      </c>
      <c r="AN32" s="386" t="str">
        <f>NOVA!C79</f>
        <v>Talk about different species living there</v>
      </c>
      <c r="AO32" s="387"/>
      <c r="AP32" s="162" t="str">
        <f>IF(NOVA!V79&lt;&gt;"", NOVA!V79, "")</f>
        <v/>
      </c>
      <c r="AQ32" s="216"/>
      <c r="AR32" s="162" t="str">
        <f>NOVA!B144</f>
        <v>3b2</v>
      </c>
      <c r="AS32" s="386" t="str">
        <f>NOVA!C144</f>
        <v>A game / sport using a lever</v>
      </c>
      <c r="AT32" s="387"/>
      <c r="AU32" s="162" t="str">
        <f>IF(NOVA!V144&lt;&gt;"", NOVA!V144, "")</f>
        <v/>
      </c>
    </row>
    <row r="33" spans="1:47">
      <c r="A33" s="159" t="str">
        <f>D7</f>
        <v>Duty to God and You</v>
      </c>
      <c r="B33" s="151" t="str">
        <f>AdventurePins!V15</f>
        <v/>
      </c>
      <c r="D33" s="402"/>
      <c r="E33" s="42">
        <f>AdventurePins!B37</f>
        <v>7</v>
      </c>
      <c r="F33" s="159" t="str">
        <f>AdventurePins!C37</f>
        <v>Create / Practice emergency plan</v>
      </c>
      <c r="G33" s="42" t="str">
        <f>IF(AdventurePins!V37&lt;&gt;"", AdventurePins!V37, " ")</f>
        <v xml:space="preserve"> </v>
      </c>
      <c r="I33" s="402"/>
      <c r="J33" s="42">
        <f>AdventurePins!B94</f>
        <v>2</v>
      </c>
      <c r="K33" s="159" t="str">
        <f>AdventurePins!C94</f>
        <v>Discuss emergency actions for:</v>
      </c>
      <c r="L33" s="42" t="str">
        <f>IF(AdventurePins!V94&lt;&gt;"", AdventurePins!V94, " ")</f>
        <v xml:space="preserve"> </v>
      </c>
      <c r="N33" s="416"/>
      <c r="O33" s="107" t="str">
        <f>Electives!B39</f>
        <v>3f</v>
      </c>
      <c r="P33" s="125" t="str">
        <f>Electives!C39</f>
        <v>Computer illustration</v>
      </c>
      <c r="Q33" s="107" t="str">
        <f>IF(Electives!V39&lt;&gt;"", Electives!V39, " ")</f>
        <v xml:space="preserve"> </v>
      </c>
      <c r="S33" s="416"/>
      <c r="T33" s="107" t="str">
        <f>Electives!B109</f>
        <v>2a</v>
      </c>
      <c r="U33" s="127" t="str">
        <f>Electives!C109</f>
        <v>Locate electrical panel, fuses or breakers</v>
      </c>
      <c r="V33" s="107" t="str">
        <f>IF(Electives!V109&lt;&gt;"", Electives!V109, " ")</f>
        <v xml:space="preserve"> </v>
      </c>
      <c r="X33" s="410"/>
      <c r="Y33" s="107">
        <f>Electives!B175</f>
        <v>2</v>
      </c>
      <c r="Z33" s="127" t="str">
        <f>Electives!C175</f>
        <v>Virtual journey to the past &amp; make timeline</v>
      </c>
      <c r="AA33" s="107" t="str">
        <f>IF(Electives!V175&lt;&gt;"", Electives!V175, " ")</f>
        <v xml:space="preserve"> </v>
      </c>
      <c r="AC33" s="164">
        <f>'Cub Awards'!B37</f>
        <v>5</v>
      </c>
      <c r="AD33" s="314" t="str">
        <f>'Cub Awards'!C37</f>
        <v>Complete 1, 3a and 3b of Adv. In Science</v>
      </c>
      <c r="AE33" s="314"/>
      <c r="AF33" s="164" t="str">
        <f>IF('Cub Awards'!V37&lt;&gt;"", 'Cub Awards'!V37, "")</f>
        <v/>
      </c>
      <c r="AG33" s="216"/>
      <c r="AH33" s="162" t="str">
        <f>NOVA!B20</f>
        <v>1b</v>
      </c>
      <c r="AI33" s="386" t="str">
        <f>NOVA!C20</f>
        <v>List at least two questions or ideas</v>
      </c>
      <c r="AJ33" s="387"/>
      <c r="AK33" s="162" t="str">
        <f>IF(NOVA!V20&lt;&gt;"", NOVA!V20, "")</f>
        <v/>
      </c>
      <c r="AL33" s="216"/>
      <c r="AM33" s="162" t="str">
        <f>NOVA!B80</f>
        <v>5a2</v>
      </c>
      <c r="AN33" s="386" t="str">
        <f>NOVA!C80</f>
        <v>Ask expert about what they studied</v>
      </c>
      <c r="AO33" s="387"/>
      <c r="AP33" s="162" t="str">
        <f>IF(NOVA!V80&lt;&gt;"", NOVA!V80, "")</f>
        <v/>
      </c>
      <c r="AQ33" s="216"/>
      <c r="AR33" s="162" t="str">
        <f>NOVA!B145</f>
        <v>3b3</v>
      </c>
      <c r="AS33" s="386" t="str">
        <f>NOVA!C145</f>
        <v>An invention using a lever</v>
      </c>
      <c r="AT33" s="387"/>
      <c r="AU33" s="162" t="str">
        <f>IF(NOVA!V145&lt;&gt;"", NOVA!V145, "")</f>
        <v/>
      </c>
    </row>
    <row r="34" spans="1:47" ht="12.75" customHeight="1">
      <c r="A34" s="159" t="str">
        <f>D12</f>
        <v>First Responder</v>
      </c>
      <c r="B34" s="151" t="str">
        <f>AdventurePins!V39</f>
        <v/>
      </c>
      <c r="D34" s="402"/>
      <c r="E34" s="42">
        <f>AdventurePins!B38</f>
        <v>8</v>
      </c>
      <c r="F34" s="159" t="str">
        <f>AdventurePins!C38</f>
        <v>Visit first responder</v>
      </c>
      <c r="G34" s="42" t="str">
        <f>IF(AdventurePins!V38&lt;&gt;"", AdventurePins!V38, " ")</f>
        <v xml:space="preserve"> </v>
      </c>
      <c r="I34" s="402"/>
      <c r="J34" s="42" t="str">
        <f>AdventurePins!B95</f>
        <v>2a</v>
      </c>
      <c r="K34" s="159" t="str">
        <f>AdventurePins!C95</f>
        <v>Severe rainstorm causing flooding</v>
      </c>
      <c r="L34" s="42" t="str">
        <f>IF(AdventurePins!V95&lt;&gt;"", AdventurePins!V95, " ")</f>
        <v xml:space="preserve"> </v>
      </c>
      <c r="N34" s="417"/>
      <c r="O34" s="107" t="str">
        <f>Electives!B40</f>
        <v>3g</v>
      </c>
      <c r="P34" s="125" t="str">
        <f>Electives!C40</f>
        <v>Original logo / design on object</v>
      </c>
      <c r="Q34" s="107" t="str">
        <f>IF(Electives!V40&lt;&gt;"", Electives!V40, " ")</f>
        <v xml:space="preserve"> </v>
      </c>
      <c r="S34" s="416"/>
      <c r="T34" s="107" t="str">
        <f>Electives!B110</f>
        <v>2b</v>
      </c>
      <c r="U34" s="125" t="str">
        <f>Electives!C110</f>
        <v>Type of heat used in home</v>
      </c>
      <c r="V34" s="107" t="str">
        <f>IF(Electives!V110&lt;&gt;"", Electives!V110, " ")</f>
        <v xml:space="preserve"> </v>
      </c>
      <c r="X34" s="410"/>
      <c r="Y34" s="107">
        <f>Electives!B176</f>
        <v>3</v>
      </c>
      <c r="Z34" s="125" t="str">
        <f>Electives!C176</f>
        <v>Create a time capsule</v>
      </c>
      <c r="AA34" s="107" t="str">
        <f>IF(Electives!V176&lt;&gt;"", Electives!V176, " ")</f>
        <v xml:space="preserve"> </v>
      </c>
      <c r="AC34" s="164">
        <f>'Cub Awards'!B38</f>
        <v>6</v>
      </c>
      <c r="AD34" s="314" t="str">
        <f>'Cub Awards'!C38</f>
        <v>Participate in conservation project</v>
      </c>
      <c r="AE34" s="314"/>
      <c r="AF34" s="164" t="str">
        <f>IF('Cub Awards'!V38&lt;&gt;"", 'Cub Awards'!V38, "")</f>
        <v/>
      </c>
      <c r="AG34" s="142"/>
      <c r="AH34" s="162" t="str">
        <f>NOVA!B21</f>
        <v>1c</v>
      </c>
      <c r="AI34" s="386" t="str">
        <f>NOVA!C21</f>
        <v>Discuss two with your counselor</v>
      </c>
      <c r="AJ34" s="387"/>
      <c r="AK34" s="162" t="str">
        <f>IF(NOVA!V21&lt;&gt;"", NOVA!V21, "")</f>
        <v/>
      </c>
      <c r="AL34" s="142"/>
      <c r="AM34" s="162" t="str">
        <f>NOVA!B81</f>
        <v>5b</v>
      </c>
      <c r="AN34" s="386" t="str">
        <f>NOVA!C81</f>
        <v>Discuss with counselor your visit</v>
      </c>
      <c r="AO34" s="387"/>
      <c r="AP34" s="162" t="str">
        <f>IF(NOVA!V81&lt;&gt;"", NOVA!V81, "")</f>
        <v/>
      </c>
      <c r="AQ34" s="142"/>
      <c r="AR34" s="162" t="str">
        <f>NOVA!B146</f>
        <v>3c</v>
      </c>
      <c r="AS34" s="386" t="str">
        <f>NOVA!C146</f>
        <v>Discuss findings with counselor</v>
      </c>
      <c r="AT34" s="387"/>
      <c r="AU34" s="162" t="str">
        <f>IF(NOVA!V146&lt;&gt;"", NOVA!V146, "")</f>
        <v/>
      </c>
    </row>
    <row r="35" spans="1:47">
      <c r="A35" s="159" t="str">
        <f>D35</f>
        <v>Stronger, Faster, Higher</v>
      </c>
      <c r="B35" s="151" t="str">
        <f>AdventurePins!V52</f>
        <v/>
      </c>
      <c r="D35" s="399" t="str">
        <f>AdventurePins!C40</f>
        <v>Stronger, Faster, Higher</v>
      </c>
      <c r="E35" s="399"/>
      <c r="F35" s="399"/>
      <c r="G35" s="399"/>
      <c r="I35" s="402"/>
      <c r="J35" s="42" t="str">
        <f>AdventurePins!B96</f>
        <v>2b</v>
      </c>
      <c r="K35" s="127" t="str">
        <f>AdventurePins!C96</f>
        <v>Severe thunderstorm w/lightning or tornados</v>
      </c>
      <c r="L35" s="42" t="str">
        <f>IF(AdventurePins!V96&lt;&gt;"", AdventurePins!V96, " ")</f>
        <v xml:space="preserve"> </v>
      </c>
      <c r="N35" s="399" t="str">
        <f>Electives!C43</f>
        <v>Aware and Care</v>
      </c>
      <c r="O35" s="399"/>
      <c r="P35" s="399"/>
      <c r="Q35" s="399"/>
      <c r="S35" s="416"/>
      <c r="T35" s="107" t="str">
        <f>Electives!B111</f>
        <v>3c</v>
      </c>
      <c r="U35" s="127" t="str">
        <f>Electives!C111</f>
        <v>Learn how to shut off water sink, toilet, etc.</v>
      </c>
      <c r="V35" s="107" t="str">
        <f>IF(Electives!V111&lt;&gt;"", Electives!V111,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IF(NOVA!V22&lt;&gt;"", NOVA!V22, "")</f>
        <v/>
      </c>
      <c r="AL35" s="142"/>
      <c r="AM35" s="162" t="str">
        <f>NOVA!B82</f>
        <v>6a</v>
      </c>
      <c r="AN35" s="386" t="str">
        <f>NOVA!C82</f>
        <v>Discuss why wildlife is important</v>
      </c>
      <c r="AO35" s="387"/>
      <c r="AP35" s="162" t="str">
        <f>IF(NOVA!V82&lt;&gt;"", NOVA!V82, "")</f>
        <v/>
      </c>
      <c r="AQ35" s="142"/>
      <c r="AR35" s="162" t="str">
        <f>NOVA!B147</f>
        <v>4a</v>
      </c>
      <c r="AS35" s="386" t="str">
        <f>NOVA!C147</f>
        <v>Visit a place that uses levers</v>
      </c>
      <c r="AT35" s="387"/>
      <c r="AU35" s="162" t="str">
        <f>IF(NOVA!V147&lt;&gt;"", NOVA!V147, "")</f>
        <v/>
      </c>
    </row>
    <row r="36" spans="1:47" ht="12.75" customHeight="1">
      <c r="A36" s="159" t="str">
        <f>D47</f>
        <v>Webelos Walkabout</v>
      </c>
      <c r="B36" s="151" t="str">
        <f>AdventurePins!V60</f>
        <v/>
      </c>
      <c r="D36" s="402" t="str">
        <f>IF(AdventurePins!$E40&lt;&gt;"", AdventurePins!$E40, " ")</f>
        <v>(Do 1-3 and one other)</v>
      </c>
      <c r="E36" s="42">
        <f>AdventurePins!B41</f>
        <v>1</v>
      </c>
      <c r="F36" s="159" t="str">
        <f>AdventurePins!C41</f>
        <v>Warm up &amp; Cool Down</v>
      </c>
      <c r="G36" s="42" t="str">
        <f>IF(AdventurePins!V41&lt;&gt;"", AdventurePins!V41, " ")</f>
        <v xml:space="preserve"> </v>
      </c>
      <c r="I36" s="402"/>
      <c r="J36" s="42" t="str">
        <f>AdventurePins!B97</f>
        <v>2c</v>
      </c>
      <c r="K36" s="159" t="str">
        <f>AdventurePins!C97</f>
        <v>Fire/Earthquake/other evacuation</v>
      </c>
      <c r="L36" s="42" t="str">
        <f>IF(AdventurePins!V97&lt;&gt;"", AdventurePins!V97, " ")</f>
        <v xml:space="preserve"> </v>
      </c>
      <c r="N36" s="415" t="str">
        <f>IF(Electives!$E43&lt;&gt;"", Electives!$E43, " ")</f>
        <v>(Do 1-3, two of 4)</v>
      </c>
      <c r="O36" s="107">
        <f>Electives!B44</f>
        <v>1</v>
      </c>
      <c r="P36" s="125" t="str">
        <f>Electives!C44</f>
        <v>Participate in blindness activity</v>
      </c>
      <c r="Q36" s="107" t="str">
        <f>IF(Electives!V44&lt;&gt;"", Electives!V44, " ")</f>
        <v xml:space="preserve"> </v>
      </c>
      <c r="S36" s="416"/>
      <c r="T36" s="107">
        <f>Electives!B112</f>
        <v>3</v>
      </c>
      <c r="U36" s="125" t="str">
        <f>Electives!C112</f>
        <v>Describe fixing:</v>
      </c>
      <c r="V36" s="107" t="str">
        <f>IF(Electives!V112&lt;&gt;"", Electives!V112, " ")</f>
        <v xml:space="preserve"> </v>
      </c>
      <c r="X36" s="427" t="str">
        <f>IF(Electives!$E179&lt;&gt;"", Electives!$E179, " ")</f>
        <v>(Do One of 1, and two of 2)</v>
      </c>
      <c r="Y36" s="107" t="str">
        <f>Electives!B180</f>
        <v>1a</v>
      </c>
      <c r="Z36" s="125" t="str">
        <f>Electives!C180</f>
        <v>Attend live musical performance</v>
      </c>
      <c r="AA36" s="107" t="str">
        <f>IF(Electives!V180&lt;&gt;"", Electives!V180, " ")</f>
        <v xml:space="preserve"> </v>
      </c>
      <c r="AC36" s="224"/>
      <c r="AD36" s="225"/>
      <c r="AE36" s="225"/>
      <c r="AF36" s="224"/>
      <c r="AG36" s="216"/>
      <c r="AH36" s="162">
        <f>NOVA!B23</f>
        <v>3</v>
      </c>
      <c r="AI36" s="386" t="str">
        <f>NOVA!C23</f>
        <v>Investigate All of A, B, C, OR D</v>
      </c>
      <c r="AJ36" s="387"/>
      <c r="AK36" s="162" t="str">
        <f>IF(NOVA!V23&lt;&gt;"", NOVA!V23, "")</f>
        <v/>
      </c>
      <c r="AL36" s="216"/>
      <c r="AM36" s="162" t="str">
        <f>NOVA!B83</f>
        <v>6b</v>
      </c>
      <c r="AN36" s="386" t="str">
        <f>NOVA!C83</f>
        <v>Discuss why biodiversity is important</v>
      </c>
      <c r="AO36" s="387"/>
      <c r="AP36" s="162" t="str">
        <f>IF(NOVA!V83&lt;&gt;"", NOVA!V83, "")</f>
        <v/>
      </c>
      <c r="AQ36" s="216"/>
      <c r="AR36" s="162" t="str">
        <f>NOVA!B148</f>
        <v>4b</v>
      </c>
      <c r="AS36" s="386" t="str">
        <f>NOVA!C148</f>
        <v>Discuss the equipment using levers</v>
      </c>
      <c r="AT36" s="387"/>
      <c r="AU36" s="162" t="str">
        <f>IF(NOVA!V148&lt;&gt;"", NOVA!V148, "")</f>
        <v/>
      </c>
    </row>
    <row r="37" spans="1:47" ht="12.75" customHeight="1">
      <c r="A37" s="159" t="str">
        <f>I3</f>
        <v>Building a Better World</v>
      </c>
      <c r="B37" s="151" t="str">
        <f>AdventurePins!V73</f>
        <v/>
      </c>
      <c r="D37" s="402"/>
      <c r="E37" s="42" t="str">
        <f>AdventurePins!B42</f>
        <v>2a</v>
      </c>
      <c r="F37" s="159" t="str">
        <f>AdventurePins!C42</f>
        <v>20-yard dash</v>
      </c>
      <c r="G37" s="42" t="str">
        <f>IF(AdventurePins!V42&lt;&gt;"", AdventurePins!V42, " ")</f>
        <v xml:space="preserve"> </v>
      </c>
      <c r="I37" s="402"/>
      <c r="J37" s="42">
        <f>AdventurePins!B98</f>
        <v>3</v>
      </c>
      <c r="K37" s="127" t="str">
        <f>AdventurePins!C98</f>
        <v>Tie,teach and say when to use a Bowline.</v>
      </c>
      <c r="L37" s="42" t="str">
        <f>IF(AdventurePins!V98&lt;&gt;"", AdventurePins!V98, " ")</f>
        <v xml:space="preserve"> </v>
      </c>
      <c r="N37" s="416"/>
      <c r="O37" s="107">
        <f>Electives!B45</f>
        <v>2</v>
      </c>
      <c r="P37" s="125" t="str">
        <f>Electives!C45</f>
        <v>Simulates mobility impairment</v>
      </c>
      <c r="Q37" s="107" t="str">
        <f>IF(Electives!V45&lt;&gt;"", Electives!V45, " ")</f>
        <v xml:space="preserve"> </v>
      </c>
      <c r="S37" s="416"/>
      <c r="T37" s="107" t="str">
        <f>Electives!B113</f>
        <v>3a</v>
      </c>
      <c r="U37" s="125" t="str">
        <f>Electives!C113</f>
        <v>toilet overflowing</v>
      </c>
      <c r="V37" s="107" t="str">
        <f>IF(Electives!V113&lt;&gt;"", Electives!V113, " ")</f>
        <v xml:space="preserve"> </v>
      </c>
      <c r="X37" s="427"/>
      <c r="Y37" s="107" t="str">
        <f>Electives!B181</f>
        <v>1b</v>
      </c>
      <c r="Z37" s="126" t="str">
        <f>Electives!C181</f>
        <v>Visit facility with sound mixer, &amp; Learn it</v>
      </c>
      <c r="AA37" s="107" t="str">
        <f>IF(Electives!V181&lt;&gt;"", Electives!V181, " ")</f>
        <v xml:space="preserve"> </v>
      </c>
      <c r="AG37" s="216"/>
      <c r="AH37" s="162" t="str">
        <f>NOVA!B24</f>
        <v>3a1</v>
      </c>
      <c r="AI37" s="386" t="str">
        <f>NOVA!C24</f>
        <v>How are volcanoes are formed</v>
      </c>
      <c r="AJ37" s="387"/>
      <c r="AK37" s="162" t="str">
        <f>IF(NOVA!V24&lt;&gt;"", NOVA!V24, "")</f>
        <v/>
      </c>
      <c r="AL37" s="216"/>
      <c r="AM37" s="162" t="str">
        <f>NOVA!B84</f>
        <v>6c</v>
      </c>
      <c r="AN37" s="323" t="str">
        <f>NOVA!C84</f>
        <v>Discuss problems with invasive species</v>
      </c>
      <c r="AO37" s="323"/>
      <c r="AP37" s="162" t="str">
        <f>IF(NOVA!V84&lt;&gt;"", NOVA!V84, "")</f>
        <v/>
      </c>
      <c r="AQ37" s="216"/>
      <c r="AR37" s="162">
        <f>NOVA!B149</f>
        <v>5</v>
      </c>
      <c r="AS37" s="323" t="str">
        <f>NOVA!C149</f>
        <v>Discuss how simple machines affect life</v>
      </c>
      <c r="AT37" s="323"/>
      <c r="AU37" s="162" t="str">
        <f>IF(NOVA!V149&lt;&gt;"", NOVA!V149, "")</f>
        <v/>
      </c>
    </row>
    <row r="38" spans="1:47" ht="12.75" customHeight="1">
      <c r="A38" s="159" t="str">
        <f>I14</f>
        <v>Duty to God in Action</v>
      </c>
      <c r="B38" s="151" t="str">
        <f>AdventurePins!V81</f>
        <v/>
      </c>
      <c r="D38" s="402"/>
      <c r="E38" s="42" t="str">
        <f>AdventurePins!B43</f>
        <v>2b</v>
      </c>
      <c r="F38" s="159" t="str">
        <f>AdventurePins!C43</f>
        <v>Vertical jump</v>
      </c>
      <c r="G38" s="42" t="str">
        <f>IF(AdventurePins!V43&lt;&gt;"", AdventurePins!V43, " ")</f>
        <v xml:space="preserve"> </v>
      </c>
      <c r="I38" s="402"/>
      <c r="J38" s="42">
        <f>AdventurePins!B99</f>
        <v>4</v>
      </c>
      <c r="K38" s="159" t="str">
        <f>AdventurePins!C99</f>
        <v>Outdoor Code / Leave No Trace</v>
      </c>
      <c r="L38" s="42" t="str">
        <f>IF(AdventurePins!V99&lt;&gt;"", AdventurePins!V99, " ")</f>
        <v xml:space="preserve"> </v>
      </c>
      <c r="N38" s="416"/>
      <c r="O38" s="107">
        <f>Electives!B46</f>
        <v>3</v>
      </c>
      <c r="P38" s="125" t="str">
        <f>Electives!C46</f>
        <v>Activity to accept differences</v>
      </c>
      <c r="Q38" s="107" t="str">
        <f>IF(Electives!V46&lt;&gt;"", Electives!V46, " ")</f>
        <v xml:space="preserve"> </v>
      </c>
      <c r="S38" s="416"/>
      <c r="T38" s="107" t="str">
        <f>Electives!B114</f>
        <v>3b</v>
      </c>
      <c r="U38" s="125" t="str">
        <f>Electives!C114</f>
        <v>kitchen sink is clogged</v>
      </c>
      <c r="V38" s="107" t="str">
        <f>IF(Electives!V114&lt;&gt;"", Electives!V114, " ")</f>
        <v xml:space="preserve"> </v>
      </c>
      <c r="X38" s="427"/>
      <c r="Y38" s="107" t="str">
        <f>Electives!B182</f>
        <v>2a</v>
      </c>
      <c r="Z38" s="125" t="str">
        <f>Electives!C182</f>
        <v>Make musical instrument &amp; play it.</v>
      </c>
      <c r="AA38" s="107" t="str">
        <f>IF(Electives!V182&lt;&gt;"", Electives!V182, " ")</f>
        <v xml:space="preserve"> </v>
      </c>
      <c r="AC38" s="396" t="s">
        <v>861</v>
      </c>
      <c r="AD38" s="396"/>
      <c r="AE38" s="396"/>
      <c r="AF38" s="396"/>
      <c r="AG38" s="216"/>
      <c r="AH38" s="162" t="str">
        <f>NOVA!B25</f>
        <v>3a2</v>
      </c>
      <c r="AI38" s="386" t="str">
        <f>NOVA!C25</f>
        <v>Difference between lava and magma</v>
      </c>
      <c r="AJ38" s="387"/>
      <c r="AK38" s="162" t="str">
        <f>IF(NOVA!V25&lt;&gt;"", NOVA!V25,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AdventurePins!V100</f>
        <v/>
      </c>
      <c r="D39" s="402"/>
      <c r="E39" s="42" t="str">
        <f>AdventurePins!B44</f>
        <v>2c</v>
      </c>
      <c r="F39" s="159" t="str">
        <f>AdventurePins!C44</f>
        <v>Lift 5-lb weight</v>
      </c>
      <c r="G39" s="42" t="str">
        <f>IF(AdventurePins!V44&lt;&gt;"", AdventurePins!V44,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IF(Electives!V47&lt;&gt;"", Electives!V47, " ")</f>
        <v xml:space="preserve"> </v>
      </c>
      <c r="S39" s="416"/>
      <c r="T39" s="107" t="str">
        <f>Electives!B115</f>
        <v>3c</v>
      </c>
      <c r="U39" s="125" t="str">
        <f>Electives!C115</f>
        <v>some lights go out</v>
      </c>
      <c r="V39" s="107" t="str">
        <f>IF(Electives!V115&lt;&gt;"", Electives!V115, " ")</f>
        <v xml:space="preserve"> </v>
      </c>
      <c r="X39" s="427"/>
      <c r="Y39" s="107" t="str">
        <f>Electives!B183</f>
        <v>2b</v>
      </c>
      <c r="Z39" s="127" t="str">
        <f>Electives!C183</f>
        <v>Form a "band" with each home-instrument</v>
      </c>
      <c r="AA39" s="107" t="str">
        <f>IF(Electives!V183&lt;&gt;"", Electives!V183, " ")</f>
        <v xml:space="preserve"> </v>
      </c>
      <c r="AC39" s="396"/>
      <c r="AD39" s="396"/>
      <c r="AE39" s="396"/>
      <c r="AF39" s="396"/>
      <c r="AG39" s="216"/>
      <c r="AH39" s="162" t="str">
        <f>NOVA!B26</f>
        <v>3a3</v>
      </c>
      <c r="AI39" s="386" t="str">
        <f>NOVA!C26</f>
        <v>How a volcano builds and destroys land</v>
      </c>
      <c r="AJ39" s="387"/>
      <c r="AK39" s="162" t="str">
        <f>IF(NOVA!V26&lt;&gt;"", NOVA!V26, "")</f>
        <v/>
      </c>
      <c r="AL39" s="216"/>
      <c r="AM39" s="162" t="str">
        <f>NOVA!B87</f>
        <v>1a</v>
      </c>
      <c r="AN39" s="389" t="str">
        <f>NOVA!C87</f>
        <v>Read or watch 1 hour of space content</v>
      </c>
      <c r="AO39" s="390"/>
      <c r="AP39" s="162" t="str">
        <f>IF(NOVA!V87&lt;&gt;"", NOVA!V87, "")</f>
        <v/>
      </c>
      <c r="AQ39" s="216"/>
      <c r="AR39" s="162" t="str">
        <f>NOVA!B152</f>
        <v>1a</v>
      </c>
      <c r="AS39" s="323" t="str">
        <f>NOVA!C152</f>
        <v>Read or watch 1 hour of Math content</v>
      </c>
      <c r="AT39" s="323"/>
      <c r="AU39" s="162" t="str">
        <f>IF(NOVA!V152&lt;&gt;"", NOVA!V152, "")</f>
        <v/>
      </c>
    </row>
    <row r="40" spans="1:47" ht="12.75" customHeight="1">
      <c r="A40" s="159" t="str">
        <f>I39</f>
        <v>Scouting Adventure</v>
      </c>
      <c r="B40" s="151" t="str">
        <f>AdventurePins!V119</f>
        <v/>
      </c>
      <c r="D40" s="402"/>
      <c r="E40" s="42" t="str">
        <f>AdventurePins!B45</f>
        <v>2d</v>
      </c>
      <c r="F40" s="159" t="str">
        <f>AdventurePins!C45</f>
        <v>Push-ups</v>
      </c>
      <c r="G40" s="42" t="str">
        <f>IF(AdventurePins!V45&lt;&gt;"", AdventurePins!V45, " ")</f>
        <v xml:space="preserve"> </v>
      </c>
      <c r="I40" s="402" t="str">
        <f>IF(AdventurePins!$E101&lt;&gt;"", AdventurePins!$E101, " ")</f>
        <v>(Do 1A-C and 2-6)</v>
      </c>
      <c r="J40" s="42" t="str">
        <f>AdventurePins!B102</f>
        <v>1a</v>
      </c>
      <c r="K40" s="159" t="str">
        <f>AdventurePins!C102</f>
        <v>Repeat Oath, Law, Motto, &amp; Slogan</v>
      </c>
      <c r="L40" s="42" t="str">
        <f>IF(AdventurePins!V102&lt;&gt;"", AdventurePins!V102, " ")</f>
        <v xml:space="preserve"> </v>
      </c>
      <c r="N40" s="416"/>
      <c r="O40" s="107" t="str">
        <f>Electives!B48</f>
        <v>4b</v>
      </c>
      <c r="P40" s="125" t="str">
        <f>Electives!C48</f>
        <v>Disabled visitor &amp; discuss</v>
      </c>
      <c r="Q40" s="107" t="str">
        <f>IF(Electives!V48&lt;&gt;"", Electives!V48, " ")</f>
        <v xml:space="preserve"> </v>
      </c>
      <c r="S40" s="416"/>
      <c r="T40" s="107" t="str">
        <f>Electives!B116</f>
        <v>4a</v>
      </c>
      <c r="U40" s="125" t="str">
        <f>Electives!C116</f>
        <v>Change light &amp; dispose bulb</v>
      </c>
      <c r="V40" s="107" t="str">
        <f>IF(Electives!V116&lt;&gt;"", Electives!V116, " ")</f>
        <v xml:space="preserve"> </v>
      </c>
      <c r="X40" s="427"/>
      <c r="Y40" s="107" t="str">
        <f>Electives!B184</f>
        <v>2c</v>
      </c>
      <c r="Z40" s="126" t="str">
        <f>Electives!C184</f>
        <v>Play 2 tunes on any band instrument</v>
      </c>
      <c r="AA40" s="107" t="str">
        <f>IF(Electives!V184&lt;&gt;"", Electives!V184, " ")</f>
        <v xml:space="preserve"> </v>
      </c>
      <c r="AC40" s="17"/>
      <c r="AD40" s="218" t="str">
        <f>'Shooting Sports'!C5</f>
        <v>BB Gun: Level 1</v>
      </c>
      <c r="AE40" s="17"/>
      <c r="AF40" s="17"/>
      <c r="AG40" s="216"/>
      <c r="AH40" s="162" t="str">
        <f>NOVA!B27</f>
        <v>3a4</v>
      </c>
      <c r="AI40" s="386" t="str">
        <f>NOVA!C27</f>
        <v>Build or draw a volcano model</v>
      </c>
      <c r="AJ40" s="387"/>
      <c r="AK40" s="162" t="str">
        <f>IF(NOVA!V27&lt;&gt;"", NOVA!V27, "")</f>
        <v/>
      </c>
      <c r="AL40" s="216"/>
      <c r="AM40" s="162" t="str">
        <f>NOVA!B88</f>
        <v>1b</v>
      </c>
      <c r="AN40" s="386" t="str">
        <f>NOVA!C88</f>
        <v>List at least two questions or ideas</v>
      </c>
      <c r="AO40" s="387"/>
      <c r="AP40" s="162" t="str">
        <f>IF(NOVA!V88&lt;&gt;"", NOVA!V88, "")</f>
        <v/>
      </c>
      <c r="AQ40" s="216"/>
      <c r="AR40" s="162" t="str">
        <f>NOVA!B153</f>
        <v>1b</v>
      </c>
      <c r="AS40" s="386" t="str">
        <f>NOVA!C153</f>
        <v>List at least two questions or ideas</v>
      </c>
      <c r="AT40" s="387"/>
      <c r="AU40" s="162" t="str">
        <f>IF(NOVA!V153&lt;&gt;"", NOVA!V153, "")</f>
        <v/>
      </c>
    </row>
    <row r="41" spans="1:47" ht="12.75" customHeight="1">
      <c r="A41" s="414" t="s">
        <v>464</v>
      </c>
      <c r="B41" s="414"/>
      <c r="D41" s="402"/>
      <c r="E41" s="42" t="str">
        <f>AdventurePins!B46</f>
        <v>2e</v>
      </c>
      <c r="F41" s="159" t="str">
        <f>AdventurePins!C46</f>
        <v>Curls</v>
      </c>
      <c r="G41" s="42" t="str">
        <f>IF(AdventurePins!V46&lt;&gt;"", AdventurePins!V46, " ")</f>
        <v xml:space="preserve"> </v>
      </c>
      <c r="I41" s="402"/>
      <c r="J41" s="42" t="str">
        <f>AdventurePins!B103</f>
        <v>1b</v>
      </c>
      <c r="K41" s="159" t="str">
        <f>AdventurePins!C103</f>
        <v>Explain Scout Spirit</v>
      </c>
      <c r="L41" s="42" t="str">
        <f>IF(AdventurePins!V103&lt;&gt;"", AdventurePins!V103, " ")</f>
        <v xml:space="preserve"> </v>
      </c>
      <c r="N41" s="416"/>
      <c r="O41" s="107" t="str">
        <f>Electives!B49</f>
        <v>4c</v>
      </c>
      <c r="P41" s="125" t="str">
        <f>Electives!C49</f>
        <v>Special Olympics or similar</v>
      </c>
      <c r="Q41" s="107" t="str">
        <f>IF(Electives!V49&lt;&gt;"", Electives!V49, " ")</f>
        <v xml:space="preserve"> </v>
      </c>
      <c r="S41" s="416"/>
      <c r="T41" s="107" t="str">
        <f>Electives!B117</f>
        <v>4b</v>
      </c>
      <c r="U41" s="125" t="str">
        <f>Electives!C117</f>
        <v>Fix squeaky door or cabinet hinge</v>
      </c>
      <c r="V41" s="107" t="str">
        <f>IF(Electives!V117&lt;&gt;"", Electives!V117, " ")</f>
        <v xml:space="preserve"> </v>
      </c>
      <c r="X41" s="427"/>
      <c r="Y41" s="107" t="str">
        <f>Electives!B185</f>
        <v>2d</v>
      </c>
      <c r="Z41" s="127" t="str">
        <f>Electives!C185</f>
        <v>Teach den words to song &amp; perform w/den</v>
      </c>
      <c r="AA41" s="107" t="str">
        <f>IF(Electives!V185&lt;&gt;"", Electives!V185, " ")</f>
        <v xml:space="preserve"> </v>
      </c>
      <c r="AC41" s="219">
        <f>'Shooting Sports'!B6</f>
        <v>1</v>
      </c>
      <c r="AD41" s="392" t="str">
        <f>'Shooting Sports'!C6</f>
        <v>Explain what to do if you find gun</v>
      </c>
      <c r="AE41" s="393"/>
      <c r="AF41" s="219" t="str">
        <f>IF('Shooting Sports'!V6&lt;&gt;"", 'Shooting Sports'!V6, "")</f>
        <v/>
      </c>
      <c r="AG41" s="142"/>
      <c r="AH41" s="162" t="str">
        <f>NOVA!B28</f>
        <v>3a5</v>
      </c>
      <c r="AI41" s="386" t="str">
        <f>NOVA!C28</f>
        <v>Share model and what you learned</v>
      </c>
      <c r="AJ41" s="387"/>
      <c r="AK41" s="162" t="str">
        <f>IF(NOVA!V28&lt;&gt;"", NOVA!V28, "")</f>
        <v/>
      </c>
      <c r="AL41" s="142"/>
      <c r="AM41" s="162" t="str">
        <f>NOVA!B89</f>
        <v>1c</v>
      </c>
      <c r="AN41" s="386" t="str">
        <f>NOVA!C89</f>
        <v>Discuss two with your counselor</v>
      </c>
      <c r="AO41" s="387"/>
      <c r="AP41" s="162" t="str">
        <f>IF(NOVA!V89&lt;&gt;"", NOVA!V89, "")</f>
        <v/>
      </c>
      <c r="AQ41" s="142"/>
      <c r="AR41" s="162" t="str">
        <f>NOVA!B154</f>
        <v>1c</v>
      </c>
      <c r="AS41" s="386" t="str">
        <f>NOVA!C154</f>
        <v>Discuss two with your counselor</v>
      </c>
      <c r="AT41" s="387"/>
      <c r="AU41" s="162" t="str">
        <f>IF(NOVA!V154&lt;&gt;"", NOVA!V154, "")</f>
        <v/>
      </c>
    </row>
    <row r="42" spans="1:47" ht="12.75" customHeight="1">
      <c r="A42" s="412"/>
      <c r="B42" s="412"/>
      <c r="D42" s="402"/>
      <c r="E42" s="42" t="str">
        <f>AdventurePins!B47</f>
        <v>2f</v>
      </c>
      <c r="F42" s="159" t="str">
        <f>AdventurePins!C47</f>
        <v>Jump Rope</v>
      </c>
      <c r="G42" s="42" t="str">
        <f>IF(AdventurePins!V47&lt;&gt;"", AdventurePins!V47, " ")</f>
        <v xml:space="preserve"> </v>
      </c>
      <c r="I42" s="402"/>
      <c r="J42" s="42" t="str">
        <f>AdventurePins!B104</f>
        <v>1c</v>
      </c>
      <c r="K42" s="159" t="str">
        <f>AdventurePins!C104</f>
        <v>Demonstrate sign, salue, handshake</v>
      </c>
      <c r="L42" s="42" t="str">
        <f>IF(AdventurePins!V104&lt;&gt;"", AdventurePins!V104, " ")</f>
        <v xml:space="preserve"> </v>
      </c>
      <c r="N42" s="416"/>
      <c r="O42" s="107" t="str">
        <f>Electives!B50</f>
        <v>4d</v>
      </c>
      <c r="P42" s="125" t="str">
        <f>Electives!C50</f>
        <v>Talk with disabilities worker</v>
      </c>
      <c r="Q42" s="107" t="str">
        <f>IF(Electives!V50&lt;&gt;"", Electives!V50, " ")</f>
        <v xml:space="preserve"> </v>
      </c>
      <c r="S42" s="416"/>
      <c r="T42" s="107" t="str">
        <f>Electives!B118</f>
        <v>4c</v>
      </c>
      <c r="U42" s="125" t="str">
        <f>Electives!C118</f>
        <v>Tighten loose handle/knob</v>
      </c>
      <c r="V42" s="107" t="str">
        <f>IF(Electives!V118&lt;&gt;"", Electives!V118, " ")</f>
        <v xml:space="preserve"> </v>
      </c>
      <c r="X42" s="427"/>
      <c r="Y42" s="107" t="str">
        <f>Electives!B186</f>
        <v>2e</v>
      </c>
      <c r="Z42" s="127" t="str">
        <f>Electives!C186</f>
        <v>Create original words for song &amp; perform</v>
      </c>
      <c r="AA42" s="107" t="str">
        <f>IF(Electives!V186&lt;&gt;"", Electives!V186, " ")</f>
        <v xml:space="preserve"> </v>
      </c>
      <c r="AC42" s="219">
        <f>'Shooting Sports'!B7</f>
        <v>2</v>
      </c>
      <c r="AD42" s="392" t="str">
        <f>'Shooting Sports'!C7</f>
        <v>Load, fire, secure gun and safety mech.</v>
      </c>
      <c r="AE42" s="393"/>
      <c r="AF42" s="219" t="str">
        <f>IF('Shooting Sports'!V7&lt;&gt;"", 'Shooting Sports'!V7, "")</f>
        <v/>
      </c>
      <c r="AG42" s="72"/>
      <c r="AH42" s="162" t="str">
        <f>NOVA!B29</f>
        <v>3b1</v>
      </c>
      <c r="AI42" s="386" t="str">
        <f>NOVA!C29</f>
        <v>Collect 3 to 5 common minerals</v>
      </c>
      <c r="AJ42" s="387"/>
      <c r="AK42" s="162" t="str">
        <f>IF(NOVA!V29&lt;&gt;"", NOVA!V29, "")</f>
        <v/>
      </c>
      <c r="AL42" s="72"/>
      <c r="AM42" s="162">
        <f>NOVA!B90</f>
        <v>2</v>
      </c>
      <c r="AN42" s="386" t="str">
        <f>NOVA!C90</f>
        <v>Complete an elective listed in comment</v>
      </c>
      <c r="AO42" s="387"/>
      <c r="AP42" s="162" t="str">
        <f>IF(NOVA!V90&lt;&gt;"", NOVA!V90, "")</f>
        <v/>
      </c>
      <c r="AQ42" s="72"/>
      <c r="AR42" s="162">
        <f>NOVA!B155</f>
        <v>2</v>
      </c>
      <c r="AS42" s="386" t="str">
        <f>NOVA!C155</f>
        <v>Complete the Game Design adventure</v>
      </c>
      <c r="AT42" s="387"/>
      <c r="AU42" s="162" t="str">
        <f>IF(NOVA!V155&lt;&gt;"", NOVA!V155, "")</f>
        <v/>
      </c>
    </row>
    <row r="43" spans="1:47" ht="12.75" customHeight="1">
      <c r="A43" s="159" t="str">
        <f>N3</f>
        <v>Adventures in Science</v>
      </c>
      <c r="B43" s="151" t="str">
        <f>Electives!V17</f>
        <v/>
      </c>
      <c r="D43" s="402"/>
      <c r="E43" s="42">
        <f>AdventurePins!B48</f>
        <v>3</v>
      </c>
      <c r="F43" s="159" t="str">
        <f>AdventurePins!C48</f>
        <v>Exercise plan (3 activities; 30 days)</v>
      </c>
      <c r="G43" s="42" t="str">
        <f>IF(AdventurePins!V48&lt;&gt;"", AdventurePins!V48, " ")</f>
        <v xml:space="preserve"> </v>
      </c>
      <c r="I43" s="402"/>
      <c r="J43" s="42" t="str">
        <f>AdventurePins!B105</f>
        <v>1d</v>
      </c>
      <c r="K43" s="127" t="str">
        <f>AdventurePins!C105</f>
        <v>Describe 1st Class badge &amp; significance</v>
      </c>
      <c r="L43" s="42" t="str">
        <f>IF(AdventurePins!V105&lt;&gt;"", AdventurePins!V105, " ")</f>
        <v xml:space="preserve"> </v>
      </c>
      <c r="N43" s="416"/>
      <c r="O43" s="107" t="str">
        <f>Electives!B51</f>
        <v>4e</v>
      </c>
      <c r="P43" s="125" t="str">
        <f>Electives!C51</f>
        <v>Scout Oath in Sign Language</v>
      </c>
      <c r="Q43" s="107" t="str">
        <f>IF(Electives!V51&lt;&gt;"", Electives!V51, " ")</f>
        <v xml:space="preserve"> </v>
      </c>
      <c r="S43" s="416"/>
      <c r="T43" s="107" t="str">
        <f>Electives!B119</f>
        <v>4d</v>
      </c>
      <c r="U43" s="126" t="str">
        <f>Electives!C119</f>
        <v>Demonstrate stopping a running toilet</v>
      </c>
      <c r="V43" s="107" t="str">
        <f>IF(Electives!V119&lt;&gt;"", Electives!V119, " ")</f>
        <v xml:space="preserve"> </v>
      </c>
      <c r="X43" s="427"/>
      <c r="Y43" s="107" t="str">
        <f>Electives!B187</f>
        <v>2f</v>
      </c>
      <c r="Z43" s="126" t="str">
        <f>Electives!C187</f>
        <v>Compose den theme song &amp; perform</v>
      </c>
      <c r="AA43" s="107" t="str">
        <f>IF(Electives!V187&lt;&gt;"", Electives!V187, " ")</f>
        <v xml:space="preserve"> </v>
      </c>
      <c r="AC43" s="219">
        <f>'Shooting Sports'!B8</f>
        <v>3</v>
      </c>
      <c r="AD43" s="392" t="str">
        <f>'Shooting Sports'!C8</f>
        <v>Demonstrate good shooting techniques</v>
      </c>
      <c r="AE43" s="393"/>
      <c r="AF43" s="219" t="str">
        <f>IF('Shooting Sports'!V8&lt;&gt;"", 'Shooting Sports'!V8, "")</f>
        <v/>
      </c>
      <c r="AG43" s="215"/>
      <c r="AH43" s="162" t="str">
        <f>NOVA!B30</f>
        <v>3b2</v>
      </c>
      <c r="AI43" s="386" t="str">
        <f>NOVA!C30</f>
        <v>Types of rock these minerals found in</v>
      </c>
      <c r="AJ43" s="387"/>
      <c r="AK43" s="162" t="str">
        <f>IF(NOVA!V30&lt;&gt;"", NOVA!V30, "")</f>
        <v/>
      </c>
      <c r="AL43" s="215"/>
      <c r="AM43" s="162">
        <f>NOVA!B91</f>
        <v>3</v>
      </c>
      <c r="AN43" s="386" t="str">
        <f>NOVA!C91</f>
        <v>Do TWO from A-F</v>
      </c>
      <c r="AO43" s="387"/>
      <c r="AP43" s="162" t="str">
        <f>IF(NOVA!V91&lt;&gt;"", NOVA!V91, "")</f>
        <v/>
      </c>
      <c r="AQ43" s="215"/>
      <c r="AR43" s="162">
        <f>NOVA!B156</f>
        <v>3</v>
      </c>
      <c r="AS43" s="386" t="str">
        <f>NOVA!C156</f>
        <v>Do TWO of A, B or C</v>
      </c>
      <c r="AT43" s="387"/>
      <c r="AU43" s="162" t="str">
        <f>IF(NOVA!V156&lt;&gt;"", NOVA!V156, "")</f>
        <v/>
      </c>
    </row>
    <row r="44" spans="1:47" ht="12.75" customHeight="1">
      <c r="A44" s="159" t="str">
        <f>N15</f>
        <v>Aquanaut</v>
      </c>
      <c r="B44" s="151" t="str">
        <f>Electives!V29</f>
        <v/>
      </c>
      <c r="D44" s="402"/>
      <c r="E44" s="42">
        <f>AdventurePins!B49</f>
        <v>4</v>
      </c>
      <c r="F44" s="159" t="str">
        <f>AdventurePins!C49</f>
        <v>Try new sport</v>
      </c>
      <c r="G44" s="42" t="str">
        <f>IF(AdventurePins!V49&lt;&gt;"", AdventurePins!V49, " ")</f>
        <v xml:space="preserve"> </v>
      </c>
      <c r="I44" s="402"/>
      <c r="J44" s="42" t="str">
        <f>AdventurePins!B106</f>
        <v>1e</v>
      </c>
      <c r="K44" s="126" t="str">
        <f>AdventurePins!C106</f>
        <v>Repeat Pledge of Allegance &amp; explain</v>
      </c>
      <c r="L44" s="42" t="str">
        <f>IF(AdventurePins!V106&lt;&gt;"", AdventurePins!V106, " ")</f>
        <v xml:space="preserve"> </v>
      </c>
      <c r="N44" s="416"/>
      <c r="O44" s="107" t="str">
        <f>Electives!B52</f>
        <v>4f</v>
      </c>
      <c r="P44" s="125" t="str">
        <f>Electives!C52</f>
        <v>Learn service dog process</v>
      </c>
      <c r="Q44" s="107" t="str">
        <f>IF(Electives!V52&lt;&gt;"", Electives!V52, " ")</f>
        <v xml:space="preserve"> </v>
      </c>
      <c r="S44" s="416"/>
      <c r="T44" s="107" t="str">
        <f>Electives!B120</f>
        <v>4e</v>
      </c>
      <c r="U44" s="125" t="str">
        <f>Electives!C120</f>
        <v>Replace furnace filter</v>
      </c>
      <c r="V44" s="107" t="str">
        <f>IF(Electives!V120&lt;&gt;"", Electives!V120, " ")</f>
        <v xml:space="preserve"> </v>
      </c>
      <c r="X44" s="427"/>
      <c r="Y44" s="107" t="str">
        <f>Electives!B188</f>
        <v>2g</v>
      </c>
      <c r="Z44" s="127" t="str">
        <f>Electives!C188</f>
        <v>Write/Compose song about issue &amp; perform</v>
      </c>
      <c r="AA44" s="107" t="str">
        <f>IF(Electives!V188&lt;&gt;"", Electives!V188, " ")</f>
        <v xml:space="preserve"> </v>
      </c>
      <c r="AC44" s="219">
        <f>'Shooting Sports'!B9</f>
        <v>4</v>
      </c>
      <c r="AD44" s="392" t="str">
        <f>'Shooting Sports'!C9</f>
        <v>Show how to put away and store gun</v>
      </c>
      <c r="AE44" s="393"/>
      <c r="AF44" s="219" t="str">
        <f>IF('Shooting Sports'!V9&lt;&gt;"", 'Shooting Sports'!V9, "")</f>
        <v/>
      </c>
      <c r="AG44" s="215"/>
      <c r="AH44" s="162" t="str">
        <f>NOVA!B31</f>
        <v>3b3</v>
      </c>
      <c r="AI44" s="386" t="str">
        <f>NOVA!C31</f>
        <v>Explain difference of rock types</v>
      </c>
      <c r="AJ44" s="387"/>
      <c r="AK44" s="162" t="str">
        <f>IF(NOVA!V31&lt;&gt;"", NOVA!V31, "")</f>
        <v/>
      </c>
      <c r="AL44" s="215"/>
      <c r="AM44" s="162" t="str">
        <f>NOVA!B92</f>
        <v>3a1</v>
      </c>
      <c r="AN44" s="386" t="str">
        <f>NOVA!C92</f>
        <v>Watch the stars</v>
      </c>
      <c r="AO44" s="387"/>
      <c r="AP44" s="162" t="str">
        <f>IF(NOVA!V92&lt;&gt;"", NOVA!V92, "")</f>
        <v/>
      </c>
      <c r="AQ44" s="215"/>
      <c r="AR44" s="162" t="str">
        <f>NOVA!B157</f>
        <v>3a</v>
      </c>
      <c r="AS44" s="386" t="str">
        <f>NOVA!C157</f>
        <v>Choose 2 and calculate your weight there</v>
      </c>
      <c r="AT44" s="387"/>
      <c r="AU44" s="162" t="str">
        <f>IF(NOVA!V157&lt;&gt;"", NOVA!V157, "")</f>
        <v/>
      </c>
    </row>
    <row r="45" spans="1:47">
      <c r="A45" s="159" t="str">
        <f>N25</f>
        <v>Art Explosion</v>
      </c>
      <c r="B45" s="151" t="str">
        <f>Electives!V41</f>
        <v/>
      </c>
      <c r="D45" s="402"/>
      <c r="E45" s="42">
        <f>AdventurePins!B50</f>
        <v>5</v>
      </c>
      <c r="F45" s="159" t="str">
        <f>AdventurePins!C50</f>
        <v>Time obstacle course, 2 weeks</v>
      </c>
      <c r="G45" s="42" t="str">
        <f>IF(AdventurePins!V50&lt;&gt;"", AdventurePins!V50, " ")</f>
        <v xml:space="preserve"> </v>
      </c>
      <c r="I45" s="402"/>
      <c r="J45" s="42" t="str">
        <f>AdventurePins!B107</f>
        <v>2a</v>
      </c>
      <c r="K45" s="159" t="str">
        <f>AdventurePins!C107</f>
        <v>Describe troop leadership</v>
      </c>
      <c r="L45" s="42" t="str">
        <f>IF(AdventurePins!V107&lt;&gt;"", AdventurePins!V107, " ")</f>
        <v xml:space="preserve"> </v>
      </c>
      <c r="N45" s="416"/>
      <c r="O45" s="107" t="str">
        <f>Electives!B53</f>
        <v>4g</v>
      </c>
      <c r="P45" s="125" t="str">
        <f>Electives!C53</f>
        <v>Service project for a disability</v>
      </c>
      <c r="Q45" s="107" t="str">
        <f>IF(Electives!V53&lt;&gt;"", Electives!V53, " ")</f>
        <v xml:space="preserve"> </v>
      </c>
      <c r="S45" s="416"/>
      <c r="T45" s="107" t="str">
        <f>Electives!B121</f>
        <v>4f</v>
      </c>
      <c r="U45" s="125" t="str">
        <f>Electives!C121</f>
        <v>Wash a car</v>
      </c>
      <c r="V45" s="107" t="str">
        <f>IF(Electives!V121&lt;&gt;"", Electives!V121, " ")</f>
        <v xml:space="preserve"> </v>
      </c>
      <c r="X45" s="427"/>
      <c r="Y45" s="107" t="str">
        <f>Electives!B189</f>
        <v>2h</v>
      </c>
      <c r="Z45" s="125" t="str">
        <f>Electives!C189</f>
        <v>Perform a musical number.</v>
      </c>
      <c r="AA45" s="107" t="str">
        <f>IF(Electives!V189&lt;&gt;"", Electives!V189, " ")</f>
        <v xml:space="preserve"> </v>
      </c>
      <c r="AC45"/>
      <c r="AD45" s="218" t="str">
        <f>'Shooting Sports'!C11</f>
        <v>BB Gun: Level 2</v>
      </c>
      <c r="AE45" s="218"/>
      <c r="AF45"/>
      <c r="AG45" s="215"/>
      <c r="AH45" s="162" t="str">
        <f>NOVA!B32</f>
        <v>3b4</v>
      </c>
      <c r="AI45" s="386" t="str">
        <f>NOVA!C32</f>
        <v>Share collection and what you learned</v>
      </c>
      <c r="AJ45" s="387"/>
      <c r="AK45" s="162" t="str">
        <f>IF(NOVA!V32&lt;&gt;"", NOVA!V32, "")</f>
        <v/>
      </c>
      <c r="AL45" s="215"/>
      <c r="AM45" s="162" t="str">
        <f>NOVA!B93</f>
        <v>3a2</v>
      </c>
      <c r="AN45" s="386" t="str">
        <f>NOVA!C93</f>
        <v>Find and draw 5 constellations</v>
      </c>
      <c r="AO45" s="387"/>
      <c r="AP45" s="162" t="str">
        <f>IF(NOVA!V93&lt;&gt;"", NOVA!V93, "")</f>
        <v/>
      </c>
      <c r="AQ45" s="215"/>
      <c r="AR45" s="162" t="str">
        <f>NOVA!B158</f>
        <v>3a1</v>
      </c>
      <c r="AS45" s="386" t="str">
        <f>NOVA!C158</f>
        <v>On the sun or moon</v>
      </c>
      <c r="AT45" s="387"/>
      <c r="AU45" s="162" t="str">
        <f>IF(NOVA!V158&lt;&gt;"", NOVA!V158, "")</f>
        <v/>
      </c>
    </row>
    <row r="46" spans="1:47">
      <c r="A46" s="159" t="str">
        <f>N35</f>
        <v>Aware and Care</v>
      </c>
      <c r="B46" s="151" t="str">
        <f>Electives!V55</f>
        <v/>
      </c>
      <c r="D46" s="402"/>
      <c r="E46" s="42">
        <f>AdventurePins!B51</f>
        <v>6</v>
      </c>
      <c r="F46" s="159" t="str">
        <f>AdventurePins!C51</f>
        <v>Lead fitness game</v>
      </c>
      <c r="G46" s="42" t="str">
        <f>IF(AdventurePins!V51&lt;&gt;"", AdventurePins!V51, " ")</f>
        <v xml:space="preserve"> </v>
      </c>
      <c r="I46" s="402"/>
      <c r="J46" s="42" t="str">
        <f>AdventurePins!B108</f>
        <v>2b</v>
      </c>
      <c r="K46" s="159" t="str">
        <f>AdventurePins!C108</f>
        <v>Describe 4 steps of advancement</v>
      </c>
      <c r="L46" s="42" t="str">
        <f>IF(AdventurePins!V108&lt;&gt;"", AdventurePins!V108, " ")</f>
        <v xml:space="preserve"> </v>
      </c>
      <c r="N46" s="417"/>
      <c r="O46" s="107" t="str">
        <f>Electives!B54</f>
        <v>4h</v>
      </c>
      <c r="P46" s="127" t="str">
        <f>Electives!C54</f>
        <v>Activity w/disabled members organization</v>
      </c>
      <c r="Q46" s="107" t="str">
        <f>IF(Electives!V54&lt;&gt;"", Electives!V54, " ")</f>
        <v xml:space="preserve"> </v>
      </c>
      <c r="S46" s="416"/>
      <c r="T46" s="107" t="str">
        <f>Electives!B122</f>
        <v>4g</v>
      </c>
      <c r="U46" s="125" t="str">
        <f>Electives!C122</f>
        <v>Check oil level &amp; tire pressure in car</v>
      </c>
      <c r="V46" s="107" t="str">
        <f>IF(Electives!V122&lt;&gt;"", Electives!V122,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Sports'!V12&lt;&gt;"", 'Shooting Sports'!V12, "")</f>
        <v/>
      </c>
      <c r="AG46" s="215"/>
      <c r="AH46" s="162" t="str">
        <f>NOVA!B33</f>
        <v>3c1</v>
      </c>
      <c r="AI46" s="386" t="str">
        <f>NOVA!C33</f>
        <v>Use 4 ways to monitor / predict weather</v>
      </c>
      <c r="AJ46" s="387"/>
      <c r="AK46" s="162" t="str">
        <f>IF(NOVA!V33&lt;&gt;"", NOVA!V33, "")</f>
        <v/>
      </c>
      <c r="AL46" s="215"/>
      <c r="AM46" s="162" t="str">
        <f>NOVA!B94</f>
        <v>3a3</v>
      </c>
      <c r="AN46" s="386" t="str">
        <f>NOVA!C94</f>
        <v>Discuss with counselor</v>
      </c>
      <c r="AO46" s="387"/>
      <c r="AP46" s="162" t="str">
        <f>IF(NOVA!V94&lt;&gt;"", NOVA!V94, "")</f>
        <v/>
      </c>
      <c r="AQ46" s="215"/>
      <c r="AR46" s="162" t="str">
        <f>NOVA!B159</f>
        <v>3a2</v>
      </c>
      <c r="AS46" s="386" t="str">
        <f>NOVA!C159</f>
        <v>On Jupiter or Pluto</v>
      </c>
      <c r="AT46" s="387"/>
      <c r="AU46" s="162" t="str">
        <f>IF(NOVA!V159&lt;&gt;"", NOVA!V159, "")</f>
        <v/>
      </c>
    </row>
    <row r="47" spans="1:47">
      <c r="A47" s="159" t="str">
        <f>N47</f>
        <v>Build It</v>
      </c>
      <c r="B47" s="151" t="str">
        <f>Electives!V62</f>
        <v/>
      </c>
      <c r="D47" s="399" t="str">
        <f>AdventurePins!C53</f>
        <v>Webelos Walkabout</v>
      </c>
      <c r="E47" s="399"/>
      <c r="F47" s="399"/>
      <c r="G47" s="399"/>
      <c r="I47" s="402"/>
      <c r="J47" s="42" t="str">
        <f>AdventurePins!B109</f>
        <v>2c</v>
      </c>
      <c r="K47" s="159" t="str">
        <f>AdventurePins!C109</f>
        <v>Describe ranks in Boy Scouts</v>
      </c>
      <c r="L47" s="42" t="str">
        <f>IF(AdventurePins!V109&lt;&gt;"", AdventurePins!V109, " ")</f>
        <v xml:space="preserve"> </v>
      </c>
      <c r="N47" s="399" t="str">
        <f>Electives!C57</f>
        <v>Build It</v>
      </c>
      <c r="O47" s="399"/>
      <c r="P47" s="399"/>
      <c r="Q47" s="399"/>
      <c r="S47" s="416"/>
      <c r="T47" s="107" t="str">
        <f>Electives!B123</f>
        <v>4h</v>
      </c>
      <c r="U47" s="125" t="str">
        <f>Electives!C123</f>
        <v>Replace a bulb in a car</v>
      </c>
      <c r="V47" s="107" t="str">
        <f>IF(Electives!V123&lt;&gt;"", Electives!V123, " ")</f>
        <v xml:space="preserve"> </v>
      </c>
      <c r="X47" s="410" t="str">
        <f>IF(Electives!$E192&lt;&gt;"", Electives!$E192, " ")</f>
        <v>(Do All)</v>
      </c>
      <c r="Y47" s="107">
        <f>Electives!B193</f>
        <v>1</v>
      </c>
      <c r="Z47" s="126" t="str">
        <f>Electives!C193</f>
        <v>Write story outline. Create storyboard.</v>
      </c>
      <c r="AA47" s="107" t="str">
        <f>IF(Electives!V193&lt;&gt;"", Electives!V193, " ")</f>
        <v xml:space="preserve"> </v>
      </c>
      <c r="AC47" s="219" t="str">
        <f>'Shooting Sports'!B13</f>
        <v>S1</v>
      </c>
      <c r="AD47" s="392" t="str">
        <f>'Shooting Sports'!C13</f>
        <v>Demonstrate one shooting position</v>
      </c>
      <c r="AE47" s="393"/>
      <c r="AF47" s="219" t="str">
        <f>IF('Shooting Sports'!V13&lt;&gt;"", 'Shooting Sports'!V13, "")</f>
        <v/>
      </c>
      <c r="AG47" s="215"/>
      <c r="AH47" s="162" t="str">
        <f>NOVA!B34</f>
        <v>3c2</v>
      </c>
      <c r="AI47" s="386" t="str">
        <f>NOVA!C34</f>
        <v>Analyze predictions for a week</v>
      </c>
      <c r="AJ47" s="387"/>
      <c r="AK47" s="162" t="str">
        <f>IF(NOVA!V34&lt;&gt;"", NOVA!V34, "")</f>
        <v/>
      </c>
      <c r="AL47" s="215"/>
      <c r="AM47" s="162" t="str">
        <f>NOVA!B95</f>
        <v>3b1</v>
      </c>
      <c r="AN47" s="386" t="str">
        <f>NOVA!C95</f>
        <v>Explain revolution, orbit and rotation</v>
      </c>
      <c r="AO47" s="387"/>
      <c r="AP47" s="162" t="str">
        <f>IF(NOVA!V95&lt;&gt;"", NOVA!V95, "")</f>
        <v/>
      </c>
      <c r="AQ47" s="215"/>
      <c r="AR47" s="162" t="str">
        <f>NOVA!B160</f>
        <v>3a3</v>
      </c>
      <c r="AS47" s="386" t="str">
        <f>NOVA!C160</f>
        <v>On a planet of your choice</v>
      </c>
      <c r="AT47" s="387"/>
      <c r="AU47" s="162" t="str">
        <f>IF(NOVA!V160&lt;&gt;"", NOVA!V160, "")</f>
        <v/>
      </c>
    </row>
    <row r="48" spans="1:47" ht="12.75" customHeight="1">
      <c r="A48" s="159" t="str">
        <f>N52</f>
        <v>Build My Own Hero</v>
      </c>
      <c r="B48" s="151" t="str">
        <f>Electives!V71</f>
        <v/>
      </c>
      <c r="D48" s="403" t="str">
        <f>IF(AdventurePins!$E53&lt;&gt;"", AdventurePins!$E53, " ")</f>
        <v>(Do 1-4 and one other)</v>
      </c>
      <c r="E48" s="42">
        <f>AdventurePins!B54</f>
        <v>1</v>
      </c>
      <c r="F48" s="159" t="str">
        <f>AdventurePins!C54</f>
        <v>Create a hike plan</v>
      </c>
      <c r="G48" s="42" t="str">
        <f>IF(AdventurePins!V54&lt;&gt;"", AdventurePins!V54, " ")</f>
        <v xml:space="preserve"> </v>
      </c>
      <c r="I48" s="402"/>
      <c r="J48" s="42" t="str">
        <f>AdventurePins!B110</f>
        <v>2d</v>
      </c>
      <c r="K48" s="159" t="str">
        <f>AdventurePins!C110</f>
        <v>Describe merit badge program</v>
      </c>
      <c r="L48" s="42" t="str">
        <f>IF(AdventurePins!V110&lt;&gt;"", AdventurePins!V110, " ")</f>
        <v xml:space="preserve"> </v>
      </c>
      <c r="N48" s="410" t="str">
        <f>IF(Electives!$E57&lt;&gt;"", Electives!$E57, " ")</f>
        <v>(Do All)</v>
      </c>
      <c r="O48" s="107">
        <f>Electives!B58</f>
        <v>1</v>
      </c>
      <c r="P48" s="125" t="str">
        <f>Electives!C58</f>
        <v>Learn basic tools &amp; safety</v>
      </c>
      <c r="Q48" s="107" t="str">
        <f>IF(Electives!V58&lt;&gt;"", Electives!V58, " ")</f>
        <v xml:space="preserve"> </v>
      </c>
      <c r="S48" s="416"/>
      <c r="T48" s="107" t="str">
        <f>Electives!B124</f>
        <v>4i</v>
      </c>
      <c r="U48" s="125" t="str">
        <f>Electives!C124</f>
        <v>Change a car tire</v>
      </c>
      <c r="V48" s="107" t="str">
        <f>IF(Electives!V124&lt;&gt;"", Electives!V124, " ")</f>
        <v xml:space="preserve"> </v>
      </c>
      <c r="X48" s="410"/>
      <c r="Y48" s="107">
        <f>Electives!B194</f>
        <v>2</v>
      </c>
      <c r="Z48" s="125" t="str">
        <f>Electives!C194</f>
        <v>Create movie w/Oath &amp; Law</v>
      </c>
      <c r="AA48" s="107" t="str">
        <f>IF(Electives!V194&lt;&gt;"", Electives!V194, " ")</f>
        <v xml:space="preserve"> </v>
      </c>
      <c r="AC48" s="219" t="str">
        <f>'Shooting Sports'!B14</f>
        <v>S2</v>
      </c>
      <c r="AD48" s="392" t="str">
        <f>'Shooting Sports'!C14</f>
        <v>Fire 5 BBs in 3 volleys at the Cub target</v>
      </c>
      <c r="AE48" s="393"/>
      <c r="AF48" s="219" t="str">
        <f>IF('Shooting Sports'!V14&lt;&gt;"", 'Shooting Sports'!V14, "")</f>
        <v/>
      </c>
      <c r="AG48" s="215"/>
      <c r="AH48" s="162" t="str">
        <f>NOVA!B35</f>
        <v>3c3</v>
      </c>
      <c r="AI48" s="386" t="str">
        <f>NOVA!C35</f>
        <v>Discuss work with counselor</v>
      </c>
      <c r="AJ48" s="387"/>
      <c r="AK48" s="162" t="str">
        <f>IF(NOVA!V35&lt;&gt;"", NOVA!V35, "")</f>
        <v/>
      </c>
      <c r="AL48" s="215"/>
      <c r="AM48" s="162" t="str">
        <f>NOVA!B96</f>
        <v>3b2</v>
      </c>
      <c r="AN48" s="386" t="str">
        <f>NOVA!C96</f>
        <v>Compare 3 planets to the Earth</v>
      </c>
      <c r="AO48" s="387"/>
      <c r="AP48" s="162" t="str">
        <f>IF(NOVA!V96&lt;&gt;"", NOVA!V96, "")</f>
        <v/>
      </c>
      <c r="AQ48" s="215"/>
      <c r="AR48" s="162" t="str">
        <f>NOVA!B161</f>
        <v>3b</v>
      </c>
      <c r="AS48" s="386" t="str">
        <f>NOVA!C161</f>
        <v>Choose one and calculate its height</v>
      </c>
      <c r="AT48" s="387"/>
      <c r="AU48" s="162" t="str">
        <f>IF(NOVA!V161&lt;&gt;"", NOVA!V161, "")</f>
        <v/>
      </c>
    </row>
    <row r="49" spans="1:47" ht="12.75" customHeight="1">
      <c r="A49" s="159" t="str">
        <f>S3</f>
        <v>Castaway</v>
      </c>
      <c r="B49" s="151" t="str">
        <f>Electives!V81</f>
        <v/>
      </c>
      <c r="D49" s="404"/>
      <c r="E49" s="42">
        <f>AdventurePins!B55</f>
        <v>2</v>
      </c>
      <c r="F49" s="159" t="str">
        <f>AdventurePins!C55</f>
        <v>Assemble a hiking first-aid kit</v>
      </c>
      <c r="G49" s="42" t="str">
        <f>IF(AdventurePins!V55&lt;&gt;"", AdventurePins!V55, " ")</f>
        <v xml:space="preserve"> </v>
      </c>
      <c r="I49" s="402"/>
      <c r="J49" s="42" t="str">
        <f>AdventurePins!B111</f>
        <v>3a</v>
      </c>
      <c r="K49" s="159" t="str">
        <f>AdventurePins!C111</f>
        <v>Explain patrol method &amp; types</v>
      </c>
      <c r="L49" s="42" t="str">
        <f>IF(AdventurePins!V111&lt;&gt;"", AdventurePins!V111, " ")</f>
        <v xml:space="preserve"> </v>
      </c>
      <c r="N49" s="410"/>
      <c r="O49" s="107">
        <f>Electives!B59</f>
        <v>2</v>
      </c>
      <c r="P49" s="125" t="str">
        <f>Electives!C59</f>
        <v>Build carpentry project</v>
      </c>
      <c r="Q49" s="107" t="str">
        <f>IF(Electives!V59&lt;&gt;"", Electives!V59, " ")</f>
        <v xml:space="preserve"> </v>
      </c>
      <c r="S49" s="416"/>
      <c r="T49" s="107" t="str">
        <f>Electives!B125</f>
        <v>4j</v>
      </c>
      <c r="U49" s="125" t="str">
        <f>Electives!C125</f>
        <v>Repair bicycle, chain, tires, flat, etc</v>
      </c>
      <c r="V49" s="107" t="str">
        <f>IF(Electives!V125&lt;&gt;"", Electives!V125, " ")</f>
        <v xml:space="preserve"> </v>
      </c>
      <c r="X49" s="410"/>
      <c r="Y49" s="107">
        <f>Electives!B195</f>
        <v>3</v>
      </c>
      <c r="Z49" s="125" t="str">
        <f>Electives!C195</f>
        <v>Share movie with family/pack/den.</v>
      </c>
      <c r="AA49" s="107" t="str">
        <f>IF(Electives!V195&lt;&gt;"", Electives!V195, " ")</f>
        <v xml:space="preserve"> </v>
      </c>
      <c r="AC49" s="219" t="str">
        <f>'Shooting Sports'!B15</f>
        <v>S3</v>
      </c>
      <c r="AD49" s="392" t="str">
        <f>'Shooting Sports'!C15</f>
        <v>Demonstrate/Explain range commands</v>
      </c>
      <c r="AE49" s="393"/>
      <c r="AF49" s="219" t="str">
        <f>IF('Shooting Sports'!V15&lt;&gt;"", 'Shooting Sports'!V15, "")</f>
        <v/>
      </c>
      <c r="AG49" s="215"/>
      <c r="AH49" s="162" t="str">
        <f>NOVA!B36</f>
        <v>3d</v>
      </c>
      <c r="AI49" s="386" t="str">
        <f>NOVA!C36</f>
        <v>Choose 2 habitats and complete activity</v>
      </c>
      <c r="AJ49" s="387"/>
      <c r="AK49" s="162" t="str">
        <f>IF(NOVA!V36&lt;&gt;"", NOVA!V36, "")</f>
        <v/>
      </c>
      <c r="AL49" s="215"/>
      <c r="AM49" s="162" t="str">
        <f>NOVA!B97</f>
        <v>3b3</v>
      </c>
      <c r="AN49" s="386" t="str">
        <f>NOVA!C97</f>
        <v>Discuss with counselor</v>
      </c>
      <c r="AO49" s="387"/>
      <c r="AP49" s="162" t="str">
        <f>IF(NOVA!V97&lt;&gt;"", NOVA!V97, "")</f>
        <v/>
      </c>
      <c r="AQ49" s="215"/>
      <c r="AR49" s="162" t="str">
        <f>NOVA!B162</f>
        <v>3b1</v>
      </c>
      <c r="AS49" s="386" t="str">
        <f>NOVA!C162</f>
        <v>A tree</v>
      </c>
      <c r="AT49" s="387"/>
      <c r="AU49" s="162" t="str">
        <f>IF(NOVA!V162&lt;&gt;"", NOVA!V162, "")</f>
        <v/>
      </c>
    </row>
    <row r="50" spans="1:47">
      <c r="A50" s="159" t="str">
        <f>S11</f>
        <v>Earth Rocks!</v>
      </c>
      <c r="B50" s="151" t="str">
        <f>Electives!V95</f>
        <v/>
      </c>
      <c r="D50" s="404"/>
      <c r="E50" s="42">
        <f>AdventurePins!B56</f>
        <v>3</v>
      </c>
      <c r="F50" s="159" t="str">
        <f>AdventurePins!C56</f>
        <v>Outdoor Code / Leave No Trace</v>
      </c>
      <c r="G50" s="42" t="str">
        <f>IF(AdventurePins!V56&lt;&gt;"", AdventurePins!V56, " ")</f>
        <v xml:space="preserve"> </v>
      </c>
      <c r="I50" s="402"/>
      <c r="J50" s="42" t="str">
        <f>AdventurePins!B112</f>
        <v>3b</v>
      </c>
      <c r="K50" s="127" t="str">
        <f>AdventurePins!C112</f>
        <v>Hold an election to choose patrol leader</v>
      </c>
      <c r="L50" s="42" t="str">
        <f>IF(AdventurePins!V112&lt;&gt;"", AdventurePins!V112, " ")</f>
        <v xml:space="preserve"> </v>
      </c>
      <c r="N50" s="410"/>
      <c r="O50" s="107">
        <f>Electives!B60</f>
        <v>3</v>
      </c>
      <c r="P50" s="125" t="str">
        <f>Electives!C60</f>
        <v>List tools / materials for #2</v>
      </c>
      <c r="Q50" s="107" t="str">
        <f>IF(Electives!V60&lt;&gt;"", Electives!V60, " ")</f>
        <v xml:space="preserve"> </v>
      </c>
      <c r="S50" s="416"/>
      <c r="T50" s="107" t="str">
        <f>Electives!B126</f>
        <v>4k</v>
      </c>
      <c r="U50" s="127" t="str">
        <f>Electives!C126</f>
        <v>Replace wheels on skateboard, scooter, or skates</v>
      </c>
      <c r="V50" s="107" t="str">
        <f>IF(Electives!V126&lt;&gt;"", Electives!V126,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Sports'!V16&lt;&gt;"", 'Shooting Sports'!V16, "")</f>
        <v/>
      </c>
      <c r="AG50" s="142"/>
      <c r="AH50" s="162" t="str">
        <f>NOVA!B37</f>
        <v>3d1</v>
      </c>
      <c r="AI50" s="386" t="str">
        <f>NOVA!C37</f>
        <v>Prairie</v>
      </c>
      <c r="AJ50" s="387"/>
      <c r="AK50" s="162" t="str">
        <f>IF(NOVA!V37&lt;&gt;"", NOVA!V37, "")</f>
        <v/>
      </c>
      <c r="AL50" s="142"/>
      <c r="AM50" s="162" t="str">
        <f>NOVA!B98</f>
        <v>3c1</v>
      </c>
      <c r="AN50" s="386" t="str">
        <f>NOVA!C98</f>
        <v>Design a rover and tell what it collects</v>
      </c>
      <c r="AO50" s="387"/>
      <c r="AP50" s="162" t="str">
        <f>IF(NOVA!V98&lt;&gt;"", NOVA!V98, "")</f>
        <v/>
      </c>
      <c r="AQ50" s="142"/>
      <c r="AR50" s="162" t="str">
        <f>NOVA!B163</f>
        <v>3b2</v>
      </c>
      <c r="AS50" s="386" t="str">
        <f>NOVA!C163</f>
        <v>Your house</v>
      </c>
      <c r="AT50" s="387"/>
      <c r="AU50" s="162" t="str">
        <f>IF(NOVA!V163&lt;&gt;"", NOVA!V163, "")</f>
        <v/>
      </c>
    </row>
    <row r="51" spans="1:47" ht="12.75" customHeight="1">
      <c r="A51" s="159" t="str">
        <f>S23</f>
        <v>Engineer</v>
      </c>
      <c r="B51" s="151" t="str">
        <f>Electives!V104</f>
        <v/>
      </c>
      <c r="D51" s="404"/>
      <c r="E51" s="42">
        <f>AdventurePins!B57</f>
        <v>4</v>
      </c>
      <c r="F51" s="159" t="str">
        <f>AdventurePins!C57</f>
        <v>Hike 3 miles and plan lunch</v>
      </c>
      <c r="G51" s="42" t="str">
        <f>IF(AdventurePins!V57&lt;&gt;"", AdventurePins!V57, " ")</f>
        <v xml:space="preserve"> </v>
      </c>
      <c r="I51" s="402"/>
      <c r="J51" s="42" t="str">
        <f>AdventurePins!B113</f>
        <v>3c</v>
      </c>
      <c r="K51" s="127" t="str">
        <f>AdventurePins!C113</f>
        <v>Develop patrol name, emblem, flag, &amp; yell</v>
      </c>
      <c r="L51" s="42" t="str">
        <f>IF(AdventurePins!V113&lt;&gt;"", AdventurePins!V113, " ")</f>
        <v xml:space="preserve"> </v>
      </c>
      <c r="N51" s="410"/>
      <c r="O51" s="107">
        <f>Electives!B61</f>
        <v>4</v>
      </c>
      <c r="P51" s="127" t="str">
        <f>Electives!C61</f>
        <v>Visit / interview construction worker @ site</v>
      </c>
      <c r="Q51" s="107" t="str">
        <f>IF(Electives!V61&lt;&gt;"", Electives!V61, " ")</f>
        <v xml:space="preserve"> </v>
      </c>
      <c r="S51" s="416"/>
      <c r="T51" s="107" t="str">
        <f>Electives!B127</f>
        <v>4l</v>
      </c>
      <c r="U51" s="125" t="str">
        <f>Electives!C127</f>
        <v>Help prepare and paint a room</v>
      </c>
      <c r="V51" s="107" t="str">
        <f>IF(Electives!V127&lt;&gt;"", Electives!V127, " ")</f>
        <v xml:space="preserve"> </v>
      </c>
      <c r="X51" s="410" t="str">
        <f>IF(Electives!$E198&lt;&gt;"", Electives!$E198, " ")</f>
        <v>(Do 1, one of 2, all 3 thru 5, and one of 6)</v>
      </c>
      <c r="Y51" s="107">
        <f>Electives!B199</f>
        <v>1</v>
      </c>
      <c r="Z51" s="127" t="str">
        <f>Electives!C199</f>
        <v>Interview grandparent about childhood life</v>
      </c>
      <c r="AA51" s="107" t="str">
        <f>IF(Electives!V199&lt;&gt;"", Electives!V199, " ")</f>
        <v xml:space="preserve"> </v>
      </c>
      <c r="AC51"/>
      <c r="AD51" s="218" t="str">
        <f>'Shooting Sports'!C18</f>
        <v>Archery: Level 1</v>
      </c>
      <c r="AE51" s="218"/>
      <c r="AF51"/>
      <c r="AG51" s="72"/>
      <c r="AH51" s="162" t="str">
        <f>NOVA!B38</f>
        <v>3d2</v>
      </c>
      <c r="AI51" s="386" t="str">
        <f>NOVA!C38</f>
        <v>Temperate forest</v>
      </c>
      <c r="AJ51" s="387"/>
      <c r="AK51" s="162" t="str">
        <f>IF(NOVA!V38&lt;&gt;"", NOVA!V38, "")</f>
        <v/>
      </c>
      <c r="AL51" s="72"/>
      <c r="AM51" s="162" t="str">
        <f>NOVA!B99</f>
        <v>3c2</v>
      </c>
      <c r="AN51" s="386" t="str">
        <f>NOVA!C99</f>
        <v>How would rover work</v>
      </c>
      <c r="AO51" s="387"/>
      <c r="AP51" s="162" t="str">
        <f>IF(NOVA!V99&lt;&gt;"", NOVA!V99, "")</f>
        <v/>
      </c>
      <c r="AQ51" s="72"/>
      <c r="AR51" s="162" t="str">
        <f>NOVA!B164</f>
        <v>3b3</v>
      </c>
      <c r="AS51" s="386" t="str">
        <f>NOVA!C164</f>
        <v>A building of your choice</v>
      </c>
      <c r="AT51" s="387"/>
      <c r="AU51" s="162" t="str">
        <f>IF(NOVA!V164&lt;&gt;"", NOVA!V164, "")</f>
        <v/>
      </c>
    </row>
    <row r="52" spans="1:47">
      <c r="A52" s="159" t="str">
        <f>S30</f>
        <v>Fix It</v>
      </c>
      <c r="B52" s="151" t="str">
        <f>Electives!V137</f>
        <v/>
      </c>
      <c r="D52" s="404"/>
      <c r="E52" s="42">
        <f>AdventurePins!B58</f>
        <v>5</v>
      </c>
      <c r="F52" s="127" t="str">
        <f>AdventurePins!C58</f>
        <v>Identify poisonous plants/animals/insects</v>
      </c>
      <c r="G52" s="42" t="str">
        <f>IF(AdventurePins!V58&lt;&gt;"", AdventurePins!V58, " ")</f>
        <v xml:space="preserve"> </v>
      </c>
      <c r="I52" s="402"/>
      <c r="J52" s="42" t="str">
        <f>AdventurePins!B114</f>
        <v>3d</v>
      </c>
      <c r="K52" s="127" t="str">
        <f>AdventurePins!C114</f>
        <v>Participate in Boy Scout campout/activity</v>
      </c>
      <c r="L52" s="42" t="str">
        <f>IF(AdventurePins!V114&lt;&gt;"", AdventurePins!V114, " ")</f>
        <v xml:space="preserve"> </v>
      </c>
      <c r="N52" s="399" t="str">
        <f>Electives!C64</f>
        <v>Build My Own Hero</v>
      </c>
      <c r="O52" s="399"/>
      <c r="P52" s="399"/>
      <c r="Q52" s="399"/>
      <c r="S52" s="416"/>
      <c r="T52" s="107" t="str">
        <f>Electives!B128</f>
        <v>4m</v>
      </c>
      <c r="U52" s="125" t="str">
        <f>Electives!C128</f>
        <v>Help replace wall or floor tile</v>
      </c>
      <c r="V52" s="107" t="str">
        <f>IF(Electives!V128&lt;&gt;"", Electives!V128, " ")</f>
        <v xml:space="preserve"> </v>
      </c>
      <c r="X52" s="410"/>
      <c r="Y52" s="107" t="str">
        <f>Electives!B200</f>
        <v>2a</v>
      </c>
      <c r="Z52" s="127" t="str">
        <f>Electives!C200</f>
        <v>Family tree of three generations</v>
      </c>
      <c r="AA52" s="107" t="str">
        <f>IF(Electives!V200&lt;&gt;"", Electives!V200, " ")</f>
        <v xml:space="preserve"> </v>
      </c>
      <c r="AC52" s="219">
        <f>'Shooting Sports'!B19</f>
        <v>1</v>
      </c>
      <c r="AD52" s="428" t="str">
        <f>'Shooting Sports'!C19</f>
        <v>Follow archery range rules and whistles</v>
      </c>
      <c r="AE52" s="429"/>
      <c r="AF52" s="219" t="str">
        <f>IF('Shooting Sports'!V19&lt;&gt;"", 'Shooting Sports'!V19, "")</f>
        <v/>
      </c>
      <c r="AG52" s="220"/>
      <c r="AH52" s="162" t="str">
        <f>NOVA!B39</f>
        <v>3d3</v>
      </c>
      <c r="AI52" s="386" t="str">
        <f>NOVA!C39</f>
        <v>Aquatic ecosystem</v>
      </c>
      <c r="AJ52" s="387"/>
      <c r="AK52" s="162" t="str">
        <f>IF(NOVA!V39&lt;&gt;"", NOVA!V39, "")</f>
        <v/>
      </c>
      <c r="AL52" s="220"/>
      <c r="AM52" s="162" t="str">
        <f>NOVA!B100</f>
        <v>3c3</v>
      </c>
      <c r="AN52" s="386" t="str">
        <f>NOVA!C100</f>
        <v>How would rover transmit data</v>
      </c>
      <c r="AO52" s="387"/>
      <c r="AP52" s="162" t="str">
        <f>IF(NOVA!V100&lt;&gt;"", NOVA!V100, "")</f>
        <v/>
      </c>
      <c r="AQ52" s="220"/>
      <c r="AR52" s="162" t="str">
        <f>NOVA!B165</f>
        <v>3c</v>
      </c>
      <c r="AS52" s="386" t="str">
        <f>NOVA!C165</f>
        <v>Calculate the volume of air in your room</v>
      </c>
      <c r="AT52" s="387"/>
      <c r="AU52" s="162" t="str">
        <f>IF(NOVA!V165&lt;&gt;"", NOVA!V165, "")</f>
        <v/>
      </c>
    </row>
    <row r="53" spans="1:47" ht="12.75" customHeight="1">
      <c r="A53" s="159" t="str">
        <f>X3</f>
        <v>Game Design</v>
      </c>
      <c r="B53" s="151" t="str">
        <f>Electives!V144</f>
        <v/>
      </c>
      <c r="D53" s="405"/>
      <c r="E53" s="42">
        <f>AdventurePins!B59</f>
        <v>6</v>
      </c>
      <c r="F53" s="127" t="str">
        <f>AdventurePins!C59</f>
        <v>Leader role: Trail/First-aid/Lunch/Service</v>
      </c>
      <c r="G53" s="42" t="str">
        <f>IF(AdventurePins!V59&lt;&gt;"", AdventurePins!V59, " ")</f>
        <v xml:space="preserve"> </v>
      </c>
      <c r="I53" s="402"/>
      <c r="J53" s="42">
        <f>AdventurePins!B115</f>
        <v>4</v>
      </c>
      <c r="K53" s="126" t="str">
        <f>AdventurePins!C115</f>
        <v>Use patrol method on Boy Scout activity</v>
      </c>
      <c r="L53" s="42" t="str">
        <f>IF(AdventurePins!V115&lt;&gt;"", AdventurePins!V115, " ")</f>
        <v xml:space="preserve"> </v>
      </c>
      <c r="N53" s="410" t="str">
        <f>IF(Electives!$E64&lt;&gt;"", Electives!$E64, " ")</f>
        <v>(Do 1-3 and one other)</v>
      </c>
      <c r="O53" s="107">
        <f>Electives!B65</f>
        <v>1</v>
      </c>
      <c r="P53" s="125" t="str">
        <f>Electives!C65</f>
        <v>What is Hero; Invite local hero.</v>
      </c>
      <c r="Q53" s="107" t="str">
        <f>IF(Electives!V65&lt;&gt;"", Electives!V65, " ")</f>
        <v xml:space="preserve"> </v>
      </c>
      <c r="S53" s="416"/>
      <c r="T53" s="107" t="str">
        <f>Electives!B129</f>
        <v>4n</v>
      </c>
      <c r="U53" s="125" t="str">
        <f>Electives!C129</f>
        <v>Help repair window/door lock</v>
      </c>
      <c r="V53" s="107" t="str">
        <f>IF(Electives!V129&lt;&gt;"", Electives!V129, " ")</f>
        <v xml:space="preserve"> </v>
      </c>
      <c r="X53" s="410"/>
      <c r="Y53" s="107" t="str">
        <f>Electives!B201</f>
        <v>2b</v>
      </c>
      <c r="Z53" s="127" t="str">
        <f>Electives!C201</f>
        <v>Make a display showing family orign</v>
      </c>
      <c r="AA53" s="107" t="str">
        <f>IF(Electives!V201&lt;&gt;"", Electives!V201, " ")</f>
        <v xml:space="preserve"> </v>
      </c>
      <c r="AC53" s="219">
        <f>'Shooting Sports'!B20</f>
        <v>2</v>
      </c>
      <c r="AD53" s="392" t="str">
        <f>'Shooting Sports'!C20</f>
        <v>Identify recurve and compound bow</v>
      </c>
      <c r="AE53" s="393"/>
      <c r="AF53" s="219" t="str">
        <f>IF('Shooting Sports'!V20&lt;&gt;"", 'Shooting Sports'!V20, "")</f>
        <v/>
      </c>
      <c r="AG53" s="221"/>
      <c r="AH53" s="162" t="str">
        <f>NOVA!B40</f>
        <v>3d4</v>
      </c>
      <c r="AI53" s="386" t="str">
        <f>NOVA!C40</f>
        <v>Temperate / Subtropical rain forest</v>
      </c>
      <c r="AJ53" s="387"/>
      <c r="AK53" s="162" t="str">
        <f>IF(NOVA!V40&lt;&gt;"", NOVA!V40, "")</f>
        <v/>
      </c>
      <c r="AL53" s="221"/>
      <c r="AM53" s="162" t="str">
        <f>NOVA!B101</f>
        <v>3c4</v>
      </c>
      <c r="AN53" s="386" t="str">
        <f>NOVA!C101</f>
        <v>Why rovers are needed</v>
      </c>
      <c r="AO53" s="387"/>
      <c r="AP53" s="162" t="str">
        <f>IF(NOVA!V101&lt;&gt;"", NOVA!V101, "")</f>
        <v/>
      </c>
      <c r="AQ53" s="221"/>
      <c r="AR53" s="162" t="str">
        <f>NOVA!B166</f>
        <v>4a1</v>
      </c>
      <c r="AS53" s="386" t="str">
        <f>NOVA!C166</f>
        <v>Look up and discuss cryptography</v>
      </c>
      <c r="AT53" s="387"/>
      <c r="AU53" s="162" t="str">
        <f>IF(NOVA!V166&lt;&gt;"", NOVA!V166, "")</f>
        <v/>
      </c>
    </row>
    <row r="54" spans="1:47" ht="12.75" customHeight="1">
      <c r="A54" s="159" t="str">
        <f>X8</f>
        <v>Into the Wild</v>
      </c>
      <c r="B54" s="151" t="str">
        <f>Electives!V161</f>
        <v/>
      </c>
      <c r="I54" s="402"/>
      <c r="J54" s="42" t="str">
        <f>AdventurePins!B116</f>
        <v>5a</v>
      </c>
      <c r="K54" s="127" t="str">
        <f>AdventurePins!C116</f>
        <v>Tie knots: square, 2-half hitches, taut-line</v>
      </c>
      <c r="L54" s="42" t="str">
        <f>IF(AdventurePins!V116&lt;&gt;"", AdventurePins!V116, " ")</f>
        <v xml:space="preserve"> </v>
      </c>
      <c r="N54" s="410"/>
      <c r="O54" s="107">
        <f>Electives!B66</f>
        <v>2</v>
      </c>
      <c r="P54" s="126" t="str">
        <f>Electives!C66</f>
        <v>Identify how citizens can be local heros.</v>
      </c>
      <c r="Q54" s="107" t="str">
        <f>IF(Electives!V66&lt;&gt;"", Electives!V66, " ")</f>
        <v xml:space="preserve"> </v>
      </c>
      <c r="S54" s="416"/>
      <c r="T54" s="107" t="str">
        <f>Electives!B130</f>
        <v>4o</v>
      </c>
      <c r="U54" s="125" t="str">
        <f>Electives!C130</f>
        <v>Help fix slow or clogged sink</v>
      </c>
      <c r="V54" s="107" t="str">
        <f>IF(Electives!V130&lt;&gt;"", Electives!V130, " ")</f>
        <v xml:space="preserve"> </v>
      </c>
      <c r="X54" s="410"/>
      <c r="Y54" s="107" t="str">
        <f>Electives!B202</f>
        <v>2c</v>
      </c>
      <c r="Z54" s="127" t="str">
        <f>Electives!C202</f>
        <v>Create display of family celebration</v>
      </c>
      <c r="AA54" s="107" t="str">
        <f>IF(Electives!V202&lt;&gt;"", Electives!V202, " ")</f>
        <v xml:space="preserve"> </v>
      </c>
      <c r="AC54" s="219">
        <f>'Shooting Sports'!B21</f>
        <v>3</v>
      </c>
      <c r="AD54" s="392" t="str">
        <f>'Shooting Sports'!C21</f>
        <v>Demonstrate arm/finger guards &amp; quiver</v>
      </c>
      <c r="AE54" s="393"/>
      <c r="AF54" s="219" t="str">
        <f>IF('Shooting Sports'!V21&lt;&gt;"", 'Shooting Sports'!V21, "")</f>
        <v/>
      </c>
      <c r="AG54" s="221"/>
      <c r="AH54" s="162" t="str">
        <f>NOVA!B41</f>
        <v>3d5</v>
      </c>
      <c r="AI54" s="386" t="str">
        <f>NOVA!C41</f>
        <v>Desert</v>
      </c>
      <c r="AJ54" s="387"/>
      <c r="AK54" s="162" t="str">
        <f>IF(NOVA!V41&lt;&gt;"", NOVA!V41, "")</f>
        <v/>
      </c>
      <c r="AL54" s="221"/>
      <c r="AM54" s="162" t="str">
        <f>NOVA!B102</f>
        <v>3d1</v>
      </c>
      <c r="AN54" s="386" t="str">
        <f>NOVA!C102</f>
        <v>Design a space colony</v>
      </c>
      <c r="AO54" s="387"/>
      <c r="AP54" s="162" t="str">
        <f>IF(NOVA!V102&lt;&gt;"", NOVA!V102, "")</f>
        <v/>
      </c>
      <c r="AQ54" s="221"/>
      <c r="AR54" s="162" t="str">
        <f>NOVA!B167</f>
        <v>4a2</v>
      </c>
      <c r="AS54" s="386" t="str">
        <f>NOVA!C167</f>
        <v>Discuss 3 ways codes are made</v>
      </c>
      <c r="AT54" s="387"/>
      <c r="AU54" s="162" t="str">
        <f>IF(NOVA!V167&lt;&gt;"", NOVA!V167, "")</f>
        <v/>
      </c>
    </row>
    <row r="55" spans="1:47">
      <c r="A55" s="159" t="str">
        <f>X23</f>
        <v>Into the Woods</v>
      </c>
      <c r="B55" s="151" t="str">
        <f>Electives!V171</f>
        <v/>
      </c>
      <c r="I55" s="402"/>
      <c r="J55" s="42" t="str">
        <f>AdventurePins!B117</f>
        <v>5b</v>
      </c>
      <c r="K55" s="127" t="str">
        <f>AdventurePins!C117</f>
        <v>Show whip &amp; fuse ends of different ropes</v>
      </c>
      <c r="L55" s="42" t="str">
        <f>IF(AdventurePins!V117&lt;&gt;"", AdventurePins!V117, " ")</f>
        <v xml:space="preserve"> </v>
      </c>
      <c r="N55" s="410"/>
      <c r="O55" s="107">
        <f>Electives!B67</f>
        <v>3</v>
      </c>
      <c r="P55" s="125" t="str">
        <f>Electives!C67</f>
        <v>Recognize community Hero</v>
      </c>
      <c r="Q55" s="107" t="str">
        <f>IF(Electives!V67&lt;&gt;"", Electives!V67, " ")</f>
        <v xml:space="preserve"> </v>
      </c>
      <c r="S55" s="416"/>
      <c r="T55" s="107" t="str">
        <f>Electives!B131</f>
        <v>4p</v>
      </c>
      <c r="U55" s="125" t="str">
        <f>Electives!C131</f>
        <v>Help repair a mailbox</v>
      </c>
      <c r="V55" s="107" t="str">
        <f>IF(Electives!V131&lt;&gt;"", Electives!V131, " ")</f>
        <v xml:space="preserve"> </v>
      </c>
      <c r="X55" s="410"/>
      <c r="Y55" s="107">
        <f>Electives!B203</f>
        <v>3</v>
      </c>
      <c r="Z55" s="127" t="str">
        <f>Electives!C203</f>
        <v>Chart chores for 2 weeks</v>
      </c>
      <c r="AA55" s="107" t="str">
        <f>IF(Electives!V203&lt;&gt;"", Electives!V203, " ")</f>
        <v xml:space="preserve"> </v>
      </c>
      <c r="AC55" s="219">
        <f>'Shooting Sports'!B22</f>
        <v>4</v>
      </c>
      <c r="AD55" s="392" t="str">
        <f>'Shooting Sports'!C22</f>
        <v>Properly shoot a bow</v>
      </c>
      <c r="AE55" s="393"/>
      <c r="AF55" s="219" t="str">
        <f>IF('Shooting Sports'!V22&lt;&gt;"", 'Shooting Sports'!V22, "")</f>
        <v/>
      </c>
      <c r="AG55" s="221"/>
      <c r="AH55" s="162" t="str">
        <f>NOVA!B42</f>
        <v>3d6</v>
      </c>
      <c r="AI55" s="386" t="str">
        <f>NOVA!C42</f>
        <v>Polar ice</v>
      </c>
      <c r="AJ55" s="387"/>
      <c r="AK55" s="162" t="str">
        <f>IF(NOVA!V42&lt;&gt;"", NOVA!V42, "")</f>
        <v/>
      </c>
      <c r="AL55" s="221"/>
      <c r="AM55" s="162" t="str">
        <f>NOVA!B103</f>
        <v>3d2</v>
      </c>
      <c r="AN55" s="386" t="str">
        <f>NOVA!C103</f>
        <v>Discuss survival needs</v>
      </c>
      <c r="AO55" s="387"/>
      <c r="AP55" s="162" t="str">
        <f>IF(NOVA!V103&lt;&gt;"", NOVA!V103, "")</f>
        <v/>
      </c>
      <c r="AQ55" s="221"/>
      <c r="AR55" s="162" t="str">
        <f>NOVA!B168</f>
        <v>4a3</v>
      </c>
      <c r="AS55" s="386" t="str">
        <f>NOVA!C168</f>
        <v>Discuss how codes relate to math</v>
      </c>
      <c r="AT55" s="387"/>
      <c r="AU55" s="162" t="str">
        <f>IF(NOVA!V168&lt;&gt;"", NOVA!V168, "")</f>
        <v/>
      </c>
    </row>
    <row r="56" spans="1:47" ht="12.75" customHeight="1">
      <c r="A56" s="159" t="str">
        <f>X31</f>
        <v>Looking Back, Looking Forward</v>
      </c>
      <c r="B56" s="151" t="str">
        <f>Electives!V177</f>
        <v/>
      </c>
      <c r="I56" s="402"/>
      <c r="J56" s="42">
        <f>AdventurePins!B118</f>
        <v>6</v>
      </c>
      <c r="K56" s="159" t="str">
        <f>AdventurePins!C118</f>
        <v>Demonstrate pocketknife safety</v>
      </c>
      <c r="L56" s="42" t="str">
        <f>IF(AdventurePins!V118&lt;&gt;"", AdventurePins!V118, " ")</f>
        <v xml:space="preserve"> </v>
      </c>
      <c r="N56" s="410"/>
      <c r="O56" s="107">
        <f>Electives!B68</f>
        <v>4</v>
      </c>
      <c r="P56" s="125" t="str">
        <f>Electives!C68</f>
        <v>Learn about a foreign hero</v>
      </c>
      <c r="Q56" s="107" t="str">
        <f>IF(Electives!V68&lt;&gt;"", Electives!V68, " ")</f>
        <v xml:space="preserve"> </v>
      </c>
      <c r="S56" s="416"/>
      <c r="T56" s="107" t="str">
        <f>Electives!B132</f>
        <v>4q</v>
      </c>
      <c r="U56" s="127" t="str">
        <f>Electives!C132</f>
        <v>Change battery in smoke or CO2 detector</v>
      </c>
      <c r="V56" s="107" t="str">
        <f>IF(Electives!V132&lt;&gt;"", Electives!V132, " ")</f>
        <v xml:space="preserve"> </v>
      </c>
      <c r="X56" s="410"/>
      <c r="Y56" s="107">
        <f>Electives!B204</f>
        <v>4</v>
      </c>
      <c r="Z56" s="127" t="str">
        <f>Electives!C204</f>
        <v>Help a family member complete a job</v>
      </c>
      <c r="AA56" s="107" t="str">
        <f>IF(Electives!V204&lt;&gt;"", Electives!V204, " ")</f>
        <v xml:space="preserve"> </v>
      </c>
      <c r="AC56" s="219">
        <f>'Shooting Sports'!B23</f>
        <v>5</v>
      </c>
      <c r="AD56" s="394" t="str">
        <f>'Shooting Sports'!C23</f>
        <v>Safely retrieve arrows</v>
      </c>
      <c r="AE56" s="394"/>
      <c r="AF56" s="219" t="str">
        <f>IF('Shooting Sports'!V23&lt;&gt;"", 'Shooting Sports'!V23, "")</f>
        <v/>
      </c>
      <c r="AG56" s="221"/>
      <c r="AH56" s="162" t="str">
        <f>NOVA!B43</f>
        <v>3d7</v>
      </c>
      <c r="AI56" s="386" t="str">
        <f>NOVA!C43</f>
        <v>Tide pools</v>
      </c>
      <c r="AJ56" s="387"/>
      <c r="AK56" s="162" t="str">
        <f>IF(NOVA!V43&lt;&gt;"", NOVA!V43, "")</f>
        <v/>
      </c>
      <c r="AL56" s="221"/>
      <c r="AM56" s="162" t="str">
        <f>NOVA!B104</f>
        <v>3e</v>
      </c>
      <c r="AN56" s="386" t="str">
        <f>NOVA!C104</f>
        <v>Map an asteroid</v>
      </c>
      <c r="AO56" s="387"/>
      <c r="AP56" s="162" t="str">
        <f>IF(NOVA!V104&lt;&gt;"", NOVA!V104, "")</f>
        <v/>
      </c>
      <c r="AQ56" s="221"/>
      <c r="AR56" s="162" t="str">
        <f>NOVA!B169</f>
        <v>4b1</v>
      </c>
      <c r="AS56" s="386" t="str">
        <f>NOVA!C169</f>
        <v>Design a code and write a message</v>
      </c>
      <c r="AT56" s="387"/>
      <c r="AU56" s="162" t="str">
        <f>IF(NOVA!V169&lt;&gt;"", NOVA!V169, "")</f>
        <v/>
      </c>
    </row>
    <row r="57" spans="1:47" ht="12.75" customHeight="1">
      <c r="A57" s="159" t="str">
        <f>X35</f>
        <v>Maestro!</v>
      </c>
      <c r="B57" s="151" t="str">
        <f>Electives!V190</f>
        <v/>
      </c>
      <c r="N57" s="410"/>
      <c r="O57" s="107">
        <f>Electives!B69</f>
        <v>5</v>
      </c>
      <c r="P57" s="125" t="str">
        <f>Electives!C69</f>
        <v>Learn about a Scout hero</v>
      </c>
      <c r="Q57" s="107" t="str">
        <f>IF(Electives!V69&lt;&gt;"", Electives!V69, " ")</f>
        <v xml:space="preserve"> </v>
      </c>
      <c r="S57" s="416"/>
      <c r="T57" s="107" t="str">
        <f>Electives!B133</f>
        <v>4r</v>
      </c>
      <c r="U57" s="125" t="str">
        <f>Electives!C133</f>
        <v>Help fix leaky faucet</v>
      </c>
      <c r="V57" s="107" t="str">
        <f>IF(Electives!V133&lt;&gt;"", Electives!V133, " ")</f>
        <v xml:space="preserve"> </v>
      </c>
      <c r="X57" s="410"/>
      <c r="Y57" s="107">
        <f>Electives!B205</f>
        <v>5</v>
      </c>
      <c r="Z57" s="127" t="str">
        <f>Electives!C205</f>
        <v>Home Inspection</v>
      </c>
      <c r="AA57" s="107" t="str">
        <f>IF(Electives!V205&lt;&gt;"", Electives!V205, " ")</f>
        <v xml:space="preserve"> </v>
      </c>
      <c r="AC57"/>
      <c r="AD57" s="218" t="str">
        <f>'Shooting Sports'!C25</f>
        <v>Archery: Level 2</v>
      </c>
      <c r="AE57" s="218"/>
      <c r="AF57"/>
      <c r="AG57" s="221"/>
      <c r="AH57" s="162">
        <f>NOVA!B44</f>
        <v>4</v>
      </c>
      <c r="AI57" s="386" t="str">
        <f>NOVA!C44</f>
        <v>Do A or B</v>
      </c>
      <c r="AJ57" s="387"/>
      <c r="AK57" s="162" t="str">
        <f>IF(NOVA!V44&lt;&gt;"", NOVA!V44, "")</f>
        <v/>
      </c>
      <c r="AL57" s="221"/>
      <c r="AM57" s="162" t="str">
        <f>NOVA!B105</f>
        <v>3f1</v>
      </c>
      <c r="AN57" s="386" t="str">
        <f>NOVA!C105</f>
        <v>Model solar and lunar eclipse</v>
      </c>
      <c r="AO57" s="387"/>
      <c r="AP57" s="162" t="str">
        <f>IF(NOVA!V105&lt;&gt;"", NOVA!V105, "")</f>
        <v/>
      </c>
      <c r="AQ57" s="221"/>
      <c r="AR57" s="162" t="str">
        <f>NOVA!B170</f>
        <v>4b2</v>
      </c>
      <c r="AS57" s="386" t="str">
        <f>NOVA!C170</f>
        <v>Share your code with your counselor</v>
      </c>
      <c r="AT57" s="387"/>
      <c r="AU57" s="162" t="str">
        <f>IF(NOVA!V170&lt;&gt;"", NOVA!V170, "")</f>
        <v/>
      </c>
    </row>
    <row r="58" spans="1:47" ht="12.75" customHeight="1">
      <c r="A58" s="159" t="str">
        <f>X46</f>
        <v>Moviemaking</v>
      </c>
      <c r="B58" s="151" t="str">
        <f>Electives!V196</f>
        <v/>
      </c>
      <c r="N58" s="410"/>
      <c r="O58" s="107">
        <f>Electives!B70</f>
        <v>6</v>
      </c>
      <c r="P58" s="125" t="str">
        <f>Electives!C70</f>
        <v>Create your own superhero</v>
      </c>
      <c r="Q58" s="107" t="str">
        <f>IF(Electives!V70&lt;&gt;"", Electives!V70, " ")</f>
        <v xml:space="preserve"> </v>
      </c>
      <c r="S58" s="416"/>
      <c r="T58" s="107" t="str">
        <f>Electives!B134</f>
        <v>4s</v>
      </c>
      <c r="U58" s="125" t="str">
        <f>Electives!C134</f>
        <v>Find wall studs &amp; hang curtain rod</v>
      </c>
      <c r="V58" s="107" t="str">
        <f>IF(Electives!V134&lt;&gt;"", Electives!V134, " ")</f>
        <v xml:space="preserve"> </v>
      </c>
      <c r="X58" s="410"/>
      <c r="Y58" s="107" t="str">
        <f>Electives!B206</f>
        <v>6a</v>
      </c>
      <c r="Z58" s="127" t="str">
        <f>Electives!C206</f>
        <v>Hold a family meeting to plan an activity</v>
      </c>
      <c r="AA58" s="107" t="str">
        <f>IF(Electives!V206&lt;&gt;"", Electives!V206, " ")</f>
        <v xml:space="preserve"> </v>
      </c>
      <c r="AC58" s="219">
        <f>'Shooting Sports'!B26</f>
        <v>1</v>
      </c>
      <c r="AD58" s="391" t="str">
        <f>'Shooting Sports'!C26</f>
        <v>Earn the Level 1 Emblem for Archery</v>
      </c>
      <c r="AE58" s="391"/>
      <c r="AF58" s="219" t="str">
        <f>IF('Shooting Sports'!V26&lt;&gt;"", 'Shooting Sports'!V26, "")</f>
        <v/>
      </c>
      <c r="AG58" s="221"/>
      <c r="AH58" s="162" t="str">
        <f>NOVA!B45</f>
        <v>4a</v>
      </c>
      <c r="AI58" s="386" t="str">
        <f>NOVA!C45</f>
        <v>Visit a place where earth science is done</v>
      </c>
      <c r="AJ58" s="387"/>
      <c r="AK58" s="162" t="str">
        <f>IF(NOVA!V45&lt;&gt;"", NOVA!V45, "")</f>
        <v/>
      </c>
      <c r="AL58" s="221"/>
      <c r="AM58" s="162" t="str">
        <f>NOVA!B106</f>
        <v>3f2</v>
      </c>
      <c r="AN58" s="386" t="str">
        <f>NOVA!C106</f>
        <v>Use your model to discuss</v>
      </c>
      <c r="AO58" s="387"/>
      <c r="AP58" s="162" t="str">
        <f>IF(NOVA!V106&lt;&gt;"", NOVA!V106, "")</f>
        <v/>
      </c>
      <c r="AQ58" s="221"/>
      <c r="AR58" s="162">
        <f>NOVA!B171</f>
        <v>5</v>
      </c>
      <c r="AS58" s="323" t="str">
        <f>NOVA!C171</f>
        <v>Discuss how math affects your life</v>
      </c>
      <c r="AT58" s="323"/>
      <c r="AU58" s="162" t="str">
        <f>IF(NOVA!V171&lt;&gt;"", NOVA!V171, "")</f>
        <v/>
      </c>
    </row>
    <row r="59" spans="1:47">
      <c r="A59" s="159" t="str">
        <f>X50</f>
        <v>Project Family</v>
      </c>
      <c r="B59" s="151" t="str">
        <f>Electives!V208</f>
        <v/>
      </c>
      <c r="S59" s="416"/>
      <c r="T59" s="107" t="str">
        <f>Electives!B135</f>
        <v>4t</v>
      </c>
      <c r="U59" s="125" t="str">
        <f>Electives!C135</f>
        <v>Rebuild/refinish old furniture/toy</v>
      </c>
      <c r="V59" s="107" t="str">
        <f>IF(Electives!V135&lt;&gt;"", Electives!V135, " ")</f>
        <v xml:space="preserve"> </v>
      </c>
      <c r="X59" s="410"/>
      <c r="Y59" s="107" t="str">
        <f>Electives!B207</f>
        <v>6b</v>
      </c>
      <c r="Z59" s="127" t="str">
        <f>Electives!C207</f>
        <v>Community/conservation service project</v>
      </c>
      <c r="AA59" s="107" t="str">
        <f>IF(Electives!V207&lt;&gt;"", Electives!V207, " ")</f>
        <v xml:space="preserve"> </v>
      </c>
      <c r="AC59" s="219" t="str">
        <f>'Shooting Sports'!B27</f>
        <v>S1</v>
      </c>
      <c r="AD59" s="391" t="str">
        <f>'Shooting Sports'!C27</f>
        <v>Identify 5 arrow and 6 bow parts</v>
      </c>
      <c r="AE59" s="391"/>
      <c r="AF59" s="219" t="str">
        <f>IF('Shooting Sports'!V27&lt;&gt;"", 'Shooting Sports'!V27, "")</f>
        <v/>
      </c>
      <c r="AG59" s="222"/>
      <c r="AH59" s="162" t="str">
        <f>NOVA!B46</f>
        <v>4a1</v>
      </c>
      <c r="AI59" s="386" t="str">
        <f>NOVA!C46</f>
        <v>Talk with someone how science is used</v>
      </c>
      <c r="AJ59" s="387"/>
      <c r="AK59" s="162" t="str">
        <f>IF(NOVA!V46&lt;&gt;"", NOVA!V46, "")</f>
        <v/>
      </c>
      <c r="AL59" s="222"/>
      <c r="AM59" s="162">
        <f>NOVA!B107</f>
        <v>4</v>
      </c>
      <c r="AN59" s="386" t="str">
        <f>NOVA!C107</f>
        <v>Do A or B</v>
      </c>
      <c r="AO59" s="387"/>
      <c r="AP59" s="162" t="str">
        <f>IF(NOVA!V107&lt;&gt;"", NOVA!V107, "")</f>
        <v/>
      </c>
      <c r="AQ59" s="222"/>
    </row>
    <row r="60" spans="1:47">
      <c r="A60" s="159" t="str">
        <f>X60</f>
        <v>Sportsman</v>
      </c>
      <c r="B60" s="151" t="str">
        <f>Electives!V216</f>
        <v/>
      </c>
      <c r="S60" s="417"/>
      <c r="T60" s="107" t="str">
        <f>Electives!B136</f>
        <v>4u</v>
      </c>
      <c r="U60" s="125" t="str">
        <f>Electives!C136</f>
        <v>Do project agreed upon with parent</v>
      </c>
      <c r="V60" s="107" t="str">
        <f>IF(Electives!V136&lt;&gt;"", Electives!V136,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Sports'!V28&lt;&gt;"", 'Shooting Sports'!V28, "")</f>
        <v/>
      </c>
      <c r="AG60" s="160"/>
      <c r="AH60" s="162" t="str">
        <f>NOVA!B47</f>
        <v>4a2</v>
      </c>
      <c r="AI60" s="386" t="str">
        <f>NOVA!C47</f>
        <v>Discuss with counselor your visit</v>
      </c>
      <c r="AJ60" s="387"/>
      <c r="AK60" s="162" t="str">
        <f>IF(NOVA!V47&lt;&gt;"", NOVA!V47, "")</f>
        <v/>
      </c>
      <c r="AL60" s="160"/>
      <c r="AM60" s="162" t="str">
        <f>NOVA!B108</f>
        <v>4a</v>
      </c>
      <c r="AN60" s="386" t="str">
        <f>NOVA!C108</f>
        <v>Visit a place with space science</v>
      </c>
      <c r="AO60" s="387"/>
      <c r="AP60" s="162" t="str">
        <f>IF(NOVA!V108&lt;&gt;"", NOVA!V108, "")</f>
        <v/>
      </c>
      <c r="AQ60" s="160"/>
    </row>
    <row r="61" spans="1:47" ht="12.75" customHeight="1">
      <c r="X61" s="415" t="str">
        <f>IF(Electives!$E210&lt;&gt;"", Electives!$E210, " ")</f>
        <v>(Do All)</v>
      </c>
      <c r="Y61" s="107">
        <f>Electives!B211</f>
        <v>1</v>
      </c>
      <c r="Z61" s="125" t="str">
        <f>Electives!C211</f>
        <v>Signals used by officials</v>
      </c>
      <c r="AA61" s="107" t="str">
        <f>IF(Electives!V211&lt;&gt;"", Electives!V211, " ")</f>
        <v xml:space="preserve"> </v>
      </c>
      <c r="AC61" s="219" t="str">
        <f>'Shooting Sports'!B29</f>
        <v>S3</v>
      </c>
      <c r="AD61" s="391" t="str">
        <f>'Shooting Sports'!C29</f>
        <v>Demonstrate/Explain range commands</v>
      </c>
      <c r="AE61" s="391"/>
      <c r="AF61" s="219" t="str">
        <f>IF('Shooting Sports'!V29&lt;&gt;"", 'Shooting Sports'!V29, "")</f>
        <v/>
      </c>
      <c r="AG61" s="221"/>
      <c r="AH61" s="162" t="str">
        <f>NOVA!B48</f>
        <v>4b</v>
      </c>
      <c r="AI61" s="323" t="str">
        <f>NOVA!C48</f>
        <v>Explore a career with earth science</v>
      </c>
      <c r="AJ61" s="323"/>
      <c r="AK61" s="162" t="str">
        <f>IF(NOVA!V48&lt;&gt;"", NOVA!V48, "")</f>
        <v/>
      </c>
      <c r="AL61" s="221"/>
      <c r="AM61" s="162" t="str">
        <f>NOVA!B109</f>
        <v>4a1</v>
      </c>
      <c r="AN61" s="386" t="str">
        <f>NOVA!C109</f>
        <v>Talk to someone in charge about science</v>
      </c>
      <c r="AO61" s="387"/>
      <c r="AP61" s="162" t="str">
        <f>IF(NOVA!V109&lt;&gt;"", NOVA!V109, "")</f>
        <v/>
      </c>
      <c r="AQ61" s="221"/>
    </row>
    <row r="62" spans="1:47">
      <c r="A62" s="118" t="s">
        <v>70</v>
      </c>
      <c r="X62" s="416"/>
      <c r="Y62" s="107">
        <f>Electives!B212</f>
        <v>2</v>
      </c>
      <c r="Z62" s="125" t="str">
        <f>Electives!C212</f>
        <v>Participate 2 sports</v>
      </c>
      <c r="AA62" s="107" t="str">
        <f>IF(Electives!V212&lt;&gt;"", Electives!V212, " ")</f>
        <v xml:space="preserve"> </v>
      </c>
      <c r="AC62" s="219" t="str">
        <f>'Shooting Sports'!B30</f>
        <v>S4</v>
      </c>
      <c r="AD62" s="391" t="str">
        <f>'Shooting Sports'!C30</f>
        <v>5 facts about archery in history/lit</v>
      </c>
      <c r="AE62" s="391"/>
      <c r="AF62" s="219" t="str">
        <f>IF('Shooting Sports'!V30&lt;&gt;"", 'Shooting Sports'!V30, "")</f>
        <v/>
      </c>
      <c r="AG62" s="223"/>
      <c r="AL62" s="223"/>
      <c r="AM62" s="162" t="str">
        <f>NOVA!B110</f>
        <v>4a2</v>
      </c>
      <c r="AN62" s="386" t="str">
        <f>NOVA!C110</f>
        <v>Discuss with counselor</v>
      </c>
      <c r="AO62" s="387"/>
      <c r="AP62" s="162" t="str">
        <f>IF(NOVA!V110&lt;&gt;"", NOVA!V110, "")</f>
        <v/>
      </c>
      <c r="AQ62" s="223"/>
    </row>
    <row r="63" spans="1:47" ht="12.75" customHeight="1">
      <c r="A63" s="408" t="s">
        <v>71</v>
      </c>
      <c r="B63" s="409"/>
      <c r="X63" s="416"/>
      <c r="Y63" s="107" t="str">
        <f>Electives!B213</f>
        <v>3a</v>
      </c>
      <c r="Z63" s="125" t="str">
        <f>Electives!C213</f>
        <v>Explain good sportsmanship</v>
      </c>
      <c r="AA63" s="107" t="str">
        <f>IF(Electives!V213&lt;&gt;"", Electives!V213,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IF(NOVA!V111&lt;&gt;"", NOVA!V111, "")</f>
        <v/>
      </c>
      <c r="AQ63" s="221"/>
    </row>
    <row r="64" spans="1:47" ht="12.75" customHeight="1">
      <c r="A64" s="397" t="s">
        <v>33</v>
      </c>
      <c r="B64" s="398"/>
      <c r="X64" s="416"/>
      <c r="Y64" s="107" t="str">
        <f>Electives!B214</f>
        <v>3b</v>
      </c>
      <c r="Z64" s="125" t="str">
        <f>Electives!C214</f>
        <v>Role-play situation of good sportmanship</v>
      </c>
      <c r="AA64" s="107" t="str">
        <f>IF(Electives!V214&lt;&gt;"", Electives!V214, " ")</f>
        <v xml:space="preserve"> </v>
      </c>
      <c r="AC64" s="219">
        <f>'Shooting Sports'!B33</f>
        <v>1</v>
      </c>
      <c r="AD64" s="391" t="str">
        <f>'Shooting Sports'!C33</f>
        <v>Demonstrate good shooting techniques</v>
      </c>
      <c r="AE64" s="391"/>
      <c r="AF64" s="219" t="str">
        <f>IF('Shooting Sports'!V33&lt;&gt;"", 'Shooting Sports'!V33, "")</f>
        <v/>
      </c>
      <c r="AG64" s="221"/>
      <c r="AL64" s="221"/>
      <c r="AM64" s="162">
        <f>NOVA!B112</f>
        <v>5</v>
      </c>
      <c r="AN64" s="323" t="str">
        <f>NOVA!C112</f>
        <v>Discuss your findings with counselor</v>
      </c>
      <c r="AO64" s="323"/>
      <c r="AP64" s="162" t="str">
        <f>IF(NOVA!V112&lt;&gt;"", NOVA!V112, "")</f>
        <v/>
      </c>
      <c r="AQ64" s="221"/>
    </row>
    <row r="65" spans="1:43">
      <c r="A65" s="400" t="s">
        <v>72</v>
      </c>
      <c r="B65" s="401"/>
      <c r="X65" s="417"/>
      <c r="Y65" s="107" t="str">
        <f>Electives!B215</f>
        <v>3c</v>
      </c>
      <c r="Z65" s="125" t="str">
        <f>Electives!C215</f>
        <v>Give example of good sportsmanship</v>
      </c>
      <c r="AA65" s="107" t="str">
        <f>IF(Electives!V215&lt;&gt;"", Electives!V215, " ")</f>
        <v xml:space="preserve"> </v>
      </c>
      <c r="AC65" s="219">
        <f>'Shooting Sports'!B34</f>
        <v>2</v>
      </c>
      <c r="AD65" s="391" t="str">
        <f>'Shooting Sports'!C34</f>
        <v>Explain parts of slingshot</v>
      </c>
      <c r="AE65" s="391"/>
      <c r="AF65" s="219" t="str">
        <f>IF('Shooting Sports'!V34&lt;&gt;"", 'Shooting Sports'!V34, "")</f>
        <v/>
      </c>
      <c r="AG65" s="221"/>
      <c r="AL65" s="221"/>
      <c r="AQ65" s="221"/>
    </row>
    <row r="66" spans="1:43" ht="12.75" customHeight="1">
      <c r="A66" s="406" t="s">
        <v>462</v>
      </c>
      <c r="B66" s="407"/>
      <c r="AC66" s="219">
        <f>'Shooting Sports'!B35</f>
        <v>3</v>
      </c>
      <c r="AD66" s="391" t="str">
        <f>'Shooting Sports'!C35</f>
        <v>Explain types of ammo</v>
      </c>
      <c r="AE66" s="391"/>
      <c r="AF66" s="219" t="str">
        <f>IF('Shooting Sports'!V35&lt;&gt;"", 'Shooting Sports'!V35, "")</f>
        <v/>
      </c>
      <c r="AG66" s="221"/>
      <c r="AL66" s="221"/>
      <c r="AQ66" s="221"/>
    </row>
    <row r="67" spans="1:43">
      <c r="AC67" s="219">
        <f>'Shooting Sports'!B36</f>
        <v>4</v>
      </c>
      <c r="AD67" s="391" t="str">
        <f>'Shooting Sports'!C36</f>
        <v>Explain types of targets</v>
      </c>
      <c r="AE67" s="391"/>
      <c r="AF67" s="219" t="str">
        <f>IF('Shooting Sports'!V36&lt;&gt;"", 'Shooting Sports'!V36,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Sports'!V39&lt;&gt;"", 'Shooting Sports'!V39, "")</f>
        <v/>
      </c>
      <c r="AG69" s="221"/>
      <c r="AL69" s="221"/>
      <c r="AQ69" s="221"/>
    </row>
    <row r="70" spans="1:43" ht="12.75" customHeight="1">
      <c r="AC70" s="219" t="str">
        <f>'Shooting Sports'!B40</f>
        <v>S1</v>
      </c>
      <c r="AD70" s="391" t="str">
        <f>'Shooting Sports'!C40</f>
        <v>Fire 5 shots in 3 volleys at a target</v>
      </c>
      <c r="AE70" s="391"/>
      <c r="AF70" s="219" t="str">
        <f>IF('Shooting Sports'!V40&lt;&gt;"", 'Shooting Sports'!V40, "")</f>
        <v/>
      </c>
    </row>
    <row r="71" spans="1:43" ht="12.75" customHeight="1">
      <c r="AC71" s="219" t="str">
        <f>'Shooting Sports'!B41</f>
        <v>S2</v>
      </c>
      <c r="AD71" s="391" t="str">
        <f>'Shooting Sports'!C41</f>
        <v>Demonstrate/Explain range commands</v>
      </c>
      <c r="AE71" s="391"/>
      <c r="AF71" s="219" t="str">
        <f>IF('Shooting Sports'!V41&lt;&gt;"", 'Shooting Sports'!V41, "")</f>
        <v/>
      </c>
      <c r="AG71" s="221"/>
      <c r="AL71" s="221"/>
      <c r="AQ71" s="221"/>
    </row>
    <row r="72" spans="1:43" ht="12.75" customHeight="1">
      <c r="AC72" s="219" t="str">
        <f>'Shooting Sports'!B42</f>
        <v>S3</v>
      </c>
      <c r="AD72" s="391" t="str">
        <f>'Shooting Sports'!C42</f>
        <v>Shoot with your off hand</v>
      </c>
      <c r="AE72" s="391"/>
      <c r="AF72" s="219" t="str">
        <f>IF('Shooting Sports'!V42&lt;&gt;"", 'Shooting Sports'!V42,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fVHZlivtOASC/6Haedt8naC2bLJuAORv8qrMRyvZSkw02rG1u3Q9e8m3Mn3gxy+n2H6+OpiX5cAoOWvAfbsKCw==" saltValue="28G0cDgMUvsfpR/gebedi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30:B31"/>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U243"/>
  <sheetViews>
    <sheetView showGridLines="0" zoomScaleNormal="100" zoomScaleSheetLayoutView="40"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19</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IF(AdventurePins!W6&lt;&gt;"", AdventurePins!W6, " ")</f>
        <v xml:space="preserve"> </v>
      </c>
      <c r="I4" s="403" t="str">
        <f>IF(AdventurePins!$E62&lt;&gt;"", AdventurePins!$E62, " ")</f>
        <v>(Do 1-5 and one of 6)</v>
      </c>
      <c r="J4" s="42">
        <f>AdventurePins!B63</f>
        <v>1</v>
      </c>
      <c r="K4" s="159" t="str">
        <f>AdventurePins!C63</f>
        <v>Flag History/Display/Ceremony</v>
      </c>
      <c r="L4" s="42" t="str">
        <f>IF(AdventurePins!W63&lt;&gt;"", AdventurePins!W63, " ")</f>
        <v xml:space="preserve"> </v>
      </c>
      <c r="N4" s="410" t="str">
        <f>Electives!$E5</f>
        <v>(Do All and only four of 3)</v>
      </c>
      <c r="O4" s="107">
        <f>Electives!B6</f>
        <v>1</v>
      </c>
      <c r="P4" s="125" t="str">
        <f>Electives!C6</f>
        <v>Draw picture of "Fair Test" of fertilizer</v>
      </c>
      <c r="Q4" s="107" t="str">
        <f>IF(Electives!W6&lt;&gt;"", Electives!W6, " ")</f>
        <v xml:space="preserve"> </v>
      </c>
      <c r="S4" s="415" t="str">
        <f>IF(Electives!$E73&lt;&gt;"", Electives!$E73, " ")</f>
        <v>(Do 1a and one other and all of 2)</v>
      </c>
      <c r="T4" s="107" t="str">
        <f>Electives!B74</f>
        <v>1a</v>
      </c>
      <c r="U4" s="126" t="str">
        <f>Electives!C74</f>
        <v>Cook 2 different recipes w/o pots &amp; pans</v>
      </c>
      <c r="V4" s="107" t="str">
        <f>IF(Electives!W74&lt;&gt;"", Electives!W74, " ")</f>
        <v xml:space="preserve"> </v>
      </c>
      <c r="X4" s="410" t="str">
        <f>IF(Electives!$E139&lt;&gt;"", Electives!$E139, " ")</f>
        <v>(Do All)</v>
      </c>
      <c r="Y4" s="107">
        <f>Electives!B140</f>
        <v>1</v>
      </c>
      <c r="Z4" s="125" t="str">
        <f>Electives!C140</f>
        <v>Decide on elements of game</v>
      </c>
      <c r="AA4" s="107" t="str">
        <f>IF(Electives!W140&lt;&gt;"", Electives!W140, " ")</f>
        <v xml:space="preserve"> </v>
      </c>
      <c r="AC4" s="164">
        <f>'Cub Awards'!B6</f>
        <v>1</v>
      </c>
      <c r="AD4" s="314" t="str">
        <f>'Cub Awards'!C6</f>
        <v>Learn rescue techniques</v>
      </c>
      <c r="AE4" s="314"/>
      <c r="AF4" s="164" t="str">
        <f>IF('Cub Awards'!W6&lt;&gt;"", 'Cub Awards'!W6, "")</f>
        <v/>
      </c>
      <c r="AG4" s="213"/>
      <c r="AH4" s="162" t="str">
        <f>NOVA!B174</f>
        <v>1a</v>
      </c>
      <c r="AI4" s="323" t="str">
        <f>NOVA!C174</f>
        <v>Complete Adventures in Science</v>
      </c>
      <c r="AJ4" s="323"/>
      <c r="AK4" s="162" t="str">
        <f>IF(NOVA!W174&lt;&gt;"", NOVA!W174, "")</f>
        <v/>
      </c>
      <c r="AL4" s="213"/>
      <c r="AM4" s="162" t="str">
        <f>NOVA!B51</f>
        <v>1a</v>
      </c>
      <c r="AN4" s="323" t="str">
        <f>NOVA!C51</f>
        <v>Read or watch 1 hour of wildlife content</v>
      </c>
      <c r="AO4" s="323"/>
      <c r="AP4" s="162" t="str">
        <f>IF(NOVA!W51&lt;&gt;"", NOVA!W51, "")</f>
        <v/>
      </c>
      <c r="AQ4" s="213"/>
      <c r="AR4" s="162" t="str">
        <f>NOVA!B115</f>
        <v>1a</v>
      </c>
      <c r="AS4" s="323" t="str">
        <f>NOVA!C115</f>
        <v>Read or watch 1 hour of tech content</v>
      </c>
      <c r="AT4" s="323"/>
      <c r="AU4" s="162" t="str">
        <f>IF(NOVA!W115&lt;&gt;"", NOVA!W115, "")</f>
        <v/>
      </c>
    </row>
    <row r="5" spans="1:47" ht="12.75" customHeight="1">
      <c r="A5" s="206" t="s">
        <v>854</v>
      </c>
      <c r="B5" s="42" t="str">
        <f>Bobcat!W13</f>
        <v xml:space="preserve"> </v>
      </c>
      <c r="D5" s="419"/>
      <c r="E5" s="42">
        <f>AdventurePins!B7</f>
        <v>2</v>
      </c>
      <c r="F5" s="108" t="str">
        <f>AdventurePins!C7</f>
        <v>Prepare a balanced meal for family</v>
      </c>
      <c r="G5" s="42" t="str">
        <f>IF(AdventurePins!W7&lt;&gt;"", AdventurePins!W7, " ")</f>
        <v xml:space="preserve"> </v>
      </c>
      <c r="I5" s="404"/>
      <c r="J5" s="42">
        <f>AdventurePins!B64</f>
        <v>2</v>
      </c>
      <c r="K5" s="159" t="str">
        <f>AdventurePins!C64</f>
        <v>Citizen rights and duties</v>
      </c>
      <c r="L5" s="42" t="str">
        <f>IF(AdventurePins!W64&lt;&gt;"", AdventurePins!W64, " ")</f>
        <v xml:space="preserve"> </v>
      </c>
      <c r="N5" s="410"/>
      <c r="O5" s="107">
        <f>Electives!B7</f>
        <v>2</v>
      </c>
      <c r="P5" s="127" t="str">
        <f>Electives!C7</f>
        <v>Visit museum, discuss 3 questions w/scientist</v>
      </c>
      <c r="Q5" s="107" t="str">
        <f>IF(Electives!W7&lt;&gt;"", Electives!W7, " ")</f>
        <v xml:space="preserve"> </v>
      </c>
      <c r="S5" s="416"/>
      <c r="T5" s="107" t="str">
        <f>Electives!B75</f>
        <v>1b</v>
      </c>
      <c r="U5" s="126" t="str">
        <f>Electives!C75</f>
        <v>Show one way to light fire w/o matches</v>
      </c>
      <c r="V5" s="107" t="str">
        <f>IF(Electives!W75&lt;&gt;"", Electives!W75, " ")</f>
        <v xml:space="preserve"> </v>
      </c>
      <c r="X5" s="410"/>
      <c r="Y5" s="107">
        <f>Electives!B141</f>
        <v>2</v>
      </c>
      <c r="Z5" s="125" t="str">
        <f>Electives!C141</f>
        <v>List 5 of onlnie safety rules</v>
      </c>
      <c r="AA5" s="107" t="str">
        <f>IF(Electives!W141&lt;&gt;"", Electives!W141, " ")</f>
        <v xml:space="preserve"> </v>
      </c>
      <c r="AC5" s="164">
        <f>'Cub Awards'!B7</f>
        <v>2</v>
      </c>
      <c r="AD5" s="314" t="str">
        <f>'Cub Awards'!C7</f>
        <v>Build a family emergency kit</v>
      </c>
      <c r="AE5" s="314"/>
      <c r="AF5" s="164" t="str">
        <f>IF('Cub Awards'!W7&lt;&gt;"", 'Cub Awards'!W7, "")</f>
        <v/>
      </c>
      <c r="AG5" s="142"/>
      <c r="AH5" s="162" t="str">
        <f>NOVA!B175</f>
        <v>1b</v>
      </c>
      <c r="AI5" s="386" t="str">
        <f>NOVA!C175</f>
        <v>Complete Engineer</v>
      </c>
      <c r="AJ5" s="387"/>
      <c r="AK5" s="162" t="str">
        <f>IF(NOVA!W175&lt;&gt;"", NOVA!W175, "")</f>
        <v/>
      </c>
      <c r="AL5" s="142"/>
      <c r="AM5" s="162" t="str">
        <f>NOVA!B52</f>
        <v>1b</v>
      </c>
      <c r="AN5" s="386" t="str">
        <f>NOVA!C52</f>
        <v>List at least two questions or ideas</v>
      </c>
      <c r="AO5" s="387"/>
      <c r="AP5" s="162" t="str">
        <f>IF(NOVA!W52&lt;&gt;"", NOVA!W52, "")</f>
        <v/>
      </c>
      <c r="AQ5" s="142"/>
      <c r="AR5" s="162" t="str">
        <f>NOVA!B116</f>
        <v>1b</v>
      </c>
      <c r="AS5" s="386" t="str">
        <f>NOVA!C116</f>
        <v>List at least two questions or ideas</v>
      </c>
      <c r="AT5" s="387"/>
      <c r="AU5" s="162" t="str">
        <f>IF(NOVA!W116&lt;&gt;"", NOVA!W116, "")</f>
        <v/>
      </c>
    </row>
    <row r="6" spans="1:47">
      <c r="A6" s="108" t="s">
        <v>37</v>
      </c>
      <c r="B6" s="42" t="str">
        <f>WebelosBadge!W14</f>
        <v/>
      </c>
      <c r="D6" s="420"/>
      <c r="E6" s="42">
        <f>AdventurePins!B8</f>
        <v>3</v>
      </c>
      <c r="F6" s="108" t="str">
        <f>AdventurePins!C8</f>
        <v>Build / Light / Extinguish fire</v>
      </c>
      <c r="G6" s="42" t="str">
        <f>IF(AdventurePins!W8&lt;&gt;"", AdventurePins!W8, " ")</f>
        <v xml:space="preserve"> </v>
      </c>
      <c r="I6" s="404"/>
      <c r="J6" s="42">
        <f>AdventurePins!B65</f>
        <v>3</v>
      </c>
      <c r="K6" s="159" t="str">
        <f>AdventurePins!C65</f>
        <v>Discuss "rule of law"</v>
      </c>
      <c r="L6" s="42" t="str">
        <f>IF(AdventurePins!W65&lt;&gt;"", AdventurePins!W65, " ")</f>
        <v xml:space="preserve"> </v>
      </c>
      <c r="N6" s="410"/>
      <c r="O6" s="107" t="str">
        <f>Electives!B8</f>
        <v>3a</v>
      </c>
      <c r="P6" s="125" t="str">
        <f>Electives!C8</f>
        <v>Do experiment of #1 &amp; report</v>
      </c>
      <c r="Q6" s="107" t="str">
        <f>IF(Electives!W8&lt;&gt;"", Electives!W8, " ")</f>
        <v xml:space="preserve"> </v>
      </c>
      <c r="S6" s="416"/>
      <c r="T6" s="107" t="str">
        <f>Electives!B76</f>
        <v>1c</v>
      </c>
      <c r="U6" s="126" t="str">
        <f>Electives!C76</f>
        <v>Use tree limbs &amp; build overnight shelter</v>
      </c>
      <c r="V6" s="107" t="str">
        <f>IF(Electives!W76&lt;&gt;"", Electives!W76, " ")</f>
        <v xml:space="preserve"> </v>
      </c>
      <c r="X6" s="410"/>
      <c r="Y6" s="107">
        <f>Electives!B142</f>
        <v>3</v>
      </c>
      <c r="Z6" s="125" t="str">
        <f>Electives!C142</f>
        <v>Create game</v>
      </c>
      <c r="AA6" s="107" t="str">
        <f>IF(Electives!W142&lt;&gt;"", Electives!W142, " ")</f>
        <v xml:space="preserve"> </v>
      </c>
      <c r="AC6" s="164">
        <f>'Cub Awards'!B8</f>
        <v>3</v>
      </c>
      <c r="AD6" s="314" t="str">
        <f>'Cub Awards'!C8</f>
        <v>Take a first-aid course</v>
      </c>
      <c r="AE6" s="314"/>
      <c r="AF6" s="164" t="str">
        <f>IF('Cub Awards'!W8&lt;&gt;"", 'Cub Awards'!W8, "")</f>
        <v/>
      </c>
      <c r="AG6" s="215"/>
      <c r="AH6" s="162" t="str">
        <f>NOVA!B176</f>
        <v>1c</v>
      </c>
      <c r="AI6" s="386" t="str">
        <f>NOVA!C176</f>
        <v>Complete Scouting Adventure</v>
      </c>
      <c r="AJ6" s="387"/>
      <c r="AK6" s="162" t="str">
        <f>IF(NOVA!W176&lt;&gt;"", NOVA!W176, "")</f>
        <v/>
      </c>
      <c r="AL6" s="215"/>
      <c r="AM6" s="162" t="str">
        <f>NOVA!B53</f>
        <v>1c</v>
      </c>
      <c r="AN6" s="386" t="str">
        <f>NOVA!C53</f>
        <v>Discuss two with your counselor</v>
      </c>
      <c r="AO6" s="387"/>
      <c r="AP6" s="162" t="str">
        <f>IF(NOVA!W53&lt;&gt;"", NOVA!W53, "")</f>
        <v/>
      </c>
      <c r="AQ6" s="215"/>
      <c r="AR6" s="162" t="str">
        <f>NOVA!B117</f>
        <v>1c</v>
      </c>
      <c r="AS6" s="386" t="str">
        <f>NOVA!C117</f>
        <v>Discuss two with your counselor</v>
      </c>
      <c r="AT6" s="387"/>
      <c r="AU6" s="162" t="str">
        <f>IF(NOVA!W117&lt;&gt;"", NOVA!W117, "")</f>
        <v/>
      </c>
    </row>
    <row r="7" spans="1:47">
      <c r="A7" s="108" t="s">
        <v>29</v>
      </c>
      <c r="B7" s="42" t="str">
        <f>ArrowOfLight!W13</f>
        <v xml:space="preserve"> </v>
      </c>
      <c r="D7" s="399" t="str">
        <f>AdventurePins!C10</f>
        <v>Duty to God and You</v>
      </c>
      <c r="E7" s="399"/>
      <c r="F7" s="399"/>
      <c r="G7" s="399"/>
      <c r="I7" s="404"/>
      <c r="J7" s="42">
        <f>AdventurePins!B66</f>
        <v>4</v>
      </c>
      <c r="K7" s="159" t="str">
        <f>AdventurePins!C66</f>
        <v>Meet government leader</v>
      </c>
      <c r="L7" s="42" t="str">
        <f>IF(AdventurePins!W66&lt;&gt;"", AdventurePins!W66, " ")</f>
        <v xml:space="preserve"> </v>
      </c>
      <c r="N7" s="410"/>
      <c r="O7" s="107" t="str">
        <f>Electives!B9</f>
        <v>3b</v>
      </c>
      <c r="P7" s="125" t="str">
        <f>Electives!C9</f>
        <v>Do experiment #1 &amp; change ind. var</v>
      </c>
      <c r="Q7" s="107" t="str">
        <f>IF(Electives!W9&lt;&gt;"", Electives!W9, " ")</f>
        <v xml:space="preserve"> </v>
      </c>
      <c r="S7" s="416"/>
      <c r="T7" s="107" t="str">
        <f>Electives!B77</f>
        <v>2a</v>
      </c>
      <c r="U7" s="126" t="str">
        <f>Electives!C77</f>
        <v>Assemble survival kit</v>
      </c>
      <c r="V7" s="107" t="str">
        <f>IF(Electives!W77&lt;&gt;"", Electives!W77, " ")</f>
        <v xml:space="preserve"> </v>
      </c>
      <c r="X7" s="410"/>
      <c r="Y7" s="107">
        <f>Electives!B143</f>
        <v>4</v>
      </c>
      <c r="Z7" s="125" t="str">
        <f>Electives!C143</f>
        <v>Teach someone else how to play</v>
      </c>
      <c r="AA7" s="107" t="str">
        <f>IF(Electives!W143&lt;&gt;"", Electives!W143, " ")</f>
        <v xml:space="preserve"> </v>
      </c>
      <c r="AC7" s="164">
        <f>'Cub Awards'!B9</f>
        <v>4</v>
      </c>
      <c r="AD7" s="314" t="str">
        <f>'Cub Awards'!C9</f>
        <v>Learn to survive extreme weather</v>
      </c>
      <c r="AE7" s="314"/>
      <c r="AF7" s="164" t="str">
        <f>IF('Cub Awards'!W9&lt;&gt;"", 'Cub Awards'!W9, "")</f>
        <v/>
      </c>
      <c r="AG7" s="215"/>
      <c r="AH7" s="162">
        <f>NOVA!B177</f>
        <v>2</v>
      </c>
      <c r="AI7" s="386" t="str">
        <f>NOVA!C177</f>
        <v>Complete 3 adventures listed in comment</v>
      </c>
      <c r="AJ7" s="387"/>
      <c r="AK7" s="162" t="str">
        <f>IF(NOVA!W177&lt;&gt;"", NOVA!W177, "")</f>
        <v/>
      </c>
      <c r="AL7" s="215"/>
      <c r="AM7" s="162">
        <f>NOVA!B54</f>
        <v>2</v>
      </c>
      <c r="AN7" s="386" t="str">
        <f>NOVA!C54</f>
        <v>Complete an elective listed in comment</v>
      </c>
      <c r="AO7" s="387"/>
      <c r="AP7" s="162" t="str">
        <f>IF(NOVA!W54&lt;&gt;"", NOVA!W54, "")</f>
        <v/>
      </c>
      <c r="AQ7" s="215"/>
      <c r="AR7" s="162">
        <f>NOVA!B118</f>
        <v>2</v>
      </c>
      <c r="AS7" s="386" t="str">
        <f>NOVA!C118</f>
        <v>Complete an elective listed in comment</v>
      </c>
      <c r="AT7" s="387"/>
      <c r="AU7" s="162" t="str">
        <f>IF(NOVA!W118&lt;&gt;"", NOVA!W118, "")</f>
        <v/>
      </c>
    </row>
    <row r="8" spans="1:47" ht="12.75" customHeight="1">
      <c r="D8" s="421" t="str">
        <f>IF(AdventurePins!$E10&lt;&gt;"", AdventurePins!$E10, " ")</f>
        <v>(Do 1 and two others)</v>
      </c>
      <c r="E8" s="42">
        <f>AdventurePins!B11</f>
        <v>1</v>
      </c>
      <c r="F8" s="108" t="str">
        <f>AdventurePins!C11</f>
        <v>Discuss duty to God</v>
      </c>
      <c r="G8" s="42" t="str">
        <f>IF(AdventurePins!W11&lt;&gt;"", AdventurePins!W11, " ")</f>
        <v xml:space="preserve"> </v>
      </c>
      <c r="I8" s="404"/>
      <c r="J8" s="42">
        <f>AdventurePins!B67</f>
        <v>5</v>
      </c>
      <c r="K8" s="159" t="str">
        <f>AdventurePins!C67</f>
        <v>Plan activity</v>
      </c>
      <c r="L8" s="42" t="str">
        <f>IF(AdventurePins!W67&lt;&gt;"", AdventurePins!W67, " ")</f>
        <v xml:space="preserve"> </v>
      </c>
      <c r="N8" s="410"/>
      <c r="O8" s="107" t="str">
        <f>Electives!B10</f>
        <v>3c</v>
      </c>
      <c r="P8" s="125" t="str">
        <f>Electives!C10</f>
        <v>Build scale model of solar system</v>
      </c>
      <c r="Q8" s="107" t="str">
        <f>IF(Electives!W10&lt;&gt;"", Electives!W10, " ")</f>
        <v xml:space="preserve"> </v>
      </c>
      <c r="S8" s="416"/>
      <c r="T8" s="107" t="str">
        <f>Electives!B78</f>
        <v>2b</v>
      </c>
      <c r="U8" s="126" t="str">
        <f>Electives!C78</f>
        <v>Demonstrate 2 ways to purify water</v>
      </c>
      <c r="V8" s="107" t="str">
        <f>IF(Electives!W78&lt;&gt;"", Electives!W78, " ")</f>
        <v xml:space="preserve"> </v>
      </c>
      <c r="X8" s="399" t="str">
        <f>Electives!C146</f>
        <v>Into the Wild</v>
      </c>
      <c r="Y8" s="399"/>
      <c r="Z8" s="399"/>
      <c r="AA8" s="399"/>
      <c r="AC8" s="164">
        <f>'Cub Awards'!B10</f>
        <v>5</v>
      </c>
      <c r="AD8" s="314" t="str">
        <f>'Cub Awards'!C10</f>
        <v>Learn about personal safety</v>
      </c>
      <c r="AE8" s="314"/>
      <c r="AF8" s="164" t="str">
        <f>IF('Cub Awards'!W10&lt;&gt;"", 'Cub Awards'!W10, "")</f>
        <v/>
      </c>
      <c r="AG8" s="215"/>
      <c r="AH8" s="162">
        <f>NOVA!B178</f>
        <v>3</v>
      </c>
      <c r="AI8" s="386" t="str">
        <f>NOVA!C178</f>
        <v>Discuss facts about Dr. Townes</v>
      </c>
      <c r="AJ8" s="387"/>
      <c r="AK8" s="162" t="str">
        <f>IF(NOVA!W178&lt;&gt;"", NOVA!W178, "")</f>
        <v/>
      </c>
      <c r="AL8" s="215"/>
      <c r="AM8" s="162" t="str">
        <f>NOVA!B55</f>
        <v>3a</v>
      </c>
      <c r="AN8" s="386" t="str">
        <f>NOVA!C55</f>
        <v>Explore what is wildlife</v>
      </c>
      <c r="AO8" s="387"/>
      <c r="AP8" s="162" t="str">
        <f>IF(NOVA!W55&lt;&gt;"", NOVA!W55, "")</f>
        <v/>
      </c>
      <c r="AQ8" s="215"/>
      <c r="AR8" s="162" t="str">
        <f>NOVA!B119</f>
        <v>3a</v>
      </c>
      <c r="AS8" s="386" t="str">
        <f>NOVA!C119</f>
        <v>Look up definition of Technology</v>
      </c>
      <c r="AT8" s="387"/>
      <c r="AU8" s="162" t="str">
        <f>IF(NOVA!W119&lt;&gt;"", NOVA!W119, "")</f>
        <v/>
      </c>
    </row>
    <row r="9" spans="1:47" ht="12.75" customHeight="1">
      <c r="A9" s="413" t="s">
        <v>28</v>
      </c>
      <c r="B9" s="413"/>
      <c r="D9" s="422"/>
      <c r="E9" s="42">
        <f>AdventurePins!B12</f>
        <v>2</v>
      </c>
      <c r="F9" s="108" t="str">
        <f>AdventurePins!C12</f>
        <v>Earn religious emblem of faith</v>
      </c>
      <c r="G9" s="42" t="str">
        <f>IF(AdventurePins!W12&lt;&gt;"", AdventurePins!W12, " ")</f>
        <v xml:space="preserve"> </v>
      </c>
      <c r="I9" s="404"/>
      <c r="J9" s="42" t="str">
        <f>AdventurePins!B68</f>
        <v>6a</v>
      </c>
      <c r="K9" s="159" t="str">
        <f>AdventurePins!C68</f>
        <v>Scouting in another country</v>
      </c>
      <c r="L9" s="42" t="str">
        <f>IF(AdventurePins!W68&lt;&gt;"", AdventurePins!W68, " ")</f>
        <v xml:space="preserve"> </v>
      </c>
      <c r="N9" s="410"/>
      <c r="O9" s="107" t="str">
        <f>Electives!B11</f>
        <v>3d</v>
      </c>
      <c r="P9" s="125" t="str">
        <f>Electives!C11</f>
        <v>Build, launch rocket; design "fair test"</v>
      </c>
      <c r="Q9" s="107" t="str">
        <f>IF(Electives!W11&lt;&gt;"", Electives!W11, " ")</f>
        <v xml:space="preserve"> </v>
      </c>
      <c r="S9" s="416"/>
      <c r="T9" s="107" t="str">
        <f>Electives!B79</f>
        <v>2c</v>
      </c>
      <c r="U9" s="126" t="str">
        <f>Electives!C79</f>
        <v>Explain S-T-O-P, universal emerg signs</v>
      </c>
      <c r="V9" s="107" t="str">
        <f>IF(Electives!W79&lt;&gt;"", Electives!W79, " ")</f>
        <v xml:space="preserve"> </v>
      </c>
      <c r="X9" s="410" t="str">
        <f>IF(Electives!$E146&lt;&gt;"", Electives!$E146, " ")</f>
        <v>(Do Six)</v>
      </c>
      <c r="Y9" s="107">
        <f>Electives!B147</f>
        <v>1</v>
      </c>
      <c r="Z9" s="125" t="str">
        <f>Electives!C147</f>
        <v>Care for insect/etc and tell</v>
      </c>
      <c r="AA9" s="107" t="str">
        <f>IF(Electives!W147&lt;&gt;"", Electives!W147, " ")</f>
        <v xml:space="preserve"> </v>
      </c>
      <c r="AC9" s="164">
        <f>'Cub Awards'!B11</f>
        <v>6</v>
      </c>
      <c r="AD9" s="314" t="str">
        <f>'Cub Awards'!C11</f>
        <v>Give presentation on emergency prep</v>
      </c>
      <c r="AE9" s="314"/>
      <c r="AF9" s="164" t="str">
        <f>IF('Cub Awards'!W11&lt;&gt;"", 'Cub Awards'!W11, "")</f>
        <v/>
      </c>
      <c r="AG9" s="215"/>
      <c r="AH9" s="162">
        <f>NOVA!B179</f>
        <v>4</v>
      </c>
      <c r="AI9" s="386" t="str">
        <f>NOVA!C179</f>
        <v>Research 5 famous STEM professionals</v>
      </c>
      <c r="AJ9" s="387"/>
      <c r="AK9" s="162" t="str">
        <f>IF(NOVA!W179&lt;&gt;"", NOVA!W179, "")</f>
        <v/>
      </c>
      <c r="AL9" s="215"/>
      <c r="AM9" s="162" t="str">
        <f>NOVA!B56</f>
        <v>3b</v>
      </c>
      <c r="AN9" s="386" t="str">
        <f>NOVA!C56</f>
        <v>Explain relationships within food chain</v>
      </c>
      <c r="AO9" s="387"/>
      <c r="AP9" s="162" t="str">
        <f>IF(NOVA!W56&lt;&gt;"", NOVA!W56, "")</f>
        <v/>
      </c>
      <c r="AQ9" s="215"/>
      <c r="AR9" s="162" t="str">
        <f>NOVA!B120</f>
        <v>3b1</v>
      </c>
      <c r="AS9" s="386" t="str">
        <f>NOVA!C120</f>
        <v>How is tech used in communication</v>
      </c>
      <c r="AT9" s="387"/>
      <c r="AU9" s="162" t="str">
        <f>IF(NOVA!W120&lt;&gt;"", NOVA!W120, "")</f>
        <v/>
      </c>
    </row>
    <row r="10" spans="1:47">
      <c r="A10" s="412"/>
      <c r="B10" s="412"/>
      <c r="D10" s="422"/>
      <c r="E10" s="42">
        <f>AdventurePins!B13</f>
        <v>3</v>
      </c>
      <c r="F10" s="207" t="str">
        <f>AdventurePins!C13</f>
        <v>Discuss how worship helps duty to God</v>
      </c>
      <c r="G10" s="42" t="str">
        <f>IF(AdventurePins!W13&lt;&gt;"", AdventurePins!W13, " ")</f>
        <v xml:space="preserve"> </v>
      </c>
      <c r="I10" s="404"/>
      <c r="J10" s="42" t="str">
        <f>AdventurePins!B69</f>
        <v>6b</v>
      </c>
      <c r="K10" s="159" t="str">
        <f>AdventurePins!C69</f>
        <v>World Friendship Fund</v>
      </c>
      <c r="L10" s="42" t="str">
        <f>IF(AdventurePins!W69&lt;&gt;"", AdventurePins!W69, " ")</f>
        <v xml:space="preserve"> </v>
      </c>
      <c r="N10" s="410"/>
      <c r="O10" s="107" t="str">
        <f>Electives!B12</f>
        <v>3e</v>
      </c>
      <c r="P10" s="125" t="str">
        <f>Electives!C12</f>
        <v>Two circuits; 3 lights &amp; battery</v>
      </c>
      <c r="Q10" s="107" t="str">
        <f>IF(Electives!W12&lt;&gt;"", Electives!W12, " ")</f>
        <v xml:space="preserve"> </v>
      </c>
      <c r="S10" s="417"/>
      <c r="T10" s="107" t="str">
        <f>Electives!B80</f>
        <v>2d</v>
      </c>
      <c r="U10" s="126" t="str">
        <f>Electives!C80</f>
        <v>4 Leader qualities &amp; act out 2.</v>
      </c>
      <c r="V10" s="107" t="str">
        <f>IF(Electives!W80&lt;&gt;"", Electives!W80, " ")</f>
        <v xml:space="preserve"> </v>
      </c>
      <c r="X10" s="410"/>
      <c r="Y10" s="107">
        <f>Electives!B148</f>
        <v>2</v>
      </c>
      <c r="Z10" s="127" t="str">
        <f>Electives!C148</f>
        <v>Setup aquarium (30 days); share experience</v>
      </c>
      <c r="AA10" s="107" t="str">
        <f>IF(Electives!W148&lt;&gt;"", Electives!W148, " ")</f>
        <v xml:space="preserve"> </v>
      </c>
      <c r="AC10"/>
      <c r="AD10" s="395" t="str">
        <f>'Cub Awards'!C13</f>
        <v>Outdoor Activity Award</v>
      </c>
      <c r="AE10" s="395"/>
      <c r="AF10"/>
      <c r="AG10" s="142"/>
      <c r="AH10" s="162">
        <f>NOVA!B180</f>
        <v>5</v>
      </c>
      <c r="AI10" s="386" t="str">
        <f>NOVA!C180</f>
        <v>Discuss importance of STEM education</v>
      </c>
      <c r="AJ10" s="387"/>
      <c r="AK10" s="162" t="str">
        <f>IF(NOVA!W180&lt;&gt;"", NOVA!W180, "")</f>
        <v/>
      </c>
      <c r="AL10" s="142"/>
      <c r="AM10" s="162" t="str">
        <f>NOVA!B57</f>
        <v>3c</v>
      </c>
      <c r="AN10" s="386" t="str">
        <f>NOVA!C57</f>
        <v>Explain your favorite plant / wildlife</v>
      </c>
      <c r="AO10" s="387"/>
      <c r="AP10" s="162" t="str">
        <f>IF(NOVA!W57&lt;&gt;"", NOVA!W57, "")</f>
        <v/>
      </c>
      <c r="AQ10" s="142"/>
      <c r="AR10" s="162" t="str">
        <f>NOVA!B121</f>
        <v>3b2</v>
      </c>
      <c r="AS10" s="386" t="str">
        <f>NOVA!C121</f>
        <v>How is tech used in business</v>
      </c>
      <c r="AT10" s="387"/>
      <c r="AU10" s="162" t="str">
        <f>IF(NOVA!W121&lt;&gt;"", NOVA!W121, "")</f>
        <v/>
      </c>
    </row>
    <row r="11" spans="1:47">
      <c r="A11" s="109" t="s">
        <v>433</v>
      </c>
      <c r="B11" s="110" t="str">
        <f>IF(ISTEXT(WebelosBadge!W5),"C"," ")</f>
        <v xml:space="preserve"> </v>
      </c>
      <c r="D11" s="423"/>
      <c r="E11" s="42">
        <f>AdventurePins!B14</f>
        <v>4</v>
      </c>
      <c r="F11" s="208" t="str">
        <f>AdventurePins!C14</f>
        <v>Do one thing to be closer to God for 1 month</v>
      </c>
      <c r="G11" s="42" t="str">
        <f>IF(AdventurePins!W14&lt;&gt;"", AdventurePins!W14, " ")</f>
        <v xml:space="preserve"> </v>
      </c>
      <c r="I11" s="404"/>
      <c r="J11" s="42" t="str">
        <f>AdventurePins!B70</f>
        <v>6c</v>
      </c>
      <c r="K11" s="159" t="str">
        <f>AdventurePins!C70</f>
        <v>Brother den in another country</v>
      </c>
      <c r="L11" s="42" t="str">
        <f>IF(AdventurePins!W70&lt;&gt;"", AdventurePins!W70, " ")</f>
        <v xml:space="preserve"> </v>
      </c>
      <c r="N11" s="410"/>
      <c r="O11" s="107" t="str">
        <f>Electives!B13</f>
        <v>3f</v>
      </c>
      <c r="P11" s="125" t="str">
        <f>Electives!C13</f>
        <v>Study night sky. Observe over 6 hrs</v>
      </c>
      <c r="Q11" s="107" t="str">
        <f>IF(Electives!W13&lt;&gt;"", Electives!W13, " ")</f>
        <v xml:space="preserve"> </v>
      </c>
      <c r="S11" s="399" t="str">
        <f>Electives!C83</f>
        <v>Earth Rocks!</v>
      </c>
      <c r="T11" s="399"/>
      <c r="U11" s="399"/>
      <c r="V11" s="399"/>
      <c r="X11" s="410"/>
      <c r="Y11" s="107">
        <f>Electives!B149</f>
        <v>3</v>
      </c>
      <c r="Z11" s="125" t="str">
        <f>Electives!C149</f>
        <v>Watch birds (1 wk) and record</v>
      </c>
      <c r="AA11" s="107" t="str">
        <f>IF(Electives!W149&lt;&gt;"", Electives!W149, " ")</f>
        <v xml:space="preserve"> </v>
      </c>
      <c r="AC11" s="164">
        <f>'Cub Awards'!B14</f>
        <v>1</v>
      </c>
      <c r="AD11" s="329" t="str">
        <f>'Cub Awards'!C14</f>
        <v>Attend either summer Day or Resident camp</v>
      </c>
      <c r="AE11" s="329"/>
      <c r="AF11" s="164" t="str">
        <f>IF('Cub Awards'!W14&lt;&gt;"", 'Cub Awards'!W14, "")</f>
        <v/>
      </c>
      <c r="AG11" s="142"/>
      <c r="AH11" s="162">
        <f>NOVA!B181</f>
        <v>6</v>
      </c>
      <c r="AI11" s="386" t="str">
        <f>NOVA!C181</f>
        <v>Participate in a science project</v>
      </c>
      <c r="AJ11" s="387"/>
      <c r="AK11" s="162" t="str">
        <f>IF(NOVA!W181&lt;&gt;"", NOVA!W181, "")</f>
        <v/>
      </c>
      <c r="AL11" s="142"/>
      <c r="AM11" s="162" t="str">
        <f>NOVA!B58</f>
        <v>3d</v>
      </c>
      <c r="AN11" s="386" t="str">
        <f>NOVA!C58</f>
        <v>Discuss what you've learned</v>
      </c>
      <c r="AO11" s="387"/>
      <c r="AP11" s="162" t="str">
        <f>IF(NOVA!W58&lt;&gt;"", NOVA!W58, "")</f>
        <v/>
      </c>
      <c r="AQ11" s="142"/>
      <c r="AR11" s="162" t="str">
        <f>NOVA!B122</f>
        <v>3b3</v>
      </c>
      <c r="AS11" s="386" t="str">
        <f>NOVA!C122</f>
        <v>How is tech used in construction</v>
      </c>
      <c r="AT11" s="387"/>
      <c r="AU11" s="162" t="str">
        <f>IF(NOVA!W122&lt;&gt;"", NOVA!W122, "")</f>
        <v/>
      </c>
    </row>
    <row r="12" spans="1:47" ht="12.75" customHeight="1">
      <c r="A12" s="109" t="s">
        <v>434</v>
      </c>
      <c r="B12" s="110" t="str">
        <f>WebelosBadge!W6</f>
        <v/>
      </c>
      <c r="D12" s="399" t="str">
        <f>AdventurePins!C16</f>
        <v>First Responder</v>
      </c>
      <c r="E12" s="399"/>
      <c r="F12" s="399"/>
      <c r="G12" s="399"/>
      <c r="I12" s="404"/>
      <c r="J12" s="42" t="str">
        <f>AdventurePins!B71</f>
        <v>6d</v>
      </c>
      <c r="K12" s="159" t="str">
        <f>AdventurePins!C71</f>
        <v>Energy use in community</v>
      </c>
      <c r="L12" s="42" t="str">
        <f>IF(AdventurePins!W71&lt;&gt;"", AdventurePins!W71, " ")</f>
        <v xml:space="preserve"> </v>
      </c>
      <c r="N12" s="410"/>
      <c r="O12" s="107" t="str">
        <f>Electives!B14</f>
        <v>3g</v>
      </c>
      <c r="P12" s="125" t="str">
        <f>Electives!C14</f>
        <v>Explore chemical reactions</v>
      </c>
      <c r="Q12" s="107" t="str">
        <f>IF(Electives!W14&lt;&gt;"", Electives!W14, " ")</f>
        <v xml:space="preserve"> </v>
      </c>
      <c r="S12" s="415" t="str">
        <f>IF(Electives!$E83&lt;&gt;"", Electives!$E83, " ")</f>
        <v>(Do All)</v>
      </c>
      <c r="T12" s="107" t="str">
        <f>Electives!B84</f>
        <v>1a</v>
      </c>
      <c r="U12" s="125" t="str">
        <f>Electives!C84</f>
        <v>Explain "geology"</v>
      </c>
      <c r="V12" s="107" t="str">
        <f>IF(Electives!W84&lt;&gt;"", Electives!W84, " ")</f>
        <v xml:space="preserve"> </v>
      </c>
      <c r="X12" s="410"/>
      <c r="Y12" s="107">
        <f>Electives!B150</f>
        <v>4</v>
      </c>
      <c r="Z12" s="125" t="str">
        <f>Electives!C150</f>
        <v>Learn about bird flyways</v>
      </c>
      <c r="AA12" s="107" t="str">
        <f>IF(Electives!W150&lt;&gt;"", Electives!W150, " ")</f>
        <v xml:space="preserve"> </v>
      </c>
      <c r="AC12" s="164">
        <f>'Cub Awards'!B15</f>
        <v>2</v>
      </c>
      <c r="AD12" s="314" t="str">
        <f>'Cub Awards'!C15</f>
        <v>Complete Webelos Walkabout</v>
      </c>
      <c r="AE12" s="314"/>
      <c r="AF12" s="164" t="str">
        <f>IF('Cub Awards'!W15&lt;&gt;"", 'Cub Awards'!W15, "")</f>
        <v/>
      </c>
      <c r="AG12" s="213"/>
      <c r="AH12" s="162">
        <f>NOVA!B182</f>
        <v>7</v>
      </c>
      <c r="AI12" s="386" t="str">
        <f>NOVA!C182</f>
        <v>Do ONE</v>
      </c>
      <c r="AJ12" s="387"/>
      <c r="AK12" s="162" t="str">
        <f>IF(NOVA!W182&lt;&gt;"", NOVA!W182, "")</f>
        <v/>
      </c>
      <c r="AL12" s="213"/>
      <c r="AM12" s="162">
        <f>NOVA!B59</f>
        <v>4</v>
      </c>
      <c r="AN12" s="386" t="str">
        <f>NOVA!C59</f>
        <v>Do TWO from A-F</v>
      </c>
      <c r="AO12" s="387"/>
      <c r="AP12" s="162" t="str">
        <f>IF(NOVA!W59&lt;&gt;"", NOVA!W59, "")</f>
        <v/>
      </c>
      <c r="AQ12" s="213"/>
      <c r="AR12" s="162" t="str">
        <f>NOVA!B123</f>
        <v>3b4</v>
      </c>
      <c r="AS12" s="386" t="str">
        <f>NOVA!C123</f>
        <v>How is tech used in sports</v>
      </c>
      <c r="AT12" s="387"/>
      <c r="AU12" s="162" t="str">
        <f>IF(NOVA!W123&lt;&gt;"", NOVA!W123, "")</f>
        <v/>
      </c>
    </row>
    <row r="13" spans="1:47">
      <c r="A13" s="109" t="s">
        <v>435</v>
      </c>
      <c r="B13" s="110" t="str">
        <f>WebelosBadge!W7</f>
        <v/>
      </c>
      <c r="C13" s="111"/>
      <c r="D13" s="402" t="str">
        <f>IF(AdventurePins!$E16&lt;&gt;"", AdventurePins!$E16, " ")</f>
        <v>(Do 1 and five others)</v>
      </c>
      <c r="E13" s="42">
        <f>AdventurePins!B17</f>
        <v>1</v>
      </c>
      <c r="F13" s="159" t="str">
        <f>AdventurePins!C17</f>
        <v>What is first aid</v>
      </c>
      <c r="G13" s="42" t="str">
        <f>IF(AdventurePins!W17&lt;&gt;"", AdventurePins!W17, " ")</f>
        <v xml:space="preserve"> </v>
      </c>
      <c r="I13" s="405"/>
      <c r="J13" s="42" t="str">
        <f>AdventurePins!B72</f>
        <v>6e</v>
      </c>
      <c r="K13" s="126" t="str">
        <f>AdventurePins!C72</f>
        <v>Connect with Scout in another country</v>
      </c>
      <c r="L13" s="42" t="str">
        <f>IF(AdventurePins!W72&lt;&gt;"", AdventurePins!W72, " ")</f>
        <v xml:space="preserve"> </v>
      </c>
      <c r="N13" s="410"/>
      <c r="O13" s="107" t="str">
        <f>Electives!B15</f>
        <v>3h</v>
      </c>
      <c r="P13" s="126" t="str">
        <f>Electives!C15</f>
        <v>Playground motion. "Fair Test" weight</v>
      </c>
      <c r="Q13" s="107" t="str">
        <f>IF(Electives!W15&lt;&gt;"", Electives!W15, " ")</f>
        <v xml:space="preserve"> </v>
      </c>
      <c r="S13" s="416"/>
      <c r="T13" s="107" t="str">
        <f>Electives!B85</f>
        <v>1b</v>
      </c>
      <c r="U13" s="125" t="str">
        <f>Electives!C85</f>
        <v>Explain why important</v>
      </c>
      <c r="V13" s="107" t="str">
        <f>IF(Electives!W85&lt;&gt;"", Electives!W85, " ")</f>
        <v xml:space="preserve"> </v>
      </c>
      <c r="X13" s="410"/>
      <c r="Y13" s="107">
        <f>Electives!B151</f>
        <v>5</v>
      </c>
      <c r="Z13" s="127" t="str">
        <f>Electives!C151</f>
        <v>Watch ≥4 wild creatures; describe habitat</v>
      </c>
      <c r="AA13" s="107" t="str">
        <f>IF(Electives!W151&lt;&gt;"", Electives!W151, " ")</f>
        <v xml:space="preserve"> </v>
      </c>
      <c r="AC13" s="164">
        <f>'Cub Awards'!B16</f>
        <v>3</v>
      </c>
      <c r="AD13" s="314" t="str">
        <f>'Cub Awards'!C16</f>
        <v>do seven</v>
      </c>
      <c r="AE13" s="314"/>
      <c r="AF13" s="164" t="str">
        <f>IF('Cub Awards'!W16&lt;&gt;"", 'Cub Awards'!W16, "")</f>
        <v/>
      </c>
      <c r="AG13" s="213"/>
      <c r="AH13" s="162" t="str">
        <f>NOVA!B183</f>
        <v>7a</v>
      </c>
      <c r="AI13" s="386" t="str">
        <f>NOVA!C183</f>
        <v>Visit with someone in a STEM career</v>
      </c>
      <c r="AJ13" s="387"/>
      <c r="AK13" s="162" t="str">
        <f>IF(NOVA!W183&lt;&gt;"", NOVA!W183, "")</f>
        <v/>
      </c>
      <c r="AL13" s="213"/>
      <c r="AM13" s="162" t="str">
        <f>NOVA!B60</f>
        <v>4a1</v>
      </c>
      <c r="AN13" s="386" t="str">
        <f>NOVA!C60</f>
        <v xml:space="preserve">Catalog 3-5 endangered plants/animals </v>
      </c>
      <c r="AO13" s="387"/>
      <c r="AP13" s="162" t="str">
        <f>IF(NOVA!W60&lt;&gt;"", NOVA!W60, "")</f>
        <v/>
      </c>
      <c r="AQ13" s="213"/>
      <c r="AR13" s="162" t="str">
        <f>NOVA!B124</f>
        <v>3b5</v>
      </c>
      <c r="AS13" s="386" t="str">
        <f>NOVA!C124</f>
        <v>How is tech used in entertainment</v>
      </c>
      <c r="AT13" s="387"/>
      <c r="AU13" s="162" t="str">
        <f>IF(NOVA!W124&lt;&gt;"", NOVA!W124, "")</f>
        <v/>
      </c>
    </row>
    <row r="14" spans="1:47">
      <c r="A14" s="109" t="s">
        <v>436</v>
      </c>
      <c r="B14" s="110" t="str">
        <f>WebelosBadge!W8</f>
        <v/>
      </c>
      <c r="C14" s="113"/>
      <c r="D14" s="402"/>
      <c r="E14" s="42">
        <f>AdventurePins!B18</f>
        <v>2</v>
      </c>
      <c r="F14" s="159" t="str">
        <f>AdventurePins!C18</f>
        <v>Show first aid for hurry cases:</v>
      </c>
      <c r="G14" s="42" t="str">
        <f>IF(AdventurePins!W18&lt;&gt;"", AdventurePins!W18, " ")</f>
        <v xml:space="preserve"> </v>
      </c>
      <c r="I14" s="399" t="str">
        <f>AdventurePins!C74</f>
        <v>Duty to God in Action</v>
      </c>
      <c r="J14" s="399"/>
      <c r="K14" s="399"/>
      <c r="L14" s="399"/>
      <c r="N14" s="410"/>
      <c r="O14" s="107" t="str">
        <f>Electives!B16</f>
        <v>3i</v>
      </c>
      <c r="P14" s="125" t="str">
        <f>Electives!C16</f>
        <v>Read bio of scientist. Tell den</v>
      </c>
      <c r="Q14" s="107" t="str">
        <f>IF(Electives!W16&lt;&gt;"", Electives!W16, " ")</f>
        <v xml:space="preserve"> </v>
      </c>
      <c r="S14" s="416"/>
      <c r="T14" s="107">
        <f>Electives!B86</f>
        <v>2</v>
      </c>
      <c r="U14" s="125" t="str">
        <f>Electives!C86</f>
        <v>Look rocks/minerals on rock hunt</v>
      </c>
      <c r="V14" s="107" t="str">
        <f>IF(Electives!W86&lt;&gt;"", Electives!W86, " ")</f>
        <v xml:space="preserve"> </v>
      </c>
      <c r="X14" s="410"/>
      <c r="Y14" s="107">
        <f>Electives!B152</f>
        <v>6</v>
      </c>
      <c r="Z14" s="125" t="str">
        <f>Electives!C152</f>
        <v>Identify animal only locally; tell why</v>
      </c>
      <c r="AA14" s="107" t="str">
        <f>IF(Electives!W152&lt;&gt;"", Electives!W152, " ")</f>
        <v xml:space="preserve"> </v>
      </c>
      <c r="AC14" s="164" t="str">
        <f>'Cub Awards'!B17</f>
        <v>a</v>
      </c>
      <c r="AD14" s="314" t="str">
        <f>'Cub Awards'!C17</f>
        <v>Participate in nature hike</v>
      </c>
      <c r="AE14" s="314"/>
      <c r="AF14" s="164" t="str">
        <f>IF('Cub Awards'!W17&lt;&gt;"", 'Cub Awards'!W17, "")</f>
        <v/>
      </c>
      <c r="AG14" s="215"/>
      <c r="AH14" s="162" t="str">
        <f>NOVA!B184</f>
        <v>7b</v>
      </c>
      <c r="AI14" s="386" t="str">
        <f>NOVA!C184</f>
        <v>Learn about a career dependent on STEM</v>
      </c>
      <c r="AJ14" s="387"/>
      <c r="AK14" s="162" t="str">
        <f>IF(NOVA!W184&lt;&gt;"", NOVA!W184, "")</f>
        <v/>
      </c>
      <c r="AL14" s="215"/>
      <c r="AM14" s="162" t="str">
        <f>NOVA!B61</f>
        <v>4a2</v>
      </c>
      <c r="AN14" s="386" t="str">
        <f>NOVA!C61</f>
        <v>Display 10 locally threatened species</v>
      </c>
      <c r="AO14" s="387"/>
      <c r="AP14" s="162" t="str">
        <f>IF(NOVA!W61&lt;&gt;"", NOVA!W61, "")</f>
        <v/>
      </c>
      <c r="AQ14" s="215"/>
      <c r="AR14" s="162" t="str">
        <f>NOVA!B125</f>
        <v>3c</v>
      </c>
      <c r="AS14" s="386" t="str">
        <f>NOVA!C125</f>
        <v>Discuss your findings with counselor</v>
      </c>
      <c r="AT14" s="387"/>
      <c r="AU14" s="162" t="str">
        <f>IF(NOVA!W125&lt;&gt;"", NOVA!W125, "")</f>
        <v/>
      </c>
    </row>
    <row r="15" spans="1:47" ht="12.75" customHeight="1">
      <c r="A15" s="114" t="s">
        <v>437</v>
      </c>
      <c r="B15" s="110" t="str">
        <f>WebelosBadge!W9</f>
        <v/>
      </c>
      <c r="C15" s="113"/>
      <c r="D15" s="402"/>
      <c r="E15" s="42" t="str">
        <f>AdventurePins!B19</f>
        <v>2a</v>
      </c>
      <c r="F15" s="159" t="str">
        <f>AdventurePins!C19</f>
        <v>Serious bleeding</v>
      </c>
      <c r="G15" s="42" t="str">
        <f>IF(AdventurePins!W19&lt;&gt;"", AdventurePins!W19, " ")</f>
        <v xml:space="preserve"> </v>
      </c>
      <c r="I15" s="426" t="str">
        <f>IF(AdventurePins!$E74&lt;&gt;"", AdventurePins!$E74, " ")</f>
        <v>(Do 1 -2 and two others)</v>
      </c>
      <c r="J15" s="42">
        <f>AdventurePins!B75</f>
        <v>1</v>
      </c>
      <c r="K15" s="159" t="str">
        <f>AdventurePins!C75</f>
        <v>Discuss duty to God</v>
      </c>
      <c r="L15" s="42" t="str">
        <f>IF(AdventurePins!W75&lt;&gt;"", AdventurePins!W75, " ")</f>
        <v xml:space="preserve"> </v>
      </c>
      <c r="N15" s="399" t="str">
        <f>Electives!C19</f>
        <v>Aquanaut</v>
      </c>
      <c r="O15" s="399"/>
      <c r="P15" s="399"/>
      <c r="Q15" s="399"/>
      <c r="S15" s="416"/>
      <c r="T15" s="107" t="str">
        <f>Electives!B87</f>
        <v>3a</v>
      </c>
      <c r="U15" s="125" t="str">
        <f>Electives!C87</f>
        <v>Identify rocks on hunt</v>
      </c>
      <c r="V15" s="107" t="str">
        <f>IF(Electives!W87&lt;&gt;"", Electives!W87, " ")</f>
        <v xml:space="preserve"> </v>
      </c>
      <c r="X15" s="410"/>
      <c r="Y15" s="107">
        <f>Electives!B153</f>
        <v>7</v>
      </c>
      <c r="Z15" s="125" t="str">
        <f>Electives!C153</f>
        <v>Give examples of TWO of following:</v>
      </c>
      <c r="AA15" s="107" t="str">
        <f>IF(Electives!W153&lt;&gt;"", Electives!W153, " ")</f>
        <v xml:space="preserve"> </v>
      </c>
      <c r="AC15" s="164" t="str">
        <f>'Cub Awards'!B18</f>
        <v>b</v>
      </c>
      <c r="AD15" s="314" t="str">
        <f>'Cub Awards'!C18</f>
        <v>Participate in outdoor activity</v>
      </c>
      <c r="AE15" s="314"/>
      <c r="AF15" s="164" t="str">
        <f>IF('Cub Awards'!W18&lt;&gt;"", 'Cub Awards'!W18, "")</f>
        <v/>
      </c>
      <c r="AG15" s="142"/>
      <c r="AH15" s="162">
        <f>NOVA!B185</f>
        <v>8</v>
      </c>
      <c r="AI15" s="386" t="str">
        <f>NOVA!C185</f>
        <v>Discuss scientific method</v>
      </c>
      <c r="AJ15" s="387"/>
      <c r="AK15" s="162" t="str">
        <f>IF(NOVA!W185&lt;&gt;"", NOVA!W185, "")</f>
        <v/>
      </c>
      <c r="AL15" s="142"/>
      <c r="AM15" s="162" t="str">
        <f>NOVA!B62</f>
        <v>4a3</v>
      </c>
      <c r="AN15" s="386" t="str">
        <f>NOVA!C62</f>
        <v>Discuss threatened v. endangered v. extinct</v>
      </c>
      <c r="AO15" s="387"/>
      <c r="AP15" s="162" t="str">
        <f>IF(NOVA!W62&lt;&gt;"", NOVA!W62, "")</f>
        <v/>
      </c>
      <c r="AQ15" s="142"/>
      <c r="AR15" s="162">
        <f>NOVA!B126</f>
        <v>4</v>
      </c>
      <c r="AS15" s="386" t="str">
        <f>NOVA!C126</f>
        <v>Visit a place where tech is used</v>
      </c>
      <c r="AT15" s="387"/>
      <c r="AU15" s="162" t="str">
        <f>IF(NOVA!W126&lt;&gt;"", NOVA!W126, "")</f>
        <v/>
      </c>
    </row>
    <row r="16" spans="1:47" ht="12.75" customHeight="1">
      <c r="A16" s="114" t="s">
        <v>438</v>
      </c>
      <c r="B16" s="110" t="str">
        <f>WebelosBadge!W10</f>
        <v/>
      </c>
      <c r="C16" s="113"/>
      <c r="D16" s="402"/>
      <c r="E16" s="42" t="str">
        <f>AdventurePins!B20</f>
        <v>2b</v>
      </c>
      <c r="F16" s="159" t="str">
        <f>AdventurePins!C20</f>
        <v>Heart attack / cardiac arrest</v>
      </c>
      <c r="G16" s="42" t="str">
        <f>IF(AdventurePins!W20&lt;&gt;"", AdventurePins!W20, " ")</f>
        <v xml:space="preserve"> </v>
      </c>
      <c r="I16" s="426"/>
      <c r="J16" s="42">
        <f>AdventurePins!B76</f>
        <v>2</v>
      </c>
      <c r="K16" s="159" t="str">
        <f>AdventurePins!C76</f>
        <v xml:space="preserve">Do an act of service </v>
      </c>
      <c r="L16" s="42" t="str">
        <f>IF(AdventurePins!W76&lt;&gt;"", AdventurePins!W76, " ")</f>
        <v xml:space="preserve"> </v>
      </c>
      <c r="N16" s="415" t="str">
        <f>IF(Electives!$E19&lt;&gt;"", Electives!$E19, " ")</f>
        <v>(Do 1-4 and two others)</v>
      </c>
      <c r="O16" s="107">
        <f>Electives!B20</f>
        <v>1</v>
      </c>
      <c r="P16" s="126" t="str">
        <f>Electives!C20</f>
        <v>State water activity safety precautions</v>
      </c>
      <c r="Q16" s="107" t="str">
        <f>IF(Electives!W20&lt;&gt;"", Electives!W20, " ")</f>
        <v xml:space="preserve"> </v>
      </c>
      <c r="S16" s="416"/>
      <c r="T16" s="107" t="str">
        <f>Electives!B88</f>
        <v>3b</v>
      </c>
      <c r="U16" s="125" t="str">
        <f>Electives!C88</f>
        <v>Use magnifying glass</v>
      </c>
      <c r="V16" s="107" t="str">
        <f>IF(Electives!W88&lt;&gt;"", Electives!W88, " ")</f>
        <v xml:space="preserve"> </v>
      </c>
      <c r="X16" s="410"/>
      <c r="Y16" s="107" t="str">
        <f>Electives!B154</f>
        <v>7a</v>
      </c>
      <c r="Z16" s="127" t="str">
        <f>Electives!C154</f>
        <v>Producer/consumer/decomposer in food chain</v>
      </c>
      <c r="AA16" s="107" t="str">
        <f>IF(Electives!W154&lt;&gt;"", Electives!W154, " ")</f>
        <v xml:space="preserve"> </v>
      </c>
      <c r="AC16" s="164" t="str">
        <f>'Cub Awards'!B19</f>
        <v>c</v>
      </c>
      <c r="AD16" s="314" t="str">
        <f>'Cub Awards'!C19</f>
        <v>Explain the buddy system</v>
      </c>
      <c r="AE16" s="314"/>
      <c r="AF16" s="164" t="str">
        <f>IF('Cub Awards'!W19&lt;&gt;"", 'Cub Awards'!W19, "")</f>
        <v/>
      </c>
      <c r="AG16" s="142"/>
      <c r="AH16" s="162">
        <f>NOVA!B186</f>
        <v>9</v>
      </c>
      <c r="AI16" s="386" t="str">
        <f>NOVA!C186</f>
        <v>Participate in a STEM activity with den</v>
      </c>
      <c r="AJ16" s="387"/>
      <c r="AK16" s="162" t="str">
        <f>IF(NOVA!W186&lt;&gt;"", NOVA!W186, "")</f>
        <v/>
      </c>
      <c r="AL16" s="142"/>
      <c r="AM16" s="162" t="str">
        <f>NOVA!B63</f>
        <v>4b1</v>
      </c>
      <c r="AN16" s="386" t="str">
        <f>NOVA!C63</f>
        <v>Catalog 5 locally invasive animals</v>
      </c>
      <c r="AO16" s="387"/>
      <c r="AP16" s="162" t="str">
        <f>IF(NOVA!W63&lt;&gt;"", NOVA!W63, "")</f>
        <v/>
      </c>
      <c r="AQ16" s="142"/>
      <c r="AR16" s="162" t="str">
        <f>NOVA!B127</f>
        <v>4a1</v>
      </c>
      <c r="AS16" s="386" t="str">
        <f>NOVA!C127</f>
        <v>Talk with someone about tech used</v>
      </c>
      <c r="AT16" s="387"/>
      <c r="AU16" s="162" t="str">
        <f>IF(NOVA!W127&lt;&gt;"", NOVA!W127, "")</f>
        <v/>
      </c>
    </row>
    <row r="17" spans="1:47" ht="12.75" customHeight="1">
      <c r="A17" s="109" t="s">
        <v>439</v>
      </c>
      <c r="B17" s="110" t="str">
        <f>WebelosBadge!W11</f>
        <v/>
      </c>
      <c r="C17" s="113"/>
      <c r="D17" s="402"/>
      <c r="E17" s="42" t="str">
        <f>AdventurePins!B21</f>
        <v>2c</v>
      </c>
      <c r="F17" s="159" t="str">
        <f>AdventurePins!C21</f>
        <v>Stopped breathing</v>
      </c>
      <c r="G17" s="42" t="str">
        <f>IF(AdventurePins!W21&lt;&gt;"", AdventurePins!W21, " ")</f>
        <v xml:space="preserve"> </v>
      </c>
      <c r="I17" s="426"/>
      <c r="J17" s="42">
        <f>AdventurePins!B77</f>
        <v>3</v>
      </c>
      <c r="K17" s="159" t="str">
        <f>AdventurePins!C77</f>
        <v>Earn religious emblem of faith</v>
      </c>
      <c r="L17" s="42" t="str">
        <f>IF(AdventurePins!W77&lt;&gt;"", AdventurePins!W77, " ")</f>
        <v xml:space="preserve"> </v>
      </c>
      <c r="N17" s="416"/>
      <c r="O17" s="107">
        <f>Electives!B21</f>
        <v>2</v>
      </c>
      <c r="P17" s="125" t="str">
        <f>Electives!C21</f>
        <v>Importance of Boating skills</v>
      </c>
      <c r="Q17" s="107" t="str">
        <f>IF(Electives!W21&lt;&gt;"", Electives!W21, " ")</f>
        <v xml:space="preserve"> </v>
      </c>
      <c r="S17" s="416"/>
      <c r="T17" s="107" t="str">
        <f>Electives!B89</f>
        <v>3c</v>
      </c>
      <c r="U17" s="125" t="str">
        <f>Electives!C89</f>
        <v>Share results w/den</v>
      </c>
      <c r="V17" s="107" t="str">
        <f>IF(Electives!W89&lt;&gt;"", Electives!W89, " ")</f>
        <v xml:space="preserve"> </v>
      </c>
      <c r="X17" s="410"/>
      <c r="Y17" s="107" t="str">
        <f>Electives!B155</f>
        <v>7b</v>
      </c>
      <c r="Z17" s="127" t="str">
        <f>Electives!C155</f>
        <v xml:space="preserve">One way humans changed nature balance </v>
      </c>
      <c r="AA17" s="107" t="str">
        <f>IF(Electives!W155&lt;&gt;"", Electives!W155, " ")</f>
        <v xml:space="preserve"> </v>
      </c>
      <c r="AC17" s="164" t="str">
        <f>'Cub Awards'!B20</f>
        <v>d</v>
      </c>
      <c r="AD17" s="314" t="str">
        <f>'Cub Awards'!C20</f>
        <v>Attend a pack overnighter</v>
      </c>
      <c r="AE17" s="314"/>
      <c r="AF17" s="164" t="str">
        <f>IF('Cub Awards'!W20&lt;&gt;"", 'Cub Awards'!W20, "")</f>
        <v/>
      </c>
      <c r="AG17" s="216"/>
      <c r="AH17" s="162">
        <f>NOVA!B187</f>
        <v>10</v>
      </c>
      <c r="AI17" s="386" t="str">
        <f>NOVA!C187</f>
        <v>Submit Supernova application</v>
      </c>
      <c r="AJ17" s="387"/>
      <c r="AK17" s="162" t="str">
        <f>IF(NOVA!W187&lt;&gt;"", NOVA!W187, "")</f>
        <v/>
      </c>
      <c r="AL17" s="216"/>
      <c r="AM17" s="162" t="str">
        <f>NOVA!B64</f>
        <v>4b2</v>
      </c>
      <c r="AN17" s="386" t="str">
        <f>NOVA!C64</f>
        <v>Design display about invasive species</v>
      </c>
      <c r="AO17" s="387"/>
      <c r="AP17" s="162" t="str">
        <f>IF(NOVA!W64&lt;&gt;"", NOVA!W64, "")</f>
        <v/>
      </c>
      <c r="AQ17" s="216"/>
      <c r="AR17" s="162" t="str">
        <f>NOVA!B128</f>
        <v>4a2</v>
      </c>
      <c r="AS17" s="386" t="str">
        <f>NOVA!C128</f>
        <v>Ask expert why the tech is used</v>
      </c>
      <c r="AT17" s="387"/>
      <c r="AU17" s="162" t="str">
        <f>IF(NOVA!W128&lt;&gt;"", NOVA!W128, "")</f>
        <v/>
      </c>
    </row>
    <row r="18" spans="1:47" ht="12.75" customHeight="1">
      <c r="A18" s="109" t="s">
        <v>857</v>
      </c>
      <c r="B18" s="110" t="str">
        <f>IF(ISTEXT(WebelosBadge!W12),"C"," ")</f>
        <v xml:space="preserve"> </v>
      </c>
      <c r="C18" s="115"/>
      <c r="D18" s="402"/>
      <c r="E18" s="42" t="str">
        <f>AdventurePins!B22</f>
        <v>2d</v>
      </c>
      <c r="F18" s="159" t="str">
        <f>AdventurePins!C22</f>
        <v>Stroke</v>
      </c>
      <c r="G18" s="42" t="str">
        <f>IF(AdventurePins!W22&lt;&gt;"", AdventurePins!W22, " ")</f>
        <v xml:space="preserve"> </v>
      </c>
      <c r="I18" s="426"/>
      <c r="J18" s="42">
        <f>AdventurePins!B78</f>
        <v>4</v>
      </c>
      <c r="K18" s="159" t="str">
        <f>AdventurePins!C78</f>
        <v>Make plan of TWO things help w/ duty to God</v>
      </c>
      <c r="L18" s="42" t="str">
        <f>IF(AdventurePins!W78&lt;&gt;"", AdventurePins!W78, " ")</f>
        <v xml:space="preserve"> </v>
      </c>
      <c r="N18" s="416"/>
      <c r="O18" s="107">
        <f>Electives!B22</f>
        <v>3</v>
      </c>
      <c r="P18" s="125" t="str">
        <f>Electives!C22</f>
        <v>Order of rescue</v>
      </c>
      <c r="Q18" s="107" t="str">
        <f>IF(Electives!W22&lt;&gt;"", Electives!W22, " ")</f>
        <v xml:space="preserve"> </v>
      </c>
      <c r="S18" s="416"/>
      <c r="T18" s="107" t="str">
        <f>Electives!B90</f>
        <v>4a</v>
      </c>
      <c r="U18" s="125" t="str">
        <f>Electives!C90</f>
        <v>Minerial test kit to Mohs scale of hardness</v>
      </c>
      <c r="V18" s="107" t="str">
        <f>IF(Electives!W90&lt;&gt;"", Electives!W90, " ")</f>
        <v xml:space="preserve"> </v>
      </c>
      <c r="X18" s="410"/>
      <c r="Y18" s="107" t="str">
        <f>Electives!B156</f>
        <v>7c</v>
      </c>
      <c r="Z18" s="125" t="str">
        <f>Electives!C156</f>
        <v>How to protect balance of nature</v>
      </c>
      <c r="AA18" s="107" t="str">
        <f>IF(Electives!W156&lt;&gt;"", Electives!W156, " ")</f>
        <v xml:space="preserve"> </v>
      </c>
      <c r="AC18" s="164" t="str">
        <f>'Cub Awards'!B21</f>
        <v>e</v>
      </c>
      <c r="AD18" s="314" t="str">
        <f>'Cub Awards'!C21</f>
        <v>Complete an oudoor service project</v>
      </c>
      <c r="AE18" s="314"/>
      <c r="AF18" s="164" t="str">
        <f>IF('Cub Awards'!W21&lt;&gt;"", 'Cub Awards'!W21, "")</f>
        <v/>
      </c>
      <c r="AG18" s="216"/>
      <c r="AL18" s="216"/>
      <c r="AM18" s="162" t="str">
        <f>NOVA!B65</f>
        <v>4b3</v>
      </c>
      <c r="AN18" s="386" t="str">
        <f>NOVA!C65</f>
        <v>Discuss invasive species</v>
      </c>
      <c r="AO18" s="387"/>
      <c r="AP18" s="162" t="str">
        <f>IF(NOVA!W65&lt;&gt;"", NOVA!W65, "")</f>
        <v/>
      </c>
      <c r="AQ18" s="216"/>
      <c r="AR18" s="162" t="str">
        <f>NOVA!B129</f>
        <v>4b</v>
      </c>
      <c r="AS18" s="386" t="str">
        <f>NOVA!C129</f>
        <v>Discuss with counselor your visit</v>
      </c>
      <c r="AT18" s="387"/>
      <c r="AU18" s="162" t="str">
        <f>IF(NOVA!W129&lt;&gt;"", NOVA!W129, "")</f>
        <v/>
      </c>
    </row>
    <row r="19" spans="1:47" ht="12.75" customHeight="1">
      <c r="A19" s="210" t="s">
        <v>856</v>
      </c>
      <c r="B19" s="110" t="str">
        <f>IF(ISTEXT(WebelosBadge!W13),"C"," ")</f>
        <v xml:space="preserve"> </v>
      </c>
      <c r="C19" s="116"/>
      <c r="D19" s="402"/>
      <c r="E19" s="42" t="str">
        <f>AdventurePins!B23</f>
        <v>2e</v>
      </c>
      <c r="F19" s="159" t="str">
        <f>AdventurePins!C23</f>
        <v>Poisoning</v>
      </c>
      <c r="G19" s="42" t="str">
        <f>IF(AdventurePins!W23&lt;&gt;"", AdventurePins!W23, " ")</f>
        <v xml:space="preserve"> </v>
      </c>
      <c r="I19" s="426"/>
      <c r="J19" s="42">
        <f>AdventurePins!B79</f>
        <v>5</v>
      </c>
      <c r="K19" s="159" t="str">
        <f>AdventurePins!C79</f>
        <v>Discuss Scout Oath &amp; Law to beliefs abt God</v>
      </c>
      <c r="L19" s="42" t="str">
        <f>IF(AdventurePins!W79&lt;&gt;"", AdventurePins!W79, " ")</f>
        <v xml:space="preserve"> </v>
      </c>
      <c r="N19" s="416"/>
      <c r="O19" s="107">
        <f>Electives!B23</f>
        <v>4</v>
      </c>
      <c r="P19" s="125" t="str">
        <f>Electives!C23</f>
        <v>Attempt Swimmer test</v>
      </c>
      <c r="Q19" s="107" t="str">
        <f>IF(Electives!W23&lt;&gt;"", Electives!W23, " ")</f>
        <v xml:space="preserve"> </v>
      </c>
      <c r="S19" s="416"/>
      <c r="T19" s="107" t="str">
        <f>Electives!B91</f>
        <v>4b</v>
      </c>
      <c r="U19" s="125" t="str">
        <f>Electives!C91</f>
        <v>Record results in handbook</v>
      </c>
      <c r="V19" s="107" t="str">
        <f>IF(Electives!W91&lt;&gt;"", Electives!W91, " ")</f>
        <v xml:space="preserve"> </v>
      </c>
      <c r="X19" s="410"/>
      <c r="Y19" s="107">
        <f>Electives!B157</f>
        <v>8</v>
      </c>
      <c r="Z19" s="125" t="str">
        <f>Electives!C157</f>
        <v>Learn aquatic ecosystems &amp; discuss</v>
      </c>
      <c r="AA19" s="107" t="str">
        <f>IF(Electives!W157&lt;&gt;"", Electives!W157, " ")</f>
        <v xml:space="preserve"> </v>
      </c>
      <c r="AC19" s="164" t="str">
        <f>'Cub Awards'!B22</f>
        <v>f</v>
      </c>
      <c r="AD19" s="314" t="str">
        <f>'Cub Awards'!C22</f>
        <v>Complete conservation project</v>
      </c>
      <c r="AE19" s="314"/>
      <c r="AF19" s="164" t="str">
        <f>IF('Cub Awards'!W22&lt;&gt;"", 'Cub Awards'!W22, "")</f>
        <v/>
      </c>
      <c r="AG19" s="216"/>
      <c r="AH19" s="163"/>
      <c r="AI19" s="142" t="str">
        <f>NOVA!C5</f>
        <v>NOVA Science: Science Everywhere</v>
      </c>
      <c r="AJ19" s="214"/>
      <c r="AL19" s="216"/>
      <c r="AM19" s="162" t="str">
        <f>NOVA!B66</f>
        <v>4c1</v>
      </c>
      <c r="AN19" s="386" t="str">
        <f>NOVA!C66</f>
        <v>Visit a local ecosystem and investigate</v>
      </c>
      <c r="AO19" s="387"/>
      <c r="AP19" s="162" t="str">
        <f>IF(NOVA!W66&lt;&gt;"", NOVA!W66, "")</f>
        <v/>
      </c>
      <c r="AQ19" s="216"/>
      <c r="AR19" s="162">
        <f>NOVA!B130</f>
        <v>5</v>
      </c>
      <c r="AS19" s="323" t="str">
        <f>NOVA!C130</f>
        <v>Discuss how tech affects your life</v>
      </c>
      <c r="AT19" s="323"/>
      <c r="AU19" s="162" t="str">
        <f>IF(NOVA!W130&lt;&gt;"", NOVA!W130, "")</f>
        <v/>
      </c>
    </row>
    <row r="20" spans="1:47" ht="12.75" customHeight="1">
      <c r="A20" s="411" t="s">
        <v>29</v>
      </c>
      <c r="B20" s="411"/>
      <c r="C20" s="116"/>
      <c r="D20" s="402"/>
      <c r="E20" s="42">
        <f>AdventurePins!B24</f>
        <v>3</v>
      </c>
      <c r="F20" s="159" t="str">
        <f>AdventurePins!C24</f>
        <v>Show how to help choking victim</v>
      </c>
      <c r="G20" s="42" t="str">
        <f>IF(AdventurePins!W24&lt;&gt;"", AdventurePins!W24, " ")</f>
        <v xml:space="preserve"> </v>
      </c>
      <c r="I20" s="426"/>
      <c r="J20" s="42">
        <f>AdventurePins!B80</f>
        <v>6</v>
      </c>
      <c r="K20" s="159" t="str">
        <f>AdventurePins!C80</f>
        <v>Pray/meditate for one month</v>
      </c>
      <c r="L20" s="42" t="str">
        <f>IF(AdventurePins!W80&lt;&gt;"", AdventurePins!W80, " ")</f>
        <v xml:space="preserve"> </v>
      </c>
      <c r="N20" s="416"/>
      <c r="O20" s="107">
        <f>Electives!B24</f>
        <v>5</v>
      </c>
      <c r="P20" s="125" t="str">
        <f>Electives!C24</f>
        <v>Front surface dive</v>
      </c>
      <c r="Q20" s="107" t="str">
        <f>IF(Electives!W24&lt;&gt;"", Electives!W24, " ")</f>
        <v xml:space="preserve"> </v>
      </c>
      <c r="S20" s="416"/>
      <c r="T20" s="107">
        <f>Electives!B92</f>
        <v>5</v>
      </c>
      <c r="U20" s="125" t="str">
        <f>Electives!C92</f>
        <v>Identify geological features on map</v>
      </c>
      <c r="V20" s="107" t="str">
        <f>IF(Electives!W92&lt;&gt;"", Electives!W92, " ")</f>
        <v xml:space="preserve"> </v>
      </c>
      <c r="X20" s="410"/>
      <c r="Y20" s="107">
        <f>Electives!B158</f>
        <v>9</v>
      </c>
      <c r="Z20" s="125" t="str">
        <f>Electives!C158</f>
        <v>Do one of following:</v>
      </c>
      <c r="AA20" s="107" t="str">
        <f>IF(Electives!W158&lt;&gt;"", Electives!W158, " ")</f>
        <v xml:space="preserve"> </v>
      </c>
      <c r="AC20" s="164" t="str">
        <f>'Cub Awards'!B23</f>
        <v>g</v>
      </c>
      <c r="AD20" s="314" t="str">
        <f>'Cub Awards'!C23</f>
        <v>Earn the Summertime Pack Award</v>
      </c>
      <c r="AE20" s="314"/>
      <c r="AF20" s="164" t="str">
        <f>IF('Cub Awards'!W23&lt;&gt;"", 'Cub Awards'!W23, "")</f>
        <v/>
      </c>
      <c r="AG20" s="216"/>
      <c r="AH20" s="162" t="str">
        <f>NOVA!B6</f>
        <v>1a</v>
      </c>
      <c r="AI20" s="386" t="str">
        <f>NOVA!C6</f>
        <v>Read or watch 1 hour of science content</v>
      </c>
      <c r="AJ20" s="387"/>
      <c r="AK20" s="162" t="str">
        <f>IF(NOVA!W6&lt;&gt;"", NOVA!W6, "")</f>
        <v/>
      </c>
      <c r="AL20" s="216"/>
      <c r="AM20" s="162" t="str">
        <f>NOVA!B67</f>
        <v>4c2</v>
      </c>
      <c r="AN20" s="386" t="str">
        <f>NOVA!C67</f>
        <v>Draw food web of plants / animals</v>
      </c>
      <c r="AO20" s="387"/>
      <c r="AP20" s="162" t="str">
        <f>IF(NOVA!W67&lt;&gt;"", NOVA!W67,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IF(AdventurePins!W25&lt;&gt;"", AdventurePins!W25, " ")</f>
        <v xml:space="preserve"> </v>
      </c>
      <c r="I21" s="399" t="str">
        <f>AdventurePins!C82</f>
        <v>Outdoorsman</v>
      </c>
      <c r="J21" s="399"/>
      <c r="K21" s="399"/>
      <c r="L21" s="399"/>
      <c r="N21" s="416"/>
      <c r="O21" s="107">
        <f>Electives!B25</f>
        <v>6</v>
      </c>
      <c r="P21" s="125" t="str">
        <f>Electives!C25</f>
        <v>Demonstrate 2 strokes</v>
      </c>
      <c r="Q21" s="107" t="str">
        <f>IF(Electives!W25&lt;&gt;"", Electives!W25, " ")</f>
        <v xml:space="preserve"> </v>
      </c>
      <c r="S21" s="416"/>
      <c r="T21" s="107" t="str">
        <f>Electives!B93</f>
        <v>6a</v>
      </c>
      <c r="U21" s="125" t="str">
        <f>Electives!C93</f>
        <v>Identify geological building materials (home)</v>
      </c>
      <c r="V21" s="107" t="str">
        <f>IF(Electives!W93&lt;&gt;"", Electives!W93, " ")</f>
        <v xml:space="preserve"> </v>
      </c>
      <c r="X21" s="410"/>
      <c r="Y21" s="107" t="str">
        <f>Electives!B159</f>
        <v>9a</v>
      </c>
      <c r="Z21" s="125" t="str">
        <f>Electives!C159</f>
        <v>Visit museum and discuss with den</v>
      </c>
      <c r="AA21" s="107" t="str">
        <f>IF(Electives!W159&lt;&gt;"", Electives!W159, " ")</f>
        <v xml:space="preserve"> </v>
      </c>
      <c r="AC21" s="164" t="str">
        <f>'Cub Awards'!B24</f>
        <v>h</v>
      </c>
      <c r="AD21" s="314" t="str">
        <f>'Cub Awards'!C24</f>
        <v>Participate in nature observation</v>
      </c>
      <c r="AE21" s="314"/>
      <c r="AF21" s="164" t="str">
        <f>IF('Cub Awards'!W24&lt;&gt;"", 'Cub Awards'!W24, "")</f>
        <v/>
      </c>
      <c r="AG21" s="216"/>
      <c r="AH21" s="162" t="str">
        <f>NOVA!B7</f>
        <v>1b</v>
      </c>
      <c r="AI21" s="386" t="str">
        <f>NOVA!C7</f>
        <v>List at least two questions or ideas</v>
      </c>
      <c r="AJ21" s="387"/>
      <c r="AK21" s="162" t="str">
        <f>IF(NOVA!W7&lt;&gt;"", NOVA!W7, "")</f>
        <v/>
      </c>
      <c r="AL21" s="216"/>
      <c r="AM21" s="162" t="str">
        <f>NOVA!B68</f>
        <v>4c3</v>
      </c>
      <c r="AN21" s="386" t="str">
        <f>NOVA!C68</f>
        <v>Discuss food web with counselor</v>
      </c>
      <c r="AO21" s="387"/>
      <c r="AP21" s="162" t="str">
        <f>IF(NOVA!W68&lt;&gt;"", NOVA!W68, "")</f>
        <v/>
      </c>
      <c r="AQ21" s="216"/>
      <c r="AR21" s="162" t="str">
        <f>NOVA!B133</f>
        <v>1a</v>
      </c>
      <c r="AS21" s="389" t="str">
        <f>NOVA!C133</f>
        <v>Read or watch 1 hour of mechanical content</v>
      </c>
      <c r="AT21" s="390"/>
      <c r="AU21" s="162" t="str">
        <f>IF(NOVA!W133&lt;&gt;"", NOVA!W133, "")</f>
        <v/>
      </c>
    </row>
    <row r="22" spans="1:47">
      <c r="A22" s="109" t="s">
        <v>440</v>
      </c>
      <c r="B22" s="117" t="str">
        <f>IF(ISTEXT(ArrowOfLight!W5),"C"," ")</f>
        <v xml:space="preserve"> </v>
      </c>
      <c r="D22" s="402"/>
      <c r="E22" s="42">
        <f>AdventurePins!B26</f>
        <v>5</v>
      </c>
      <c r="F22" s="159" t="str">
        <f>AdventurePins!C26</f>
        <v>Demonstrate treatment for five:</v>
      </c>
      <c r="G22" s="42" t="str">
        <f>IF(AdventurePins!W26&lt;&gt;"", AdventurePins!W26, " ")</f>
        <v xml:space="preserve"> </v>
      </c>
      <c r="I22" s="402" t="str">
        <f>IF(AdventurePins!$E82&lt;&gt;"", AdventurePins!$E82, " ")</f>
        <v>(Do all of A or B)</v>
      </c>
      <c r="J22" s="424" t="str">
        <f>AdventurePins!C83</f>
        <v>Option A</v>
      </c>
      <c r="K22" s="425"/>
      <c r="L22" s="42" t="str">
        <f>IF(AdventurePins!W83&lt;&gt;"", AdventurePins!W83, " ")</f>
        <v xml:space="preserve"> </v>
      </c>
      <c r="N22" s="416"/>
      <c r="O22" s="107">
        <f>Electives!B26</f>
        <v>7</v>
      </c>
      <c r="P22" s="125" t="str">
        <f>Electives!C26</f>
        <v>Talk swimming expert</v>
      </c>
      <c r="Q22" s="107" t="str">
        <f>IF(Electives!W26&lt;&gt;"", Electives!W26, " ")</f>
        <v xml:space="preserve"> </v>
      </c>
      <c r="S22" s="417"/>
      <c r="T22" s="107" t="str">
        <f>Electives!B94</f>
        <v>6b</v>
      </c>
      <c r="U22" s="125" t="str">
        <f>Electives!C94</f>
        <v>Identify geological materials (community)</v>
      </c>
      <c r="V22" s="107" t="str">
        <f>IF(Electives!W94&lt;&gt;"", Electives!W94, " ")</f>
        <v xml:space="preserve"> </v>
      </c>
      <c r="X22" s="410"/>
      <c r="Y22" s="107" t="str">
        <f>Electives!B160</f>
        <v>9b</v>
      </c>
      <c r="Z22" s="127" t="str">
        <f>Electives!C160</f>
        <v>Create vid of wild creature &amp; share w/den</v>
      </c>
      <c r="AA22" s="107" t="str">
        <f>IF(Electives!W160&lt;&gt;"", Electives!W160, " ")</f>
        <v xml:space="preserve"> </v>
      </c>
      <c r="AC22" s="164" t="str">
        <f>'Cub Awards'!B25</f>
        <v>i</v>
      </c>
      <c r="AD22" s="314" t="str">
        <f>'Cub Awards'!C25</f>
        <v>Participate in outdoor aquatics</v>
      </c>
      <c r="AE22" s="314"/>
      <c r="AF22" s="164" t="str">
        <f>IF('Cub Awards'!W25&lt;&gt;"", 'Cub Awards'!W25, "")</f>
        <v/>
      </c>
      <c r="AG22" s="216"/>
      <c r="AH22" s="162" t="str">
        <f>NOVA!B8</f>
        <v>1c</v>
      </c>
      <c r="AI22" s="386" t="str">
        <f>NOVA!C8</f>
        <v>Discuss two with your counselor</v>
      </c>
      <c r="AJ22" s="387"/>
      <c r="AK22" s="162" t="str">
        <f>IF(NOVA!W8&lt;&gt;"", NOVA!W8, "")</f>
        <v/>
      </c>
      <c r="AL22" s="216"/>
      <c r="AM22" s="162" t="str">
        <f>NOVA!B69</f>
        <v>4d1</v>
      </c>
      <c r="AN22" s="386" t="str">
        <f>NOVA!C69</f>
        <v>Crate diorama of local animal's habitat</v>
      </c>
      <c r="AO22" s="387"/>
      <c r="AP22" s="162" t="str">
        <f>IF(NOVA!W69&lt;&gt;"", NOVA!W69, "")</f>
        <v/>
      </c>
      <c r="AQ22" s="216"/>
      <c r="AR22" s="162" t="str">
        <f>NOVA!B134</f>
        <v>1b</v>
      </c>
      <c r="AS22" s="386" t="str">
        <f>NOVA!C134</f>
        <v>List at least two questions or ideas</v>
      </c>
      <c r="AT22" s="387"/>
      <c r="AU22" s="162" t="str">
        <f>IF(NOVA!W134&lt;&gt;"", NOVA!W134, "")</f>
        <v/>
      </c>
    </row>
    <row r="23" spans="1:47">
      <c r="A23" s="109" t="s">
        <v>441</v>
      </c>
      <c r="B23" s="117" t="str">
        <f>ArrowOfLight!W6</f>
        <v/>
      </c>
      <c r="D23" s="402"/>
      <c r="E23" s="42" t="str">
        <f>AdventurePins!B27</f>
        <v>5a</v>
      </c>
      <c r="F23" s="159" t="str">
        <f>AdventurePins!C27</f>
        <v>Cuts &amp; scratches</v>
      </c>
      <c r="G23" s="42" t="str">
        <f>IF(AdventurePins!W27&lt;&gt;"", AdventurePins!W27, " ")</f>
        <v xml:space="preserve"> </v>
      </c>
      <c r="I23" s="402"/>
      <c r="J23" s="42">
        <f>AdventurePins!B84</f>
        <v>1</v>
      </c>
      <c r="K23" s="159" t="str">
        <f>AdventurePins!C84</f>
        <v>Plan / conduct campout</v>
      </c>
      <c r="L23" s="42" t="str">
        <f>IF(AdventurePins!W84&lt;&gt;"", AdventurePins!W84, " ")</f>
        <v xml:space="preserve"> </v>
      </c>
      <c r="N23" s="416"/>
      <c r="O23" s="107">
        <f>Electives!B27</f>
        <v>8</v>
      </c>
      <c r="P23" s="125" t="str">
        <f>Electives!C27</f>
        <v>PFD exercise</v>
      </c>
      <c r="Q23" s="107" t="str">
        <f>IF(Electives!W27&lt;&gt;"", Electives!W27,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Awards'!W26&lt;&gt;"", 'Cub Awards'!W26, "")</f>
        <v/>
      </c>
      <c r="AG23" s="216"/>
      <c r="AH23" s="162">
        <f>NOVA!B9</f>
        <v>2</v>
      </c>
      <c r="AI23" s="386" t="str">
        <f>NOVA!C9</f>
        <v>Complete an elective listed in comment</v>
      </c>
      <c r="AJ23" s="387"/>
      <c r="AK23" s="162" t="str">
        <f>IF(NOVA!W9&lt;&gt;"", NOVA!W9, "")</f>
        <v/>
      </c>
      <c r="AL23" s="216"/>
      <c r="AM23" s="162" t="str">
        <f>NOVA!B70</f>
        <v>4d2</v>
      </c>
      <c r="AN23" s="386" t="str">
        <f>NOVA!C70</f>
        <v>Explain what animal must have</v>
      </c>
      <c r="AO23" s="387"/>
      <c r="AP23" s="162" t="str">
        <f>IF(NOVA!W70&lt;&gt;"", NOVA!W70, "")</f>
        <v/>
      </c>
      <c r="AQ23" s="216"/>
      <c r="AR23" s="162" t="str">
        <f>NOVA!B135</f>
        <v>1c</v>
      </c>
      <c r="AS23" s="386" t="str">
        <f>NOVA!C135</f>
        <v>Discuss two with your counselor</v>
      </c>
      <c r="AT23" s="387"/>
      <c r="AU23" s="162" t="str">
        <f>IF(NOVA!W135&lt;&gt;"", NOVA!W135, "")</f>
        <v/>
      </c>
    </row>
    <row r="24" spans="1:47">
      <c r="A24" s="109" t="s">
        <v>442</v>
      </c>
      <c r="B24" s="117" t="str">
        <f>ArrowOfLight!W8</f>
        <v/>
      </c>
      <c r="D24" s="402"/>
      <c r="E24" s="42" t="str">
        <f>AdventurePins!B28</f>
        <v>5b</v>
      </c>
      <c r="F24" s="159" t="str">
        <f>AdventurePins!C28</f>
        <v>Burns &amp; scalds</v>
      </c>
      <c r="G24" s="42" t="str">
        <f>IF(AdventurePins!W28&lt;&gt;"", AdventurePins!W28, " ")</f>
        <v xml:space="preserve"> </v>
      </c>
      <c r="I24" s="402"/>
      <c r="J24" s="42">
        <f>AdventurePins!B85</f>
        <v>2</v>
      </c>
      <c r="K24" s="159" t="str">
        <f>AdventurePins!C85</f>
        <v>Setup tent without adult help</v>
      </c>
      <c r="L24" s="42" t="str">
        <f>IF(AdventurePins!W85&lt;&gt;"", AdventurePins!W85, " ")</f>
        <v xml:space="preserve"> </v>
      </c>
      <c r="N24" s="417"/>
      <c r="O24" s="107">
        <f>Electives!B28</f>
        <v>9</v>
      </c>
      <c r="P24" s="125" t="str">
        <f>Electives!C28</f>
        <v>Paddle canoe</v>
      </c>
      <c r="Q24" s="107" t="str">
        <f>IF(Electives!W28&lt;&gt;"", Electives!W28, " ")</f>
        <v xml:space="preserve"> </v>
      </c>
      <c r="S24" s="410" t="str">
        <f>IF(Electives!$E97&lt;&gt;"", Electives!$E97, " ")</f>
        <v>(Do 1-2)</v>
      </c>
      <c r="T24" s="107">
        <f>Electives!B98</f>
        <v>1</v>
      </c>
      <c r="U24" s="126" t="str">
        <f>Electives!C98</f>
        <v>3 things describing a type of engineer</v>
      </c>
      <c r="V24" s="107" t="str">
        <f>IF(Electives!W98&lt;&gt;"", Electives!W98, " ")</f>
        <v xml:space="preserve"> </v>
      </c>
      <c r="X24" s="410" t="str">
        <f>IF(Electives!$E163&lt;&gt;"", Electives!$E163, " ")</f>
        <v>(Do 1-4 and one other)</v>
      </c>
      <c r="Y24" s="107">
        <f>Electives!B164</f>
        <v>1</v>
      </c>
      <c r="Z24" s="125" t="str">
        <f>Electives!C164</f>
        <v>Identify 2 groups / parts of tree</v>
      </c>
      <c r="AA24" s="107" t="str">
        <f>IF(Electives!W164&lt;&gt;"", Electives!W164, " ")</f>
        <v xml:space="preserve"> </v>
      </c>
      <c r="AC24" s="164" t="str">
        <f>'Cub Awards'!B27</f>
        <v>k</v>
      </c>
      <c r="AD24" s="314" t="str">
        <f>'Cub Awards'!C27</f>
        <v>Participate in outdoor sporting event</v>
      </c>
      <c r="AE24" s="314"/>
      <c r="AF24" s="164" t="str">
        <f>IF('Cub Awards'!W27&lt;&gt;"", 'Cub Awards'!W27, "")</f>
        <v/>
      </c>
      <c r="AG24" s="216"/>
      <c r="AH24" s="162" t="str">
        <f>NOVA!B10</f>
        <v>3a</v>
      </c>
      <c r="AI24" s="386" t="str">
        <f>NOVA!C10</f>
        <v>Choose a question to investigate</v>
      </c>
      <c r="AJ24" s="387"/>
      <c r="AK24" s="162" t="str">
        <f>IF(NOVA!W10&lt;&gt;"", NOVA!W10, "")</f>
        <v/>
      </c>
      <c r="AL24" s="216"/>
      <c r="AM24" s="162" t="str">
        <f>NOVA!B71</f>
        <v>4e1</v>
      </c>
      <c r="AN24" s="386" t="str">
        <f>NOVA!C71</f>
        <v>Make and place a bird feeder</v>
      </c>
      <c r="AO24" s="387"/>
      <c r="AP24" s="162" t="str">
        <f>IF(NOVA!W71&lt;&gt;"", NOVA!W71, "")</f>
        <v/>
      </c>
      <c r="AQ24" s="216"/>
      <c r="AR24" s="162">
        <f>NOVA!B136</f>
        <v>2</v>
      </c>
      <c r="AS24" s="386" t="str">
        <f>NOVA!C136</f>
        <v>Complete an elective listed in comment</v>
      </c>
      <c r="AT24" s="387"/>
      <c r="AU24" s="162" t="str">
        <f>IF(NOVA!W136&lt;&gt;"", NOVA!W136, "")</f>
        <v/>
      </c>
    </row>
    <row r="25" spans="1:47" ht="12.75" customHeight="1">
      <c r="A25" s="109" t="s">
        <v>443</v>
      </c>
      <c r="B25" s="117" t="str">
        <f>ArrowOfLight!W7</f>
        <v/>
      </c>
      <c r="D25" s="402"/>
      <c r="E25" s="42" t="str">
        <f>AdventurePins!B29</f>
        <v>5c</v>
      </c>
      <c r="F25" s="159" t="str">
        <f>AdventurePins!C29</f>
        <v>Sunburn</v>
      </c>
      <c r="G25" s="42" t="str">
        <f>IF(AdventurePins!W29&lt;&gt;"", AdventurePins!W29, " ")</f>
        <v xml:space="preserve"> </v>
      </c>
      <c r="I25" s="402"/>
      <c r="J25" s="42">
        <f>AdventurePins!B86</f>
        <v>3</v>
      </c>
      <c r="K25" s="159" t="str">
        <f>AdventurePins!C86</f>
        <v>Discuss emergency actions for:</v>
      </c>
      <c r="L25" s="42" t="str">
        <f>IF(AdventurePins!W86&lt;&gt;"", AdventurePins!W86, " ")</f>
        <v xml:space="preserve"> </v>
      </c>
      <c r="N25" s="399" t="str">
        <f>Electives!C31</f>
        <v>Art Explosion</v>
      </c>
      <c r="O25" s="399"/>
      <c r="P25" s="399"/>
      <c r="Q25" s="399"/>
      <c r="S25" s="410"/>
      <c r="T25" s="107" t="str">
        <f>Electives!B99</f>
        <v>2a</v>
      </c>
      <c r="U25" s="125" t="str">
        <f>Electives!C99</f>
        <v>Construct blueprint plans for a design</v>
      </c>
      <c r="V25" s="107" t="str">
        <f>IF(Electives!W99&lt;&gt;"", Electives!W99, " ")</f>
        <v xml:space="preserve"> </v>
      </c>
      <c r="X25" s="410"/>
      <c r="Y25" s="107">
        <f>Electives!B165</f>
        <v>2</v>
      </c>
      <c r="Z25" s="125" t="str">
        <f>Electives!C165</f>
        <v>Identify 4 local trees &amp; how used</v>
      </c>
      <c r="AA25" s="107" t="str">
        <f>IF(Electives!W165&lt;&gt;"", Electives!W165, " ")</f>
        <v xml:space="preserve"> </v>
      </c>
      <c r="AC25" s="164" t="str">
        <f>'Cub Awards'!B28</f>
        <v>l</v>
      </c>
      <c r="AD25" s="314" t="str">
        <f>'Cub Awards'!C28</f>
        <v>Participate in outdoor worship service</v>
      </c>
      <c r="AE25" s="314"/>
      <c r="AF25" s="164" t="str">
        <f>IF('Cub Awards'!W28&lt;&gt;"", 'Cub Awards'!W28, "")</f>
        <v/>
      </c>
      <c r="AG25" s="216"/>
      <c r="AH25" s="162" t="str">
        <f>NOVA!B11</f>
        <v>3b</v>
      </c>
      <c r="AI25" s="386" t="str">
        <f>NOVA!C11</f>
        <v>Use scientific method to investigate</v>
      </c>
      <c r="AJ25" s="387"/>
      <c r="AK25" s="162" t="str">
        <f>IF(NOVA!W11&lt;&gt;"", NOVA!W11, "")</f>
        <v/>
      </c>
      <c r="AL25" s="216"/>
      <c r="AM25" s="162" t="str">
        <f>NOVA!B72</f>
        <v>4e2</v>
      </c>
      <c r="AN25" s="386" t="str">
        <f>NOVA!C72</f>
        <v>Fill feeder with birdseed</v>
      </c>
      <c r="AO25" s="387"/>
      <c r="AP25" s="162" t="str">
        <f>IF(NOVA!W72&lt;&gt;"", NOVA!W72, "")</f>
        <v/>
      </c>
      <c r="AQ25" s="216"/>
      <c r="AR25" s="162" t="str">
        <f>NOVA!B137</f>
        <v>3a1</v>
      </c>
      <c r="AS25" s="386" t="str">
        <f>NOVA!C137</f>
        <v>Make a list of the three kinds of levers</v>
      </c>
      <c r="AT25" s="387"/>
      <c r="AU25" s="162" t="str">
        <f>IF(NOVA!W137&lt;&gt;"", NOVA!W137, "")</f>
        <v/>
      </c>
    </row>
    <row r="26" spans="1:47" ht="12.75" customHeight="1">
      <c r="A26" s="114" t="s">
        <v>444</v>
      </c>
      <c r="B26" s="117" t="str">
        <f>ArrowOfLight!W9</f>
        <v/>
      </c>
      <c r="D26" s="402"/>
      <c r="E26" s="42" t="str">
        <f>AdventurePins!B30</f>
        <v>5d</v>
      </c>
      <c r="F26" s="159" t="str">
        <f>AdventurePins!C30</f>
        <v>Blisters on hand / foot</v>
      </c>
      <c r="G26" s="42" t="str">
        <f>IF(AdventurePins!W30&lt;&gt;"", AdventurePins!W30, " ")</f>
        <v xml:space="preserve"> </v>
      </c>
      <c r="I26" s="402"/>
      <c r="J26" s="42" t="str">
        <f>AdventurePins!B87</f>
        <v>3a</v>
      </c>
      <c r="K26" s="159" t="str">
        <f>AdventurePins!C87</f>
        <v>Severe rainstorm causing flooding</v>
      </c>
      <c r="L26" s="42" t="str">
        <f>IF(AdventurePins!W87&lt;&gt;"", AdventurePins!W87, " ")</f>
        <v xml:space="preserve"> </v>
      </c>
      <c r="N26" s="415" t="str">
        <f>IF(Electives!$E31&lt;&gt;"", Electives!$E31, " ")</f>
        <v>(Do 1-2 and two of 3)</v>
      </c>
      <c r="O26" s="107">
        <f>Electives!B32</f>
        <v>1</v>
      </c>
      <c r="P26" s="125" t="str">
        <f>Electives!C32</f>
        <v>Visit museum</v>
      </c>
      <c r="Q26" s="107" t="str">
        <f>IF(Electives!W32&lt;&gt;"", Electives!W32, " ")</f>
        <v xml:space="preserve"> </v>
      </c>
      <c r="S26" s="410"/>
      <c r="T26" s="107" t="str">
        <f>Electives!B100</f>
        <v>2b</v>
      </c>
      <c r="U26" s="125" t="str">
        <f>Electives!C100</f>
        <v>Using plans, construct the project</v>
      </c>
      <c r="V26" s="107" t="str">
        <f>IF(Electives!W100&lt;&gt;"", Electives!W100, " ")</f>
        <v xml:space="preserve"> </v>
      </c>
      <c r="X26" s="410"/>
      <c r="Y26" s="107">
        <f>Electives!B166</f>
        <v>3</v>
      </c>
      <c r="Z26" s="125" t="str">
        <f>Electives!C166</f>
        <v>Identify 4 plants &amp; how used</v>
      </c>
      <c r="AA26" s="107" t="str">
        <f>IF(Electives!W166&lt;&gt;"", Electives!W166, " ")</f>
        <v xml:space="preserve"> </v>
      </c>
      <c r="AC26" s="164" t="str">
        <f>'Cub Awards'!B29</f>
        <v>m</v>
      </c>
      <c r="AD26" s="314" t="str">
        <f>'Cub Awards'!C29</f>
        <v>Explore park</v>
      </c>
      <c r="AE26" s="314"/>
      <c r="AF26" s="164" t="str">
        <f>IF('Cub Awards'!W29&lt;&gt;"", 'Cub Awards'!W29, "")</f>
        <v/>
      </c>
      <c r="AG26" s="217"/>
      <c r="AH26" s="162" t="str">
        <f>NOVA!B12</f>
        <v>3c</v>
      </c>
      <c r="AI26" s="386" t="str">
        <f>NOVA!C12</f>
        <v>Discuss findings with counselor</v>
      </c>
      <c r="AJ26" s="387"/>
      <c r="AK26" s="162" t="str">
        <f>IF(NOVA!W12&lt;&gt;"", NOVA!W12, "")</f>
        <v/>
      </c>
      <c r="AL26" s="217"/>
      <c r="AM26" s="162" t="str">
        <f>NOVA!B73</f>
        <v>4e3</v>
      </c>
      <c r="AN26" s="386" t="str">
        <f>NOVA!C73</f>
        <v>Provide a water source</v>
      </c>
      <c r="AO26" s="387"/>
      <c r="AP26" s="162" t="str">
        <f>IF(NOVA!W73&lt;&gt;"", NOVA!W73, "")</f>
        <v/>
      </c>
      <c r="AQ26" s="217"/>
      <c r="AR26" s="162" t="str">
        <f>NOVA!B138</f>
        <v>3a2</v>
      </c>
      <c r="AS26" s="386" t="str">
        <f>NOVA!C138</f>
        <v>Show how each lever work</v>
      </c>
      <c r="AT26" s="387"/>
      <c r="AU26" s="162" t="str">
        <f>IF(NOVA!W138&lt;&gt;"", NOVA!W138, "")</f>
        <v/>
      </c>
    </row>
    <row r="27" spans="1:47" ht="12.75" customHeight="1">
      <c r="A27" s="120" t="s">
        <v>445</v>
      </c>
      <c r="B27" s="117" t="str">
        <f>ArrowOfLight!W10</f>
        <v/>
      </c>
      <c r="D27" s="402"/>
      <c r="E27" s="42" t="str">
        <f>AdventurePins!B31</f>
        <v>5e</v>
      </c>
      <c r="F27" s="159" t="str">
        <f>AdventurePins!C31</f>
        <v>Tick bites</v>
      </c>
      <c r="G27" s="42" t="str">
        <f>IF(AdventurePins!W31&lt;&gt;"", AdventurePins!W31, " ")</f>
        <v xml:space="preserve"> </v>
      </c>
      <c r="I27" s="402"/>
      <c r="J27" s="42" t="str">
        <f>AdventurePins!B88</f>
        <v>3b</v>
      </c>
      <c r="K27" s="127" t="str">
        <f>AdventurePins!C88</f>
        <v>Severe thunderstorm w/lightning or tornados</v>
      </c>
      <c r="L27" s="42" t="str">
        <f>IF(AdventurePins!W88&lt;&gt;"", AdventurePins!W88, " ")</f>
        <v xml:space="preserve"> </v>
      </c>
      <c r="N27" s="416"/>
      <c r="O27" s="107">
        <f>Electives!B33</f>
        <v>2</v>
      </c>
      <c r="P27" s="125" t="str">
        <f>Electives!C33</f>
        <v>Create 2 self-portrits, different tech</v>
      </c>
      <c r="Q27" s="107" t="str">
        <f>IF(Electives!W33&lt;&gt;"", Electives!W33, " ")</f>
        <v xml:space="preserve"> </v>
      </c>
      <c r="S27" s="410"/>
      <c r="T27" s="107" t="str">
        <f>Electives!B101</f>
        <v>2c</v>
      </c>
      <c r="U27" s="125" t="str">
        <f>Electives!C101</f>
        <v>Share project with Den</v>
      </c>
      <c r="V27" s="107" t="str">
        <f>IF(Electives!W101&lt;&gt;"", Electives!W101, " ")</f>
        <v xml:space="preserve"> </v>
      </c>
      <c r="X27" s="410"/>
      <c r="Y27" s="107">
        <f>Electives!B167</f>
        <v>4</v>
      </c>
      <c r="Z27" s="125" t="str">
        <f>Electives!C167</f>
        <v>Care plan and plant a plant/tree</v>
      </c>
      <c r="AA27" s="107" t="str">
        <f>IF(Electives!W167&lt;&gt;"", Electives!W167, " ")</f>
        <v xml:space="preserve"> </v>
      </c>
      <c r="AC27" s="164" t="str">
        <f>'Cub Awards'!B30</f>
        <v>n</v>
      </c>
      <c r="AD27" s="314" t="str">
        <f>'Cub Awards'!C30</f>
        <v>Invent and play outside game</v>
      </c>
      <c r="AE27" s="314"/>
      <c r="AF27" s="164" t="str">
        <f>IF('Cub Awards'!W30&lt;&gt;"", 'Cub Awards'!W30, "")</f>
        <v/>
      </c>
      <c r="AG27" s="215"/>
      <c r="AH27" s="162">
        <f>NOVA!B13</f>
        <v>4</v>
      </c>
      <c r="AI27" s="386" t="str">
        <f>NOVA!C13</f>
        <v>Visit a place where science is done</v>
      </c>
      <c r="AJ27" s="387"/>
      <c r="AK27" s="162" t="str">
        <f>IF(NOVA!W13&lt;&gt;"", NOVA!W13, "")</f>
        <v/>
      </c>
      <c r="AL27" s="215"/>
      <c r="AM27" s="162" t="str">
        <f>NOVA!B74</f>
        <v>4e4</v>
      </c>
      <c r="AN27" s="386" t="str">
        <f>NOVA!C74</f>
        <v>Watch and record feeder for 2 weeks</v>
      </c>
      <c r="AO27" s="387"/>
      <c r="AP27" s="162" t="str">
        <f>IF(NOVA!W74&lt;&gt;"", NOVA!W74, "")</f>
        <v/>
      </c>
      <c r="AQ27" s="215"/>
      <c r="AR27" s="162" t="str">
        <f>NOVA!B139</f>
        <v>3a3</v>
      </c>
      <c r="AS27" s="386" t="str">
        <f>NOVA!C139</f>
        <v>Show how the lever moves something</v>
      </c>
      <c r="AT27" s="387"/>
      <c r="AU27" s="162" t="str">
        <f>IF(NOVA!W139&lt;&gt;"", NOVA!W139, "")</f>
        <v/>
      </c>
    </row>
    <row r="28" spans="1:47" ht="12.75" customHeight="1">
      <c r="A28" s="109" t="s">
        <v>855</v>
      </c>
      <c r="B28" s="117" t="str">
        <f>IF(ISTEXT(ArrowOfLight!W11),"C"," ")</f>
        <v xml:space="preserve"> </v>
      </c>
      <c r="D28" s="402"/>
      <c r="E28" s="42" t="str">
        <f>AdventurePins!B32</f>
        <v>5f</v>
      </c>
      <c r="F28" s="159" t="str">
        <f>AdventurePins!C32</f>
        <v>Bites &amp; stings</v>
      </c>
      <c r="G28" s="42" t="str">
        <f>IF(AdventurePins!W32&lt;&gt;"", AdventurePins!W32, " ")</f>
        <v xml:space="preserve"> </v>
      </c>
      <c r="I28" s="402"/>
      <c r="J28" s="42" t="str">
        <f>AdventurePins!B89</f>
        <v>3c</v>
      </c>
      <c r="K28" s="159" t="str">
        <f>AdventurePins!C89</f>
        <v>Fire/Earthquake/other evacuation</v>
      </c>
      <c r="L28" s="42" t="str">
        <f>IF(AdventurePins!W89&lt;&gt;"", AdventurePins!W89, " ")</f>
        <v xml:space="preserve"> </v>
      </c>
      <c r="N28" s="416"/>
      <c r="O28" s="107" t="str">
        <f>Electives!B34</f>
        <v>3a</v>
      </c>
      <c r="P28" s="125" t="str">
        <f>Electives!C34</f>
        <v>Draw original picture outdoors</v>
      </c>
      <c r="Q28" s="107" t="str">
        <f>IF(Electives!W34&lt;&gt;"", Electives!W34, " ")</f>
        <v xml:space="preserve"> </v>
      </c>
      <c r="S28" s="410"/>
      <c r="T28" s="107">
        <f>Electives!B102</f>
        <v>3</v>
      </c>
      <c r="U28" s="125" t="str">
        <f>Electives!C102</f>
        <v>Explore fields of engineering</v>
      </c>
      <c r="V28" s="107" t="str">
        <f>IF(Electives!W102&lt;&gt;"", Electives!W102, " ")</f>
        <v xml:space="preserve"> </v>
      </c>
      <c r="X28" s="410"/>
      <c r="Y28" s="107">
        <f>Electives!B168</f>
        <v>5</v>
      </c>
      <c r="Z28" s="126" t="str">
        <f>Electives!C168</f>
        <v>List of household things made of wood</v>
      </c>
      <c r="AA28" s="107" t="str">
        <f>IF(Electives!W168&lt;&gt;"", Electives!W168,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IF(NOVA!W14&lt;&gt;"", NOVA!W14, "")</f>
        <v/>
      </c>
      <c r="AL28" s="216"/>
      <c r="AM28" s="162" t="str">
        <f>NOVA!B75</f>
        <v>4e5</v>
      </c>
      <c r="AN28" s="386" t="str">
        <f>NOVA!C75</f>
        <v>Identify visitors</v>
      </c>
      <c r="AO28" s="387"/>
      <c r="AP28" s="162" t="str">
        <f>IF(NOVA!W75&lt;&gt;"", NOVA!W75, "")</f>
        <v/>
      </c>
      <c r="AQ28" s="216"/>
      <c r="AR28" s="162" t="str">
        <f>NOVA!B140</f>
        <v>3a4</v>
      </c>
      <c r="AS28" s="386" t="str">
        <f>NOVA!C140</f>
        <v>Show the class of each lever</v>
      </c>
      <c r="AT28" s="387"/>
      <c r="AU28" s="162" t="str">
        <f>IF(NOVA!W140&lt;&gt;"", NOVA!W140, "")</f>
        <v/>
      </c>
    </row>
    <row r="29" spans="1:47" ht="12.75" customHeight="1">
      <c r="A29" s="209" t="s">
        <v>856</v>
      </c>
      <c r="B29" s="117" t="str">
        <f>IF(ISTEXT(ArrowOfLight!W12),"C"," ")</f>
        <v xml:space="preserve"> </v>
      </c>
      <c r="D29" s="402"/>
      <c r="E29" s="42" t="str">
        <f>AdventurePins!B33</f>
        <v>5g</v>
      </c>
      <c r="F29" s="159" t="str">
        <f>AdventurePins!C33</f>
        <v>Poisonous snakebite</v>
      </c>
      <c r="G29" s="42" t="str">
        <f>IF(AdventurePins!W33&lt;&gt;"", AdventurePins!W33, " ")</f>
        <v xml:space="preserve"> </v>
      </c>
      <c r="I29" s="402"/>
      <c r="J29" s="42">
        <f>AdventurePins!B90</f>
        <v>4</v>
      </c>
      <c r="K29" s="127" t="str">
        <f>AdventurePins!C90</f>
        <v>Tie,teach and say when to use a Bowline.</v>
      </c>
      <c r="L29" s="42" t="str">
        <f>IF(AdventurePins!W90&lt;&gt;"", AdventurePins!W90, " ")</f>
        <v xml:space="preserve"> </v>
      </c>
      <c r="N29" s="416"/>
      <c r="O29" s="107" t="str">
        <f>Electives!B35</f>
        <v>3b</v>
      </c>
      <c r="P29" s="125" t="str">
        <f>Electives!C35</f>
        <v>Clay sculpture</v>
      </c>
      <c r="Q29" s="107" t="str">
        <f>IF(Electives!W35&lt;&gt;"", Electives!W35, " ")</f>
        <v xml:space="preserve"> </v>
      </c>
      <c r="S29" s="410"/>
      <c r="T29" s="107">
        <f>Electives!B103</f>
        <v>4</v>
      </c>
      <c r="U29" s="125" t="str">
        <f>Electives!C103</f>
        <v>Do 2 projects using engieering skills</v>
      </c>
      <c r="V29" s="107" t="str">
        <f>IF(Electives!W103&lt;&gt;"", Electives!W103, " ")</f>
        <v xml:space="preserve"> </v>
      </c>
      <c r="X29" s="410"/>
      <c r="Y29" s="107">
        <f>Electives!B169</f>
        <v>6</v>
      </c>
      <c r="Z29" s="126" t="str">
        <f>Electives!C169</f>
        <v>Explain growth rings &amp; types of tree bark</v>
      </c>
      <c r="AA29" s="107" t="str">
        <f>IF(Electives!W169&lt;&gt;"", Electives!W169, " ")</f>
        <v xml:space="preserve"> </v>
      </c>
      <c r="AC29" s="164">
        <f>'Cub Awards'!B33</f>
        <v>1</v>
      </c>
      <c r="AD29" s="314" t="str">
        <f>'Cub Awards'!C33</f>
        <v>Complete Building a Better World</v>
      </c>
      <c r="AE29" s="314"/>
      <c r="AF29" s="164" t="str">
        <f>IF('Cub Awards'!W33&lt;&gt;"", 'Cub Awards'!W33, "")</f>
        <v/>
      </c>
      <c r="AG29" s="142"/>
      <c r="AH29" s="162" t="str">
        <f>NOVA!B15</f>
        <v>4b</v>
      </c>
      <c r="AI29" s="386" t="str">
        <f>NOVA!C15</f>
        <v>Discuss science done/used/explained</v>
      </c>
      <c r="AJ29" s="387"/>
      <c r="AK29" s="162" t="str">
        <f>IF(NOVA!W15&lt;&gt;"", NOVA!W15, "")</f>
        <v/>
      </c>
      <c r="AL29" s="142"/>
      <c r="AM29" s="162" t="str">
        <f>NOVA!B76</f>
        <v>4e6</v>
      </c>
      <c r="AN29" s="386" t="str">
        <f>NOVA!C76</f>
        <v>Discuss what you learned</v>
      </c>
      <c r="AO29" s="387"/>
      <c r="AP29" s="162" t="str">
        <f>IF(NOVA!W76&lt;&gt;"", NOVA!W76, "")</f>
        <v/>
      </c>
      <c r="AQ29" s="142"/>
      <c r="AR29" s="162" t="str">
        <f>NOVA!B141</f>
        <v>3a5</v>
      </c>
      <c r="AS29" s="386" t="str">
        <f>NOVA!C141</f>
        <v>Show why we use levers</v>
      </c>
      <c r="AT29" s="387"/>
      <c r="AU29" s="162" t="str">
        <f>IF(NOVA!W141&lt;&gt;"", NOVA!W141, "")</f>
        <v/>
      </c>
    </row>
    <row r="30" spans="1:47" ht="12.75" customHeight="1">
      <c r="A30" s="414" t="s">
        <v>463</v>
      </c>
      <c r="B30" s="414"/>
      <c r="D30" s="402"/>
      <c r="E30" s="42" t="str">
        <f>AdventurePins!B34</f>
        <v>5h</v>
      </c>
      <c r="F30" s="159" t="str">
        <f>AdventurePins!C34</f>
        <v>Nosebleed</v>
      </c>
      <c r="G30" s="42" t="str">
        <f>IF(AdventurePins!W34&lt;&gt;"", AdventurePins!W34, " ")</f>
        <v xml:space="preserve"> </v>
      </c>
      <c r="I30" s="402"/>
      <c r="J30" s="42">
        <f>AdventurePins!B91</f>
        <v>5</v>
      </c>
      <c r="K30" s="159" t="str">
        <f>AdventurePins!C91</f>
        <v>Outdoor Code / Leave No Trace</v>
      </c>
      <c r="L30" s="42" t="str">
        <f>IF(AdventurePins!W91&lt;&gt;"", AdventurePins!W91, " ")</f>
        <v xml:space="preserve"> </v>
      </c>
      <c r="N30" s="416"/>
      <c r="O30" s="107" t="str">
        <f>Electives!B36</f>
        <v>3c</v>
      </c>
      <c r="P30" s="125" t="str">
        <f>Electives!C36</f>
        <v>Clay object, fired / baked / dried</v>
      </c>
      <c r="Q30" s="107" t="str">
        <f>IF(Electives!W36&lt;&gt;"", Electives!W36, " ")</f>
        <v xml:space="preserve"> </v>
      </c>
      <c r="S30" s="399" t="str">
        <f>Electives!C106</f>
        <v>Fix It</v>
      </c>
      <c r="T30" s="399"/>
      <c r="U30" s="399"/>
      <c r="V30" s="399"/>
      <c r="X30" s="410"/>
      <c r="Y30" s="107">
        <f>Electives!B170</f>
        <v>7</v>
      </c>
      <c r="Z30" s="125" t="str">
        <f>Electives!C170</f>
        <v>Visit nature center</v>
      </c>
      <c r="AA30" s="107" t="str">
        <f>IF(Electives!W170&lt;&gt;"", Electives!W170, " ")</f>
        <v xml:space="preserve"> </v>
      </c>
      <c r="AC30" s="164">
        <f>'Cub Awards'!B34</f>
        <v>2</v>
      </c>
      <c r="AD30" s="314" t="str">
        <f>'Cub Awards'!C34</f>
        <v>Complete Into the Woods</v>
      </c>
      <c r="AE30" s="314"/>
      <c r="AF30" s="164" t="str">
        <f>IF('Cub Awards'!W34&lt;&gt;"", 'Cub Awards'!W34, "")</f>
        <v/>
      </c>
      <c r="AG30" s="142"/>
      <c r="AH30" s="162">
        <f>NOVA!B16</f>
        <v>5</v>
      </c>
      <c r="AI30" s="323" t="str">
        <f>NOVA!C16</f>
        <v>Discuss how science affects daily life</v>
      </c>
      <c r="AJ30" s="323"/>
      <c r="AK30" s="162" t="str">
        <f>IF(NOVA!W16&lt;&gt;"", NOVA!W16, "")</f>
        <v/>
      </c>
      <c r="AL30" s="142"/>
      <c r="AM30" s="162" t="str">
        <f>NOVA!B77</f>
        <v>4f</v>
      </c>
      <c r="AN30" s="386" t="str">
        <f>NOVA!C77</f>
        <v>Earn Outdoor Ethics or Conservation awards</v>
      </c>
      <c r="AO30" s="387"/>
      <c r="AP30" s="162" t="str">
        <f>IF(NOVA!W77&lt;&gt;"", NOVA!W77, "")</f>
        <v/>
      </c>
      <c r="AQ30" s="142"/>
      <c r="AR30" s="162" t="str">
        <f>NOVA!B142</f>
        <v>3b</v>
      </c>
      <c r="AS30" s="386" t="str">
        <f>NOVA!C142</f>
        <v>Design ONE of the following</v>
      </c>
      <c r="AT30" s="387"/>
      <c r="AU30" s="162" t="str">
        <f>IF(NOVA!W142&lt;&gt;"", NOVA!W142, "")</f>
        <v/>
      </c>
    </row>
    <row r="31" spans="1:47">
      <c r="A31" s="412"/>
      <c r="B31" s="412"/>
      <c r="D31" s="402"/>
      <c r="E31" s="42" t="str">
        <f>AdventurePins!B35</f>
        <v>5i</v>
      </c>
      <c r="F31" s="159" t="str">
        <f>AdventurePins!C35</f>
        <v>Frostbite</v>
      </c>
      <c r="G31" s="42" t="str">
        <f>IF(AdventurePins!W35&lt;&gt;"", AdventurePins!W35, " ")</f>
        <v xml:space="preserve"> </v>
      </c>
      <c r="I31" s="402"/>
      <c r="J31" s="424" t="str">
        <f>AdventurePins!C92</f>
        <v>Option B</v>
      </c>
      <c r="K31" s="425"/>
      <c r="L31" s="42" t="str">
        <f>IF(AdventurePins!W92&lt;&gt;"", AdventurePins!W92, " ")</f>
        <v xml:space="preserve"> </v>
      </c>
      <c r="N31" s="416"/>
      <c r="O31" s="107" t="str">
        <f>Electives!B37</f>
        <v>3d</v>
      </c>
      <c r="P31" s="125" t="str">
        <f>Electives!C37</f>
        <v>Freestanding sculpture</v>
      </c>
      <c r="Q31" s="107" t="str">
        <f>IF(Electives!W37&lt;&gt;"", Electives!W37, " ")</f>
        <v xml:space="preserve"> </v>
      </c>
      <c r="S31" s="415" t="str">
        <f>IF(Electives!$E106&lt;&gt;"", Electives!$E106, " ")</f>
        <v>(Do 1-3, eight of 4)</v>
      </c>
      <c r="T31" s="107">
        <f>Electives!B107</f>
        <v>1</v>
      </c>
      <c r="U31" s="127" t="str">
        <f>Electives!C107</f>
        <v>Put toolbox together; Show safety of 3 tools</v>
      </c>
      <c r="V31" s="107" t="str">
        <f>IF(Electives!W107&lt;&gt;"", Electives!W107, " ")</f>
        <v xml:space="preserve"> </v>
      </c>
      <c r="X31" s="399" t="str">
        <f>Electives!C173</f>
        <v>Looking Back, Looking Forward</v>
      </c>
      <c r="Y31" s="399"/>
      <c r="Z31" s="399"/>
      <c r="AA31" s="119"/>
      <c r="AC31" s="164">
        <f>'Cub Awards'!B35</f>
        <v>3</v>
      </c>
      <c r="AD31" s="314" t="str">
        <f>'Cub Awards'!C35</f>
        <v>Complete Into the Wild</v>
      </c>
      <c r="AE31" s="314"/>
      <c r="AF31" s="164" t="str">
        <f>IF('Cub Awards'!W35&lt;&gt;"", 'Cub Awards'!W35, "")</f>
        <v/>
      </c>
      <c r="AG31" s="216"/>
      <c r="AH31"/>
      <c r="AI31" s="388" t="str">
        <f>NOVA!C18</f>
        <v>NOVA Science: Down and Dirty</v>
      </c>
      <c r="AJ31" s="388"/>
      <c r="AK31"/>
      <c r="AL31" s="216"/>
      <c r="AM31" s="162">
        <f>NOVA!B78</f>
        <v>5</v>
      </c>
      <c r="AN31" s="386" t="str">
        <f>NOVA!C78</f>
        <v>Visit a place to observe wildlife</v>
      </c>
      <c r="AO31" s="387"/>
      <c r="AP31" s="162" t="str">
        <f>IF(NOVA!W78&lt;&gt;"", NOVA!W78, "")</f>
        <v/>
      </c>
      <c r="AQ31" s="216"/>
      <c r="AR31" s="162" t="str">
        <f>NOVA!B143</f>
        <v>3b1</v>
      </c>
      <c r="AS31" s="386" t="str">
        <f>NOVA!C143</f>
        <v>A playground fixture using a lever</v>
      </c>
      <c r="AT31" s="387"/>
      <c r="AU31" s="162" t="str">
        <f>IF(NOVA!W143&lt;&gt;"", NOVA!W143, "")</f>
        <v/>
      </c>
    </row>
    <row r="32" spans="1:47">
      <c r="A32" s="159" t="str">
        <f>D3</f>
        <v>Cast Iron Chef</v>
      </c>
      <c r="B32" s="151" t="str">
        <f>AdventurePins!W9</f>
        <v/>
      </c>
      <c r="D32" s="402"/>
      <c r="E32" s="42">
        <f>AdventurePins!B36</f>
        <v>6</v>
      </c>
      <c r="F32" s="159" t="str">
        <f>AdventurePins!C36</f>
        <v>Assemble home first aid kit</v>
      </c>
      <c r="G32" s="42" t="str">
        <f>IF(AdventurePins!W36&lt;&gt;"", AdventurePins!W36, " ")</f>
        <v xml:space="preserve"> </v>
      </c>
      <c r="I32" s="402"/>
      <c r="J32" s="42">
        <f>AdventurePins!B93</f>
        <v>1</v>
      </c>
      <c r="K32" s="159" t="str">
        <f>AdventurePins!C93</f>
        <v>Plan / conduct outdoor activity</v>
      </c>
      <c r="L32" s="42" t="str">
        <f>IF(AdventurePins!W93&lt;&gt;"", AdventurePins!W93, " ")</f>
        <v xml:space="preserve"> </v>
      </c>
      <c r="N32" s="416"/>
      <c r="O32" s="107" t="str">
        <f>Electives!B38</f>
        <v>3e</v>
      </c>
      <c r="P32" s="125" t="str">
        <f>Electives!C38</f>
        <v>Origami / Kirigami</v>
      </c>
      <c r="Q32" s="107" t="str">
        <f>IF(Electives!W38&lt;&gt;"", Electives!W38, " ")</f>
        <v xml:space="preserve"> </v>
      </c>
      <c r="S32" s="416"/>
      <c r="T32" s="107">
        <f>Electives!B108</f>
        <v>2</v>
      </c>
      <c r="U32" s="125" t="str">
        <f>Electives!C108</f>
        <v>Help adult with following:</v>
      </c>
      <c r="V32" s="107" t="str">
        <f>IF(Electives!W108&lt;&gt;"", Electives!W108, " ")</f>
        <v xml:space="preserve"> </v>
      </c>
      <c r="X32" s="410" t="str">
        <f>IF(Electives!$E173&lt;&gt;"", Electives!$E173, " ")</f>
        <v>(Do All)</v>
      </c>
      <c r="Y32" s="107">
        <f>Electives!B174</f>
        <v>1</v>
      </c>
      <c r="Z32" s="125" t="str">
        <f>Electives!C174</f>
        <v>Create history record of scouting</v>
      </c>
      <c r="AA32" s="107" t="str">
        <f>IF(Electives!W174&lt;&gt;"", Electives!W174, " ")</f>
        <v xml:space="preserve"> </v>
      </c>
      <c r="AC32" s="164">
        <f>'Cub Awards'!B36</f>
        <v>4</v>
      </c>
      <c r="AD32" s="314" t="str">
        <f>'Cub Awards'!C36</f>
        <v>Complete Earth Rocks!</v>
      </c>
      <c r="AE32" s="314"/>
      <c r="AF32" s="164" t="str">
        <f>IF('Cub Awards'!W36&lt;&gt;"", 'Cub Awards'!W36, "")</f>
        <v/>
      </c>
      <c r="AG32" s="216"/>
      <c r="AH32" s="162" t="str">
        <f>NOVA!B19</f>
        <v>1a</v>
      </c>
      <c r="AI32" s="323" t="str">
        <f>NOVA!C19</f>
        <v>Read or watch 1 hour of Earth science content</v>
      </c>
      <c r="AJ32" s="323"/>
      <c r="AK32" s="162" t="str">
        <f>IF(NOVA!W19&lt;&gt;"", NOVA!W19, "")</f>
        <v/>
      </c>
      <c r="AL32" s="216"/>
      <c r="AM32" s="162" t="str">
        <f>NOVA!B79</f>
        <v>5a1</v>
      </c>
      <c r="AN32" s="386" t="str">
        <f>NOVA!C79</f>
        <v>Talk about different species living there</v>
      </c>
      <c r="AO32" s="387"/>
      <c r="AP32" s="162" t="str">
        <f>IF(NOVA!W79&lt;&gt;"", NOVA!W79, "")</f>
        <v/>
      </c>
      <c r="AQ32" s="216"/>
      <c r="AR32" s="162" t="str">
        <f>NOVA!B144</f>
        <v>3b2</v>
      </c>
      <c r="AS32" s="386" t="str">
        <f>NOVA!C144</f>
        <v>A game / sport using a lever</v>
      </c>
      <c r="AT32" s="387"/>
      <c r="AU32" s="162" t="str">
        <f>IF(NOVA!W144&lt;&gt;"", NOVA!W144, "")</f>
        <v/>
      </c>
    </row>
    <row r="33" spans="1:47">
      <c r="A33" s="159" t="str">
        <f>D7</f>
        <v>Duty to God and You</v>
      </c>
      <c r="B33" s="151" t="str">
        <f>AdventurePins!W15</f>
        <v/>
      </c>
      <c r="D33" s="402"/>
      <c r="E33" s="42">
        <f>AdventurePins!B37</f>
        <v>7</v>
      </c>
      <c r="F33" s="159" t="str">
        <f>AdventurePins!C37</f>
        <v>Create / Practice emergency plan</v>
      </c>
      <c r="G33" s="42" t="str">
        <f>IF(AdventurePins!W37&lt;&gt;"", AdventurePins!W37, " ")</f>
        <v xml:space="preserve"> </v>
      </c>
      <c r="I33" s="402"/>
      <c r="J33" s="42">
        <f>AdventurePins!B94</f>
        <v>2</v>
      </c>
      <c r="K33" s="159" t="str">
        <f>AdventurePins!C94</f>
        <v>Discuss emergency actions for:</v>
      </c>
      <c r="L33" s="42" t="str">
        <f>IF(AdventurePins!W94&lt;&gt;"", AdventurePins!W94, " ")</f>
        <v xml:space="preserve"> </v>
      </c>
      <c r="N33" s="416"/>
      <c r="O33" s="107" t="str">
        <f>Electives!B39</f>
        <v>3f</v>
      </c>
      <c r="P33" s="125" t="str">
        <f>Electives!C39</f>
        <v>Computer illustration</v>
      </c>
      <c r="Q33" s="107" t="str">
        <f>IF(Electives!W39&lt;&gt;"", Electives!W39, " ")</f>
        <v xml:space="preserve"> </v>
      </c>
      <c r="S33" s="416"/>
      <c r="T33" s="107" t="str">
        <f>Electives!B109</f>
        <v>2a</v>
      </c>
      <c r="U33" s="127" t="str">
        <f>Electives!C109</f>
        <v>Locate electrical panel, fuses or breakers</v>
      </c>
      <c r="V33" s="107" t="str">
        <f>IF(Electives!W109&lt;&gt;"", Electives!W109, " ")</f>
        <v xml:space="preserve"> </v>
      </c>
      <c r="X33" s="410"/>
      <c r="Y33" s="107">
        <f>Electives!B175</f>
        <v>2</v>
      </c>
      <c r="Z33" s="127" t="str">
        <f>Electives!C175</f>
        <v>Virtual journey to the past &amp; make timeline</v>
      </c>
      <c r="AA33" s="107" t="str">
        <f>IF(Electives!W175&lt;&gt;"", Electives!W175, " ")</f>
        <v xml:space="preserve"> </v>
      </c>
      <c r="AC33" s="164">
        <f>'Cub Awards'!B37</f>
        <v>5</v>
      </c>
      <c r="AD33" s="314" t="str">
        <f>'Cub Awards'!C37</f>
        <v>Complete 1, 3a and 3b of Adv. In Science</v>
      </c>
      <c r="AE33" s="314"/>
      <c r="AF33" s="164" t="str">
        <f>IF('Cub Awards'!W37&lt;&gt;"", 'Cub Awards'!W37, "")</f>
        <v/>
      </c>
      <c r="AG33" s="216"/>
      <c r="AH33" s="162" t="str">
        <f>NOVA!B20</f>
        <v>1b</v>
      </c>
      <c r="AI33" s="386" t="str">
        <f>NOVA!C20</f>
        <v>List at least two questions or ideas</v>
      </c>
      <c r="AJ33" s="387"/>
      <c r="AK33" s="162" t="str">
        <f>IF(NOVA!W20&lt;&gt;"", NOVA!W20, "")</f>
        <v/>
      </c>
      <c r="AL33" s="216"/>
      <c r="AM33" s="162" t="str">
        <f>NOVA!B80</f>
        <v>5a2</v>
      </c>
      <c r="AN33" s="386" t="str">
        <f>NOVA!C80</f>
        <v>Ask expert about what they studied</v>
      </c>
      <c r="AO33" s="387"/>
      <c r="AP33" s="162" t="str">
        <f>IF(NOVA!W80&lt;&gt;"", NOVA!W80, "")</f>
        <v/>
      </c>
      <c r="AQ33" s="216"/>
      <c r="AR33" s="162" t="str">
        <f>NOVA!B145</f>
        <v>3b3</v>
      </c>
      <c r="AS33" s="386" t="str">
        <f>NOVA!C145</f>
        <v>An invention using a lever</v>
      </c>
      <c r="AT33" s="387"/>
      <c r="AU33" s="162" t="str">
        <f>IF(NOVA!W145&lt;&gt;"", NOVA!W145, "")</f>
        <v/>
      </c>
    </row>
    <row r="34" spans="1:47" ht="12.75" customHeight="1">
      <c r="A34" s="159" t="str">
        <f>D12</f>
        <v>First Responder</v>
      </c>
      <c r="B34" s="151" t="str">
        <f>AdventurePins!W39</f>
        <v/>
      </c>
      <c r="D34" s="402"/>
      <c r="E34" s="42">
        <f>AdventurePins!B38</f>
        <v>8</v>
      </c>
      <c r="F34" s="159" t="str">
        <f>AdventurePins!C38</f>
        <v>Visit first responder</v>
      </c>
      <c r="G34" s="42" t="str">
        <f>IF(AdventurePins!W38&lt;&gt;"", AdventurePins!W38, " ")</f>
        <v xml:space="preserve"> </v>
      </c>
      <c r="I34" s="402"/>
      <c r="J34" s="42" t="str">
        <f>AdventurePins!B95</f>
        <v>2a</v>
      </c>
      <c r="K34" s="159" t="str">
        <f>AdventurePins!C95</f>
        <v>Severe rainstorm causing flooding</v>
      </c>
      <c r="L34" s="42" t="str">
        <f>IF(AdventurePins!W95&lt;&gt;"", AdventurePins!W95, " ")</f>
        <v xml:space="preserve"> </v>
      </c>
      <c r="N34" s="417"/>
      <c r="O34" s="107" t="str">
        <f>Electives!B40</f>
        <v>3g</v>
      </c>
      <c r="P34" s="125" t="str">
        <f>Electives!C40</f>
        <v>Original logo / design on object</v>
      </c>
      <c r="Q34" s="107" t="str">
        <f>IF(Electives!W40&lt;&gt;"", Electives!W40, " ")</f>
        <v xml:space="preserve"> </v>
      </c>
      <c r="S34" s="416"/>
      <c r="T34" s="107" t="str">
        <f>Electives!B110</f>
        <v>2b</v>
      </c>
      <c r="U34" s="125" t="str">
        <f>Electives!C110</f>
        <v>Type of heat used in home</v>
      </c>
      <c r="V34" s="107" t="str">
        <f>IF(Electives!W110&lt;&gt;"", Electives!W110, " ")</f>
        <v xml:space="preserve"> </v>
      </c>
      <c r="X34" s="410"/>
      <c r="Y34" s="107">
        <f>Electives!B176</f>
        <v>3</v>
      </c>
      <c r="Z34" s="125" t="str">
        <f>Electives!C176</f>
        <v>Create a time capsule</v>
      </c>
      <c r="AA34" s="107" t="str">
        <f>IF(Electives!W176&lt;&gt;"", Electives!W176, " ")</f>
        <v xml:space="preserve"> </v>
      </c>
      <c r="AC34" s="164">
        <f>'Cub Awards'!B38</f>
        <v>6</v>
      </c>
      <c r="AD34" s="314" t="str">
        <f>'Cub Awards'!C38</f>
        <v>Participate in conservation project</v>
      </c>
      <c r="AE34" s="314"/>
      <c r="AF34" s="164" t="str">
        <f>IF('Cub Awards'!W38&lt;&gt;"", 'Cub Awards'!W38, "")</f>
        <v/>
      </c>
      <c r="AG34" s="142"/>
      <c r="AH34" s="162" t="str">
        <f>NOVA!B21</f>
        <v>1c</v>
      </c>
      <c r="AI34" s="386" t="str">
        <f>NOVA!C21</f>
        <v>Discuss two with your counselor</v>
      </c>
      <c r="AJ34" s="387"/>
      <c r="AK34" s="162" t="str">
        <f>IF(NOVA!W21&lt;&gt;"", NOVA!W21, "")</f>
        <v/>
      </c>
      <c r="AL34" s="142"/>
      <c r="AM34" s="162" t="str">
        <f>NOVA!B81</f>
        <v>5b</v>
      </c>
      <c r="AN34" s="386" t="str">
        <f>NOVA!C81</f>
        <v>Discuss with counselor your visit</v>
      </c>
      <c r="AO34" s="387"/>
      <c r="AP34" s="162" t="str">
        <f>IF(NOVA!W81&lt;&gt;"", NOVA!W81, "")</f>
        <v/>
      </c>
      <c r="AQ34" s="142"/>
      <c r="AR34" s="162" t="str">
        <f>NOVA!B146</f>
        <v>3c</v>
      </c>
      <c r="AS34" s="386" t="str">
        <f>NOVA!C146</f>
        <v>Discuss findings with counselor</v>
      </c>
      <c r="AT34" s="387"/>
      <c r="AU34" s="162" t="str">
        <f>IF(NOVA!W146&lt;&gt;"", NOVA!W146, "")</f>
        <v/>
      </c>
    </row>
    <row r="35" spans="1:47">
      <c r="A35" s="159" t="str">
        <f>D35</f>
        <v>Stronger, Faster, Higher</v>
      </c>
      <c r="B35" s="151" t="str">
        <f>AdventurePins!W52</f>
        <v/>
      </c>
      <c r="D35" s="399" t="str">
        <f>AdventurePins!C40</f>
        <v>Stronger, Faster, Higher</v>
      </c>
      <c r="E35" s="399"/>
      <c r="F35" s="399"/>
      <c r="G35" s="399"/>
      <c r="I35" s="402"/>
      <c r="J35" s="42" t="str">
        <f>AdventurePins!B96</f>
        <v>2b</v>
      </c>
      <c r="K35" s="127" t="str">
        <f>AdventurePins!C96</f>
        <v>Severe thunderstorm w/lightning or tornados</v>
      </c>
      <c r="L35" s="42" t="str">
        <f>IF(AdventurePins!W96&lt;&gt;"", AdventurePins!W96, " ")</f>
        <v xml:space="preserve"> </v>
      </c>
      <c r="N35" s="399" t="str">
        <f>Electives!C43</f>
        <v>Aware and Care</v>
      </c>
      <c r="O35" s="399"/>
      <c r="P35" s="399"/>
      <c r="Q35" s="399"/>
      <c r="S35" s="416"/>
      <c r="T35" s="107" t="str">
        <f>Electives!B111</f>
        <v>3c</v>
      </c>
      <c r="U35" s="127" t="str">
        <f>Electives!C111</f>
        <v>Learn how to shut off water sink, toilet, etc.</v>
      </c>
      <c r="V35" s="107" t="str">
        <f>IF(Electives!W111&lt;&gt;"", Electives!W111,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IF(NOVA!W22&lt;&gt;"", NOVA!W22, "")</f>
        <v/>
      </c>
      <c r="AL35" s="142"/>
      <c r="AM35" s="162" t="str">
        <f>NOVA!B82</f>
        <v>6a</v>
      </c>
      <c r="AN35" s="386" t="str">
        <f>NOVA!C82</f>
        <v>Discuss why wildlife is important</v>
      </c>
      <c r="AO35" s="387"/>
      <c r="AP35" s="162" t="str">
        <f>IF(NOVA!W82&lt;&gt;"", NOVA!W82, "")</f>
        <v/>
      </c>
      <c r="AQ35" s="142"/>
      <c r="AR35" s="162" t="str">
        <f>NOVA!B147</f>
        <v>4a</v>
      </c>
      <c r="AS35" s="386" t="str">
        <f>NOVA!C147</f>
        <v>Visit a place that uses levers</v>
      </c>
      <c r="AT35" s="387"/>
      <c r="AU35" s="162" t="str">
        <f>IF(NOVA!W147&lt;&gt;"", NOVA!W147, "")</f>
        <v/>
      </c>
    </row>
    <row r="36" spans="1:47" ht="12.75" customHeight="1">
      <c r="A36" s="159" t="str">
        <f>D47</f>
        <v>Webelos Walkabout</v>
      </c>
      <c r="B36" s="151" t="str">
        <f>AdventurePins!W60</f>
        <v/>
      </c>
      <c r="D36" s="402" t="str">
        <f>IF(AdventurePins!$E40&lt;&gt;"", AdventurePins!$E40, " ")</f>
        <v>(Do 1-3 and one other)</v>
      </c>
      <c r="E36" s="42">
        <f>AdventurePins!B41</f>
        <v>1</v>
      </c>
      <c r="F36" s="159" t="str">
        <f>AdventurePins!C41</f>
        <v>Warm up &amp; Cool Down</v>
      </c>
      <c r="G36" s="42" t="str">
        <f>IF(AdventurePins!W41&lt;&gt;"", AdventurePins!W41, " ")</f>
        <v xml:space="preserve"> </v>
      </c>
      <c r="I36" s="402"/>
      <c r="J36" s="42" t="str">
        <f>AdventurePins!B97</f>
        <v>2c</v>
      </c>
      <c r="K36" s="159" t="str">
        <f>AdventurePins!C97</f>
        <v>Fire/Earthquake/other evacuation</v>
      </c>
      <c r="L36" s="42" t="str">
        <f>IF(AdventurePins!W97&lt;&gt;"", AdventurePins!W97, " ")</f>
        <v xml:space="preserve"> </v>
      </c>
      <c r="N36" s="415" t="str">
        <f>IF(Electives!$E43&lt;&gt;"", Electives!$E43, " ")</f>
        <v>(Do 1-3, two of 4)</v>
      </c>
      <c r="O36" s="107">
        <f>Electives!B44</f>
        <v>1</v>
      </c>
      <c r="P36" s="125" t="str">
        <f>Electives!C44</f>
        <v>Participate in blindness activity</v>
      </c>
      <c r="Q36" s="107" t="str">
        <f>IF(Electives!W44&lt;&gt;"", Electives!W44, " ")</f>
        <v xml:space="preserve"> </v>
      </c>
      <c r="S36" s="416"/>
      <c r="T36" s="107">
        <f>Electives!B112</f>
        <v>3</v>
      </c>
      <c r="U36" s="125" t="str">
        <f>Electives!C112</f>
        <v>Describe fixing:</v>
      </c>
      <c r="V36" s="107" t="str">
        <f>IF(Electives!W112&lt;&gt;"", Electives!W112, " ")</f>
        <v xml:space="preserve"> </v>
      </c>
      <c r="X36" s="427" t="str">
        <f>IF(Electives!$E179&lt;&gt;"", Electives!$E179, " ")</f>
        <v>(Do One of 1, and two of 2)</v>
      </c>
      <c r="Y36" s="107" t="str">
        <f>Electives!B180</f>
        <v>1a</v>
      </c>
      <c r="Z36" s="125" t="str">
        <f>Electives!C180</f>
        <v>Attend live musical performance</v>
      </c>
      <c r="AA36" s="107" t="str">
        <f>IF(Electives!W180&lt;&gt;"", Electives!W180, " ")</f>
        <v xml:space="preserve"> </v>
      </c>
      <c r="AC36" s="224"/>
      <c r="AD36" s="225"/>
      <c r="AE36" s="225"/>
      <c r="AF36" s="224"/>
      <c r="AG36" s="216"/>
      <c r="AH36" s="162">
        <f>NOVA!B23</f>
        <v>3</v>
      </c>
      <c r="AI36" s="386" t="str">
        <f>NOVA!C23</f>
        <v>Investigate All of A, B, C, OR D</v>
      </c>
      <c r="AJ36" s="387"/>
      <c r="AK36" s="162" t="str">
        <f>IF(NOVA!W23&lt;&gt;"", NOVA!W23, "")</f>
        <v/>
      </c>
      <c r="AL36" s="216"/>
      <c r="AM36" s="162" t="str">
        <f>NOVA!B83</f>
        <v>6b</v>
      </c>
      <c r="AN36" s="386" t="str">
        <f>NOVA!C83</f>
        <v>Discuss why biodiversity is important</v>
      </c>
      <c r="AO36" s="387"/>
      <c r="AP36" s="162" t="str">
        <f>IF(NOVA!W83&lt;&gt;"", NOVA!W83, "")</f>
        <v/>
      </c>
      <c r="AQ36" s="216"/>
      <c r="AR36" s="162" t="str">
        <f>NOVA!B148</f>
        <v>4b</v>
      </c>
      <c r="AS36" s="386" t="str">
        <f>NOVA!C148</f>
        <v>Discuss the equipment using levers</v>
      </c>
      <c r="AT36" s="387"/>
      <c r="AU36" s="162" t="str">
        <f>IF(NOVA!W148&lt;&gt;"", NOVA!W148, "")</f>
        <v/>
      </c>
    </row>
    <row r="37" spans="1:47" ht="12.75" customHeight="1">
      <c r="A37" s="159" t="str">
        <f>I3</f>
        <v>Building a Better World</v>
      </c>
      <c r="B37" s="151" t="str">
        <f>AdventurePins!W73</f>
        <v/>
      </c>
      <c r="D37" s="402"/>
      <c r="E37" s="42" t="str">
        <f>AdventurePins!B42</f>
        <v>2a</v>
      </c>
      <c r="F37" s="159" t="str">
        <f>AdventurePins!C42</f>
        <v>20-yard dash</v>
      </c>
      <c r="G37" s="42" t="str">
        <f>IF(AdventurePins!W42&lt;&gt;"", AdventurePins!W42, " ")</f>
        <v xml:space="preserve"> </v>
      </c>
      <c r="I37" s="402"/>
      <c r="J37" s="42">
        <f>AdventurePins!B98</f>
        <v>3</v>
      </c>
      <c r="K37" s="127" t="str">
        <f>AdventurePins!C98</f>
        <v>Tie,teach and say when to use a Bowline.</v>
      </c>
      <c r="L37" s="42" t="str">
        <f>IF(AdventurePins!W98&lt;&gt;"", AdventurePins!W98, " ")</f>
        <v xml:space="preserve"> </v>
      </c>
      <c r="N37" s="416"/>
      <c r="O37" s="107">
        <f>Electives!B45</f>
        <v>2</v>
      </c>
      <c r="P37" s="125" t="str">
        <f>Electives!C45</f>
        <v>Simulates mobility impairment</v>
      </c>
      <c r="Q37" s="107" t="str">
        <f>IF(Electives!W45&lt;&gt;"", Electives!W45, " ")</f>
        <v xml:space="preserve"> </v>
      </c>
      <c r="S37" s="416"/>
      <c r="T37" s="107" t="str">
        <f>Electives!B113</f>
        <v>3a</v>
      </c>
      <c r="U37" s="125" t="str">
        <f>Electives!C113</f>
        <v>toilet overflowing</v>
      </c>
      <c r="V37" s="107" t="str">
        <f>IF(Electives!W113&lt;&gt;"", Electives!W113, " ")</f>
        <v xml:space="preserve"> </v>
      </c>
      <c r="X37" s="427"/>
      <c r="Y37" s="107" t="str">
        <f>Electives!B181</f>
        <v>1b</v>
      </c>
      <c r="Z37" s="126" t="str">
        <f>Electives!C181</f>
        <v>Visit facility with sound mixer, &amp; Learn it</v>
      </c>
      <c r="AA37" s="107" t="str">
        <f>IF(Electives!W181&lt;&gt;"", Electives!W181, " ")</f>
        <v xml:space="preserve"> </v>
      </c>
      <c r="AG37" s="216"/>
      <c r="AH37" s="162" t="str">
        <f>NOVA!B24</f>
        <v>3a1</v>
      </c>
      <c r="AI37" s="386" t="str">
        <f>NOVA!C24</f>
        <v>How are volcanoes are formed</v>
      </c>
      <c r="AJ37" s="387"/>
      <c r="AK37" s="162" t="str">
        <f>IF(NOVA!W24&lt;&gt;"", NOVA!W24, "")</f>
        <v/>
      </c>
      <c r="AL37" s="216"/>
      <c r="AM37" s="162" t="str">
        <f>NOVA!B84</f>
        <v>6c</v>
      </c>
      <c r="AN37" s="323" t="str">
        <f>NOVA!C84</f>
        <v>Discuss problems with invasive species</v>
      </c>
      <c r="AO37" s="323"/>
      <c r="AP37" s="162" t="str">
        <f>IF(NOVA!W84&lt;&gt;"", NOVA!W84, "")</f>
        <v/>
      </c>
      <c r="AQ37" s="216"/>
      <c r="AR37" s="162">
        <f>NOVA!B149</f>
        <v>5</v>
      </c>
      <c r="AS37" s="323" t="str">
        <f>NOVA!C149</f>
        <v>Discuss how simple machines affect life</v>
      </c>
      <c r="AT37" s="323"/>
      <c r="AU37" s="162" t="str">
        <f>IF(NOVA!W149&lt;&gt;"", NOVA!W149, "")</f>
        <v/>
      </c>
    </row>
    <row r="38" spans="1:47" ht="12.75" customHeight="1">
      <c r="A38" s="159" t="str">
        <f>I14</f>
        <v>Duty to God in Action</v>
      </c>
      <c r="B38" s="151" t="str">
        <f>AdventurePins!W81</f>
        <v/>
      </c>
      <c r="D38" s="402"/>
      <c r="E38" s="42" t="str">
        <f>AdventurePins!B43</f>
        <v>2b</v>
      </c>
      <c r="F38" s="159" t="str">
        <f>AdventurePins!C43</f>
        <v>Vertical jump</v>
      </c>
      <c r="G38" s="42" t="str">
        <f>IF(AdventurePins!W43&lt;&gt;"", AdventurePins!W43, " ")</f>
        <v xml:space="preserve"> </v>
      </c>
      <c r="I38" s="402"/>
      <c r="J38" s="42">
        <f>AdventurePins!B99</f>
        <v>4</v>
      </c>
      <c r="K38" s="159" t="str">
        <f>AdventurePins!C99</f>
        <v>Outdoor Code / Leave No Trace</v>
      </c>
      <c r="L38" s="42" t="str">
        <f>IF(AdventurePins!W99&lt;&gt;"", AdventurePins!W99, " ")</f>
        <v xml:space="preserve"> </v>
      </c>
      <c r="N38" s="416"/>
      <c r="O38" s="107">
        <f>Electives!B46</f>
        <v>3</v>
      </c>
      <c r="P38" s="125" t="str">
        <f>Electives!C46</f>
        <v>Activity to accept differences</v>
      </c>
      <c r="Q38" s="107" t="str">
        <f>IF(Electives!W46&lt;&gt;"", Electives!W46, " ")</f>
        <v xml:space="preserve"> </v>
      </c>
      <c r="S38" s="416"/>
      <c r="T38" s="107" t="str">
        <f>Electives!B114</f>
        <v>3b</v>
      </c>
      <c r="U38" s="125" t="str">
        <f>Electives!C114</f>
        <v>kitchen sink is clogged</v>
      </c>
      <c r="V38" s="107" t="str">
        <f>IF(Electives!W114&lt;&gt;"", Electives!W114, " ")</f>
        <v xml:space="preserve"> </v>
      </c>
      <c r="X38" s="427"/>
      <c r="Y38" s="107" t="str">
        <f>Electives!B182</f>
        <v>2a</v>
      </c>
      <c r="Z38" s="125" t="str">
        <f>Electives!C182</f>
        <v>Make musical instrument &amp; play it.</v>
      </c>
      <c r="AA38" s="107" t="str">
        <f>IF(Electives!W182&lt;&gt;"", Electives!W182, " ")</f>
        <v xml:space="preserve"> </v>
      </c>
      <c r="AC38" s="396" t="s">
        <v>861</v>
      </c>
      <c r="AD38" s="396"/>
      <c r="AE38" s="396"/>
      <c r="AF38" s="396"/>
      <c r="AG38" s="216"/>
      <c r="AH38" s="162" t="str">
        <f>NOVA!B25</f>
        <v>3a2</v>
      </c>
      <c r="AI38" s="386" t="str">
        <f>NOVA!C25</f>
        <v>Difference between lava and magma</v>
      </c>
      <c r="AJ38" s="387"/>
      <c r="AK38" s="162" t="str">
        <f>IF(NOVA!W25&lt;&gt;"", NOVA!W25,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AdventurePins!W100</f>
        <v/>
      </c>
      <c r="D39" s="402"/>
      <c r="E39" s="42" t="str">
        <f>AdventurePins!B44</f>
        <v>2c</v>
      </c>
      <c r="F39" s="159" t="str">
        <f>AdventurePins!C44</f>
        <v>Lift 5-lb weight</v>
      </c>
      <c r="G39" s="42" t="str">
        <f>IF(AdventurePins!W44&lt;&gt;"", AdventurePins!W44,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IF(Electives!W47&lt;&gt;"", Electives!W47, " ")</f>
        <v xml:space="preserve"> </v>
      </c>
      <c r="S39" s="416"/>
      <c r="T39" s="107" t="str">
        <f>Electives!B115</f>
        <v>3c</v>
      </c>
      <c r="U39" s="125" t="str">
        <f>Electives!C115</f>
        <v>some lights go out</v>
      </c>
      <c r="V39" s="107" t="str">
        <f>IF(Electives!W115&lt;&gt;"", Electives!W115, " ")</f>
        <v xml:space="preserve"> </v>
      </c>
      <c r="X39" s="427"/>
      <c r="Y39" s="107" t="str">
        <f>Electives!B183</f>
        <v>2b</v>
      </c>
      <c r="Z39" s="127" t="str">
        <f>Electives!C183</f>
        <v>Form a "band" with each home-instrument</v>
      </c>
      <c r="AA39" s="107" t="str">
        <f>IF(Electives!W183&lt;&gt;"", Electives!W183, " ")</f>
        <v xml:space="preserve"> </v>
      </c>
      <c r="AC39" s="396"/>
      <c r="AD39" s="396"/>
      <c r="AE39" s="396"/>
      <c r="AF39" s="396"/>
      <c r="AG39" s="216"/>
      <c r="AH39" s="162" t="str">
        <f>NOVA!B26</f>
        <v>3a3</v>
      </c>
      <c r="AI39" s="386" t="str">
        <f>NOVA!C26</f>
        <v>How a volcano builds and destroys land</v>
      </c>
      <c r="AJ39" s="387"/>
      <c r="AK39" s="162" t="str">
        <f>IF(NOVA!W26&lt;&gt;"", NOVA!W26, "")</f>
        <v/>
      </c>
      <c r="AL39" s="216"/>
      <c r="AM39" s="162" t="str">
        <f>NOVA!B87</f>
        <v>1a</v>
      </c>
      <c r="AN39" s="389" t="str">
        <f>NOVA!C87</f>
        <v>Read or watch 1 hour of space content</v>
      </c>
      <c r="AO39" s="390"/>
      <c r="AP39" s="162" t="str">
        <f>IF(NOVA!W87&lt;&gt;"", NOVA!W87, "")</f>
        <v/>
      </c>
      <c r="AQ39" s="216"/>
      <c r="AR39" s="162" t="str">
        <f>NOVA!B152</f>
        <v>1a</v>
      </c>
      <c r="AS39" s="323" t="str">
        <f>NOVA!C152</f>
        <v>Read or watch 1 hour of Math content</v>
      </c>
      <c r="AT39" s="323"/>
      <c r="AU39" s="162" t="str">
        <f>IF(NOVA!W152&lt;&gt;"", NOVA!W152, "")</f>
        <v/>
      </c>
    </row>
    <row r="40" spans="1:47" ht="12.75" customHeight="1">
      <c r="A40" s="159" t="str">
        <f>I39</f>
        <v>Scouting Adventure</v>
      </c>
      <c r="B40" s="151" t="str">
        <f>AdventurePins!W119</f>
        <v/>
      </c>
      <c r="D40" s="402"/>
      <c r="E40" s="42" t="str">
        <f>AdventurePins!B45</f>
        <v>2d</v>
      </c>
      <c r="F40" s="159" t="str">
        <f>AdventurePins!C45</f>
        <v>Push-ups</v>
      </c>
      <c r="G40" s="42" t="str">
        <f>IF(AdventurePins!W45&lt;&gt;"", AdventurePins!W45, " ")</f>
        <v xml:space="preserve"> </v>
      </c>
      <c r="I40" s="402" t="str">
        <f>IF(AdventurePins!$E101&lt;&gt;"", AdventurePins!$E101, " ")</f>
        <v>(Do 1A-C and 2-6)</v>
      </c>
      <c r="J40" s="42" t="str">
        <f>AdventurePins!B102</f>
        <v>1a</v>
      </c>
      <c r="K40" s="159" t="str">
        <f>AdventurePins!C102</f>
        <v>Repeat Oath, Law, Motto, &amp; Slogan</v>
      </c>
      <c r="L40" s="42" t="str">
        <f>IF(AdventurePins!W102&lt;&gt;"", AdventurePins!W102, " ")</f>
        <v xml:space="preserve"> </v>
      </c>
      <c r="N40" s="416"/>
      <c r="O40" s="107" t="str">
        <f>Electives!B48</f>
        <v>4b</v>
      </c>
      <c r="P40" s="125" t="str">
        <f>Electives!C48</f>
        <v>Disabled visitor &amp; discuss</v>
      </c>
      <c r="Q40" s="107" t="str">
        <f>IF(Electives!W48&lt;&gt;"", Electives!W48, " ")</f>
        <v xml:space="preserve"> </v>
      </c>
      <c r="S40" s="416"/>
      <c r="T40" s="107" t="str">
        <f>Electives!B116</f>
        <v>4a</v>
      </c>
      <c r="U40" s="125" t="str">
        <f>Electives!C116</f>
        <v>Change light &amp; dispose bulb</v>
      </c>
      <c r="V40" s="107" t="str">
        <f>IF(Electives!W116&lt;&gt;"", Electives!W116, " ")</f>
        <v xml:space="preserve"> </v>
      </c>
      <c r="X40" s="427"/>
      <c r="Y40" s="107" t="str">
        <f>Electives!B184</f>
        <v>2c</v>
      </c>
      <c r="Z40" s="126" t="str">
        <f>Electives!C184</f>
        <v>Play 2 tunes on any band instrument</v>
      </c>
      <c r="AA40" s="107" t="str">
        <f>IF(Electives!W184&lt;&gt;"", Electives!W184, " ")</f>
        <v xml:space="preserve"> </v>
      </c>
      <c r="AC40" s="17"/>
      <c r="AD40" s="218" t="str">
        <f>'Shooting Sports'!C5</f>
        <v>BB Gun: Level 1</v>
      </c>
      <c r="AE40" s="17"/>
      <c r="AF40" s="17"/>
      <c r="AG40" s="216"/>
      <c r="AH40" s="162" t="str">
        <f>NOVA!B27</f>
        <v>3a4</v>
      </c>
      <c r="AI40" s="386" t="str">
        <f>NOVA!C27</f>
        <v>Build or draw a volcano model</v>
      </c>
      <c r="AJ40" s="387"/>
      <c r="AK40" s="162" t="str">
        <f>IF(NOVA!W27&lt;&gt;"", NOVA!W27, "")</f>
        <v/>
      </c>
      <c r="AL40" s="216"/>
      <c r="AM40" s="162" t="str">
        <f>NOVA!B88</f>
        <v>1b</v>
      </c>
      <c r="AN40" s="386" t="str">
        <f>NOVA!C88</f>
        <v>List at least two questions or ideas</v>
      </c>
      <c r="AO40" s="387"/>
      <c r="AP40" s="162" t="str">
        <f>IF(NOVA!W88&lt;&gt;"", NOVA!W88, "")</f>
        <v/>
      </c>
      <c r="AQ40" s="216"/>
      <c r="AR40" s="162" t="str">
        <f>NOVA!B153</f>
        <v>1b</v>
      </c>
      <c r="AS40" s="386" t="str">
        <f>NOVA!C153</f>
        <v>List at least two questions or ideas</v>
      </c>
      <c r="AT40" s="387"/>
      <c r="AU40" s="162" t="str">
        <f>IF(NOVA!W153&lt;&gt;"", NOVA!W153, "")</f>
        <v/>
      </c>
    </row>
    <row r="41" spans="1:47" ht="12.75" customHeight="1">
      <c r="A41" s="414" t="s">
        <v>464</v>
      </c>
      <c r="B41" s="414"/>
      <c r="D41" s="402"/>
      <c r="E41" s="42" t="str">
        <f>AdventurePins!B46</f>
        <v>2e</v>
      </c>
      <c r="F41" s="159" t="str">
        <f>AdventurePins!C46</f>
        <v>Curls</v>
      </c>
      <c r="G41" s="42" t="str">
        <f>IF(AdventurePins!W46&lt;&gt;"", AdventurePins!W46, " ")</f>
        <v xml:space="preserve"> </v>
      </c>
      <c r="I41" s="402"/>
      <c r="J41" s="42" t="str">
        <f>AdventurePins!B103</f>
        <v>1b</v>
      </c>
      <c r="K41" s="159" t="str">
        <f>AdventurePins!C103</f>
        <v>Explain Scout Spirit</v>
      </c>
      <c r="L41" s="42" t="str">
        <f>IF(AdventurePins!W103&lt;&gt;"", AdventurePins!W103, " ")</f>
        <v xml:space="preserve"> </v>
      </c>
      <c r="N41" s="416"/>
      <c r="O41" s="107" t="str">
        <f>Electives!B49</f>
        <v>4c</v>
      </c>
      <c r="P41" s="125" t="str">
        <f>Electives!C49</f>
        <v>Special Olympics or similar</v>
      </c>
      <c r="Q41" s="107" t="str">
        <f>IF(Electives!W49&lt;&gt;"", Electives!W49, " ")</f>
        <v xml:space="preserve"> </v>
      </c>
      <c r="S41" s="416"/>
      <c r="T41" s="107" t="str">
        <f>Electives!B117</f>
        <v>4b</v>
      </c>
      <c r="U41" s="125" t="str">
        <f>Electives!C117</f>
        <v>Fix squeaky door or cabinet hinge</v>
      </c>
      <c r="V41" s="107" t="str">
        <f>IF(Electives!W117&lt;&gt;"", Electives!W117, " ")</f>
        <v xml:space="preserve"> </v>
      </c>
      <c r="X41" s="427"/>
      <c r="Y41" s="107" t="str">
        <f>Electives!B185</f>
        <v>2d</v>
      </c>
      <c r="Z41" s="127" t="str">
        <f>Electives!C185</f>
        <v>Teach den words to song &amp; perform w/den</v>
      </c>
      <c r="AA41" s="107" t="str">
        <f>IF(Electives!W185&lt;&gt;"", Electives!W185, " ")</f>
        <v xml:space="preserve"> </v>
      </c>
      <c r="AC41" s="219">
        <f>'Shooting Sports'!B6</f>
        <v>1</v>
      </c>
      <c r="AD41" s="392" t="str">
        <f>'Shooting Sports'!C6</f>
        <v>Explain what to do if you find gun</v>
      </c>
      <c r="AE41" s="393"/>
      <c r="AF41" s="219" t="str">
        <f>IF('Shooting Sports'!W6&lt;&gt;"", 'Shooting Sports'!W6, "")</f>
        <v/>
      </c>
      <c r="AG41" s="142"/>
      <c r="AH41" s="162" t="str">
        <f>NOVA!B28</f>
        <v>3a5</v>
      </c>
      <c r="AI41" s="386" t="str">
        <f>NOVA!C28</f>
        <v>Share model and what you learned</v>
      </c>
      <c r="AJ41" s="387"/>
      <c r="AK41" s="162" t="str">
        <f>IF(NOVA!W28&lt;&gt;"", NOVA!W28, "")</f>
        <v/>
      </c>
      <c r="AL41" s="142"/>
      <c r="AM41" s="162" t="str">
        <f>NOVA!B89</f>
        <v>1c</v>
      </c>
      <c r="AN41" s="386" t="str">
        <f>NOVA!C89</f>
        <v>Discuss two with your counselor</v>
      </c>
      <c r="AO41" s="387"/>
      <c r="AP41" s="162" t="str">
        <f>IF(NOVA!W89&lt;&gt;"", NOVA!W89, "")</f>
        <v/>
      </c>
      <c r="AQ41" s="142"/>
      <c r="AR41" s="162" t="str">
        <f>NOVA!B154</f>
        <v>1c</v>
      </c>
      <c r="AS41" s="386" t="str">
        <f>NOVA!C154</f>
        <v>Discuss two with your counselor</v>
      </c>
      <c r="AT41" s="387"/>
      <c r="AU41" s="162" t="str">
        <f>IF(NOVA!W154&lt;&gt;"", NOVA!W154, "")</f>
        <v/>
      </c>
    </row>
    <row r="42" spans="1:47" ht="12.75" customHeight="1">
      <c r="A42" s="412"/>
      <c r="B42" s="412"/>
      <c r="D42" s="402"/>
      <c r="E42" s="42" t="str">
        <f>AdventurePins!B47</f>
        <v>2f</v>
      </c>
      <c r="F42" s="159" t="str">
        <f>AdventurePins!C47</f>
        <v>Jump Rope</v>
      </c>
      <c r="G42" s="42" t="str">
        <f>IF(AdventurePins!W47&lt;&gt;"", AdventurePins!W47, " ")</f>
        <v xml:space="preserve"> </v>
      </c>
      <c r="I42" s="402"/>
      <c r="J42" s="42" t="str">
        <f>AdventurePins!B104</f>
        <v>1c</v>
      </c>
      <c r="K42" s="159" t="str">
        <f>AdventurePins!C104</f>
        <v>Demonstrate sign, salue, handshake</v>
      </c>
      <c r="L42" s="42" t="str">
        <f>IF(AdventurePins!W104&lt;&gt;"", AdventurePins!W104, " ")</f>
        <v xml:space="preserve"> </v>
      </c>
      <c r="N42" s="416"/>
      <c r="O42" s="107" t="str">
        <f>Electives!B50</f>
        <v>4d</v>
      </c>
      <c r="P42" s="125" t="str">
        <f>Electives!C50</f>
        <v>Talk with disabilities worker</v>
      </c>
      <c r="Q42" s="107" t="str">
        <f>IF(Electives!W50&lt;&gt;"", Electives!W50, " ")</f>
        <v xml:space="preserve"> </v>
      </c>
      <c r="S42" s="416"/>
      <c r="T42" s="107" t="str">
        <f>Electives!B118</f>
        <v>4c</v>
      </c>
      <c r="U42" s="125" t="str">
        <f>Electives!C118</f>
        <v>Tighten loose handle/knob</v>
      </c>
      <c r="V42" s="107" t="str">
        <f>IF(Electives!W118&lt;&gt;"", Electives!W118, " ")</f>
        <v xml:space="preserve"> </v>
      </c>
      <c r="X42" s="427"/>
      <c r="Y42" s="107" t="str">
        <f>Electives!B186</f>
        <v>2e</v>
      </c>
      <c r="Z42" s="127" t="str">
        <f>Electives!C186</f>
        <v>Create original words for song &amp; perform</v>
      </c>
      <c r="AA42" s="107" t="str">
        <f>IF(Electives!W186&lt;&gt;"", Electives!W186, " ")</f>
        <v xml:space="preserve"> </v>
      </c>
      <c r="AC42" s="219">
        <f>'Shooting Sports'!B7</f>
        <v>2</v>
      </c>
      <c r="AD42" s="392" t="str">
        <f>'Shooting Sports'!C7</f>
        <v>Load, fire, secure gun and safety mech.</v>
      </c>
      <c r="AE42" s="393"/>
      <c r="AF42" s="219" t="str">
        <f>IF('Shooting Sports'!W7&lt;&gt;"", 'Shooting Sports'!W7, "")</f>
        <v/>
      </c>
      <c r="AG42" s="72"/>
      <c r="AH42" s="162" t="str">
        <f>NOVA!B29</f>
        <v>3b1</v>
      </c>
      <c r="AI42" s="386" t="str">
        <f>NOVA!C29</f>
        <v>Collect 3 to 5 common minerals</v>
      </c>
      <c r="AJ42" s="387"/>
      <c r="AK42" s="162" t="str">
        <f>IF(NOVA!W29&lt;&gt;"", NOVA!W29, "")</f>
        <v/>
      </c>
      <c r="AL42" s="72"/>
      <c r="AM42" s="162">
        <f>NOVA!B90</f>
        <v>2</v>
      </c>
      <c r="AN42" s="386" t="str">
        <f>NOVA!C90</f>
        <v>Complete an elective listed in comment</v>
      </c>
      <c r="AO42" s="387"/>
      <c r="AP42" s="162" t="str">
        <f>IF(NOVA!W90&lt;&gt;"", NOVA!W90, "")</f>
        <v/>
      </c>
      <c r="AQ42" s="72"/>
      <c r="AR42" s="162">
        <f>NOVA!B155</f>
        <v>2</v>
      </c>
      <c r="AS42" s="386" t="str">
        <f>NOVA!C155</f>
        <v>Complete the Game Design adventure</v>
      </c>
      <c r="AT42" s="387"/>
      <c r="AU42" s="162" t="str">
        <f>IF(NOVA!W155&lt;&gt;"", NOVA!W155, "")</f>
        <v/>
      </c>
    </row>
    <row r="43" spans="1:47" ht="12.75" customHeight="1">
      <c r="A43" s="159" t="str">
        <f>N3</f>
        <v>Adventures in Science</v>
      </c>
      <c r="B43" s="151" t="str">
        <f>Electives!W17</f>
        <v/>
      </c>
      <c r="D43" s="402"/>
      <c r="E43" s="42">
        <f>AdventurePins!B48</f>
        <v>3</v>
      </c>
      <c r="F43" s="159" t="str">
        <f>AdventurePins!C48</f>
        <v>Exercise plan (3 activities; 30 days)</v>
      </c>
      <c r="G43" s="42" t="str">
        <f>IF(AdventurePins!W48&lt;&gt;"", AdventurePins!W48, " ")</f>
        <v xml:space="preserve"> </v>
      </c>
      <c r="I43" s="402"/>
      <c r="J43" s="42" t="str">
        <f>AdventurePins!B105</f>
        <v>1d</v>
      </c>
      <c r="K43" s="127" t="str">
        <f>AdventurePins!C105</f>
        <v>Describe 1st Class badge &amp; significance</v>
      </c>
      <c r="L43" s="42" t="str">
        <f>IF(AdventurePins!W105&lt;&gt;"", AdventurePins!W105, " ")</f>
        <v xml:space="preserve"> </v>
      </c>
      <c r="N43" s="416"/>
      <c r="O43" s="107" t="str">
        <f>Electives!B51</f>
        <v>4e</v>
      </c>
      <c r="P43" s="125" t="str">
        <f>Electives!C51</f>
        <v>Scout Oath in Sign Language</v>
      </c>
      <c r="Q43" s="107" t="str">
        <f>IF(Electives!W51&lt;&gt;"", Electives!W51, " ")</f>
        <v xml:space="preserve"> </v>
      </c>
      <c r="S43" s="416"/>
      <c r="T43" s="107" t="str">
        <f>Electives!B119</f>
        <v>4d</v>
      </c>
      <c r="U43" s="126" t="str">
        <f>Electives!C119</f>
        <v>Demonstrate stopping a running toilet</v>
      </c>
      <c r="V43" s="107" t="str">
        <f>IF(Electives!W119&lt;&gt;"", Electives!W119, " ")</f>
        <v xml:space="preserve"> </v>
      </c>
      <c r="X43" s="427"/>
      <c r="Y43" s="107" t="str">
        <f>Electives!B187</f>
        <v>2f</v>
      </c>
      <c r="Z43" s="126" t="str">
        <f>Electives!C187</f>
        <v>Compose den theme song &amp; perform</v>
      </c>
      <c r="AA43" s="107" t="str">
        <f>IF(Electives!W187&lt;&gt;"", Electives!W187, " ")</f>
        <v xml:space="preserve"> </v>
      </c>
      <c r="AC43" s="219">
        <f>'Shooting Sports'!B8</f>
        <v>3</v>
      </c>
      <c r="AD43" s="392" t="str">
        <f>'Shooting Sports'!C8</f>
        <v>Demonstrate good shooting techniques</v>
      </c>
      <c r="AE43" s="393"/>
      <c r="AF43" s="219" t="str">
        <f>IF('Shooting Sports'!W8&lt;&gt;"", 'Shooting Sports'!W8, "")</f>
        <v/>
      </c>
      <c r="AG43" s="215"/>
      <c r="AH43" s="162" t="str">
        <f>NOVA!B30</f>
        <v>3b2</v>
      </c>
      <c r="AI43" s="386" t="str">
        <f>NOVA!C30</f>
        <v>Types of rock these minerals found in</v>
      </c>
      <c r="AJ43" s="387"/>
      <c r="AK43" s="162" t="str">
        <f>IF(NOVA!W30&lt;&gt;"", NOVA!W30, "")</f>
        <v/>
      </c>
      <c r="AL43" s="215"/>
      <c r="AM43" s="162">
        <f>NOVA!B91</f>
        <v>3</v>
      </c>
      <c r="AN43" s="386" t="str">
        <f>NOVA!C91</f>
        <v>Do TWO from A-F</v>
      </c>
      <c r="AO43" s="387"/>
      <c r="AP43" s="162" t="str">
        <f>IF(NOVA!W91&lt;&gt;"", NOVA!W91, "")</f>
        <v/>
      </c>
      <c r="AQ43" s="215"/>
      <c r="AR43" s="162">
        <f>NOVA!B156</f>
        <v>3</v>
      </c>
      <c r="AS43" s="386" t="str">
        <f>NOVA!C156</f>
        <v>Do TWO of A, B or C</v>
      </c>
      <c r="AT43" s="387"/>
      <c r="AU43" s="162" t="str">
        <f>IF(NOVA!W156&lt;&gt;"", NOVA!W156, "")</f>
        <v/>
      </c>
    </row>
    <row r="44" spans="1:47" ht="12.75" customHeight="1">
      <c r="A44" s="159" t="str">
        <f>N15</f>
        <v>Aquanaut</v>
      </c>
      <c r="B44" s="151" t="str">
        <f>Electives!W29</f>
        <v/>
      </c>
      <c r="D44" s="402"/>
      <c r="E44" s="42">
        <f>AdventurePins!B49</f>
        <v>4</v>
      </c>
      <c r="F44" s="159" t="str">
        <f>AdventurePins!C49</f>
        <v>Try new sport</v>
      </c>
      <c r="G44" s="42" t="str">
        <f>IF(AdventurePins!W49&lt;&gt;"", AdventurePins!W49, " ")</f>
        <v xml:space="preserve"> </v>
      </c>
      <c r="I44" s="402"/>
      <c r="J44" s="42" t="str">
        <f>AdventurePins!B106</f>
        <v>1e</v>
      </c>
      <c r="K44" s="126" t="str">
        <f>AdventurePins!C106</f>
        <v>Repeat Pledge of Allegance &amp; explain</v>
      </c>
      <c r="L44" s="42" t="str">
        <f>IF(AdventurePins!W106&lt;&gt;"", AdventurePins!W106, " ")</f>
        <v xml:space="preserve"> </v>
      </c>
      <c r="N44" s="416"/>
      <c r="O44" s="107" t="str">
        <f>Electives!B52</f>
        <v>4f</v>
      </c>
      <c r="P44" s="125" t="str">
        <f>Electives!C52</f>
        <v>Learn service dog process</v>
      </c>
      <c r="Q44" s="107" t="str">
        <f>IF(Electives!W52&lt;&gt;"", Electives!W52, " ")</f>
        <v xml:space="preserve"> </v>
      </c>
      <c r="S44" s="416"/>
      <c r="T44" s="107" t="str">
        <f>Electives!B120</f>
        <v>4e</v>
      </c>
      <c r="U44" s="125" t="str">
        <f>Electives!C120</f>
        <v>Replace furnace filter</v>
      </c>
      <c r="V44" s="107" t="str">
        <f>IF(Electives!W120&lt;&gt;"", Electives!W120, " ")</f>
        <v xml:space="preserve"> </v>
      </c>
      <c r="X44" s="427"/>
      <c r="Y44" s="107" t="str">
        <f>Electives!B188</f>
        <v>2g</v>
      </c>
      <c r="Z44" s="127" t="str">
        <f>Electives!C188</f>
        <v>Write/Compose song about issue &amp; perform</v>
      </c>
      <c r="AA44" s="107" t="str">
        <f>IF(Electives!W188&lt;&gt;"", Electives!W188, " ")</f>
        <v xml:space="preserve"> </v>
      </c>
      <c r="AC44" s="219">
        <f>'Shooting Sports'!B9</f>
        <v>4</v>
      </c>
      <c r="AD44" s="392" t="str">
        <f>'Shooting Sports'!C9</f>
        <v>Show how to put away and store gun</v>
      </c>
      <c r="AE44" s="393"/>
      <c r="AF44" s="219" t="str">
        <f>IF('Shooting Sports'!W9&lt;&gt;"", 'Shooting Sports'!W9, "")</f>
        <v/>
      </c>
      <c r="AG44" s="215"/>
      <c r="AH44" s="162" t="str">
        <f>NOVA!B31</f>
        <v>3b3</v>
      </c>
      <c r="AI44" s="386" t="str">
        <f>NOVA!C31</f>
        <v>Explain difference of rock types</v>
      </c>
      <c r="AJ44" s="387"/>
      <c r="AK44" s="162" t="str">
        <f>IF(NOVA!W31&lt;&gt;"", NOVA!W31, "")</f>
        <v/>
      </c>
      <c r="AL44" s="215"/>
      <c r="AM44" s="162" t="str">
        <f>NOVA!B92</f>
        <v>3a1</v>
      </c>
      <c r="AN44" s="386" t="str">
        <f>NOVA!C92</f>
        <v>Watch the stars</v>
      </c>
      <c r="AO44" s="387"/>
      <c r="AP44" s="162" t="str">
        <f>IF(NOVA!W92&lt;&gt;"", NOVA!W92, "")</f>
        <v/>
      </c>
      <c r="AQ44" s="215"/>
      <c r="AR44" s="162" t="str">
        <f>NOVA!B157</f>
        <v>3a</v>
      </c>
      <c r="AS44" s="386" t="str">
        <f>NOVA!C157</f>
        <v>Choose 2 and calculate your weight there</v>
      </c>
      <c r="AT44" s="387"/>
      <c r="AU44" s="162" t="str">
        <f>IF(NOVA!W157&lt;&gt;"", NOVA!W157, "")</f>
        <v/>
      </c>
    </row>
    <row r="45" spans="1:47">
      <c r="A45" s="159" t="str">
        <f>N25</f>
        <v>Art Explosion</v>
      </c>
      <c r="B45" s="151" t="str">
        <f>Electives!W41</f>
        <v/>
      </c>
      <c r="D45" s="402"/>
      <c r="E45" s="42">
        <f>AdventurePins!B50</f>
        <v>5</v>
      </c>
      <c r="F45" s="159" t="str">
        <f>AdventurePins!C50</f>
        <v>Time obstacle course, 2 weeks</v>
      </c>
      <c r="G45" s="42" t="str">
        <f>IF(AdventurePins!W50&lt;&gt;"", AdventurePins!W50, " ")</f>
        <v xml:space="preserve"> </v>
      </c>
      <c r="I45" s="402"/>
      <c r="J45" s="42" t="str">
        <f>AdventurePins!B107</f>
        <v>2a</v>
      </c>
      <c r="K45" s="159" t="str">
        <f>AdventurePins!C107</f>
        <v>Describe troop leadership</v>
      </c>
      <c r="L45" s="42" t="str">
        <f>IF(AdventurePins!W107&lt;&gt;"", AdventurePins!W107, " ")</f>
        <v xml:space="preserve"> </v>
      </c>
      <c r="N45" s="416"/>
      <c r="O45" s="107" t="str">
        <f>Electives!B53</f>
        <v>4g</v>
      </c>
      <c r="P45" s="125" t="str">
        <f>Electives!C53</f>
        <v>Service project for a disability</v>
      </c>
      <c r="Q45" s="107" t="str">
        <f>IF(Electives!W53&lt;&gt;"", Electives!W53, " ")</f>
        <v xml:space="preserve"> </v>
      </c>
      <c r="S45" s="416"/>
      <c r="T45" s="107" t="str">
        <f>Electives!B121</f>
        <v>4f</v>
      </c>
      <c r="U45" s="125" t="str">
        <f>Electives!C121</f>
        <v>Wash a car</v>
      </c>
      <c r="V45" s="107" t="str">
        <f>IF(Electives!W121&lt;&gt;"", Electives!W121, " ")</f>
        <v xml:space="preserve"> </v>
      </c>
      <c r="X45" s="427"/>
      <c r="Y45" s="107" t="str">
        <f>Electives!B189</f>
        <v>2h</v>
      </c>
      <c r="Z45" s="125" t="str">
        <f>Electives!C189</f>
        <v>Perform a musical number.</v>
      </c>
      <c r="AA45" s="107" t="str">
        <f>IF(Electives!W189&lt;&gt;"", Electives!W189, " ")</f>
        <v xml:space="preserve"> </v>
      </c>
      <c r="AC45"/>
      <c r="AD45" s="218" t="str">
        <f>'Shooting Sports'!C11</f>
        <v>BB Gun: Level 2</v>
      </c>
      <c r="AE45" s="218"/>
      <c r="AF45"/>
      <c r="AG45" s="215"/>
      <c r="AH45" s="162" t="str">
        <f>NOVA!B32</f>
        <v>3b4</v>
      </c>
      <c r="AI45" s="386" t="str">
        <f>NOVA!C32</f>
        <v>Share collection and what you learned</v>
      </c>
      <c r="AJ45" s="387"/>
      <c r="AK45" s="162" t="str">
        <f>IF(NOVA!W32&lt;&gt;"", NOVA!W32, "")</f>
        <v/>
      </c>
      <c r="AL45" s="215"/>
      <c r="AM45" s="162" t="str">
        <f>NOVA!B93</f>
        <v>3a2</v>
      </c>
      <c r="AN45" s="386" t="str">
        <f>NOVA!C93</f>
        <v>Find and draw 5 constellations</v>
      </c>
      <c r="AO45" s="387"/>
      <c r="AP45" s="162" t="str">
        <f>IF(NOVA!W93&lt;&gt;"", NOVA!W93, "")</f>
        <v/>
      </c>
      <c r="AQ45" s="215"/>
      <c r="AR45" s="162" t="str">
        <f>NOVA!B158</f>
        <v>3a1</v>
      </c>
      <c r="AS45" s="386" t="str">
        <f>NOVA!C158</f>
        <v>On the sun or moon</v>
      </c>
      <c r="AT45" s="387"/>
      <c r="AU45" s="162" t="str">
        <f>IF(NOVA!W158&lt;&gt;"", NOVA!W158, "")</f>
        <v/>
      </c>
    </row>
    <row r="46" spans="1:47">
      <c r="A46" s="159" t="str">
        <f>N35</f>
        <v>Aware and Care</v>
      </c>
      <c r="B46" s="151" t="str">
        <f>Electives!W55</f>
        <v/>
      </c>
      <c r="D46" s="402"/>
      <c r="E46" s="42">
        <f>AdventurePins!B51</f>
        <v>6</v>
      </c>
      <c r="F46" s="159" t="str">
        <f>AdventurePins!C51</f>
        <v>Lead fitness game</v>
      </c>
      <c r="G46" s="42" t="str">
        <f>IF(AdventurePins!W51&lt;&gt;"", AdventurePins!W51, " ")</f>
        <v xml:space="preserve"> </v>
      </c>
      <c r="I46" s="402"/>
      <c r="J46" s="42" t="str">
        <f>AdventurePins!B108</f>
        <v>2b</v>
      </c>
      <c r="K46" s="159" t="str">
        <f>AdventurePins!C108</f>
        <v>Describe 4 steps of advancement</v>
      </c>
      <c r="L46" s="42" t="str">
        <f>IF(AdventurePins!W108&lt;&gt;"", AdventurePins!W108, " ")</f>
        <v xml:space="preserve"> </v>
      </c>
      <c r="N46" s="417"/>
      <c r="O46" s="107" t="str">
        <f>Electives!B54</f>
        <v>4h</v>
      </c>
      <c r="P46" s="127" t="str">
        <f>Electives!C54</f>
        <v>Activity w/disabled members organization</v>
      </c>
      <c r="Q46" s="107" t="str">
        <f>IF(Electives!W54&lt;&gt;"", Electives!W54, " ")</f>
        <v xml:space="preserve"> </v>
      </c>
      <c r="S46" s="416"/>
      <c r="T46" s="107" t="str">
        <f>Electives!B122</f>
        <v>4g</v>
      </c>
      <c r="U46" s="125" t="str">
        <f>Electives!C122</f>
        <v>Check oil level &amp; tire pressure in car</v>
      </c>
      <c r="V46" s="107" t="str">
        <f>IF(Electives!W122&lt;&gt;"", Electives!W122,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Sports'!W12&lt;&gt;"", 'Shooting Sports'!W12, "")</f>
        <v/>
      </c>
      <c r="AG46" s="215"/>
      <c r="AH46" s="162" t="str">
        <f>NOVA!B33</f>
        <v>3c1</v>
      </c>
      <c r="AI46" s="386" t="str">
        <f>NOVA!C33</f>
        <v>Use 4 ways to monitor / predict weather</v>
      </c>
      <c r="AJ46" s="387"/>
      <c r="AK46" s="162" t="str">
        <f>IF(NOVA!W33&lt;&gt;"", NOVA!W33, "")</f>
        <v/>
      </c>
      <c r="AL46" s="215"/>
      <c r="AM46" s="162" t="str">
        <f>NOVA!B94</f>
        <v>3a3</v>
      </c>
      <c r="AN46" s="386" t="str">
        <f>NOVA!C94</f>
        <v>Discuss with counselor</v>
      </c>
      <c r="AO46" s="387"/>
      <c r="AP46" s="162" t="str">
        <f>IF(NOVA!W94&lt;&gt;"", NOVA!W94, "")</f>
        <v/>
      </c>
      <c r="AQ46" s="215"/>
      <c r="AR46" s="162" t="str">
        <f>NOVA!B159</f>
        <v>3a2</v>
      </c>
      <c r="AS46" s="386" t="str">
        <f>NOVA!C159</f>
        <v>On Jupiter or Pluto</v>
      </c>
      <c r="AT46" s="387"/>
      <c r="AU46" s="162" t="str">
        <f>IF(NOVA!W159&lt;&gt;"", NOVA!W159, "")</f>
        <v/>
      </c>
    </row>
    <row r="47" spans="1:47">
      <c r="A47" s="159" t="str">
        <f>N47</f>
        <v>Build It</v>
      </c>
      <c r="B47" s="151" t="str">
        <f>Electives!W62</f>
        <v/>
      </c>
      <c r="D47" s="399" t="str">
        <f>AdventurePins!C53</f>
        <v>Webelos Walkabout</v>
      </c>
      <c r="E47" s="399"/>
      <c r="F47" s="399"/>
      <c r="G47" s="399"/>
      <c r="I47" s="402"/>
      <c r="J47" s="42" t="str">
        <f>AdventurePins!B109</f>
        <v>2c</v>
      </c>
      <c r="K47" s="159" t="str">
        <f>AdventurePins!C109</f>
        <v>Describe ranks in Boy Scouts</v>
      </c>
      <c r="L47" s="42" t="str">
        <f>IF(AdventurePins!W109&lt;&gt;"", AdventurePins!W109, " ")</f>
        <v xml:space="preserve"> </v>
      </c>
      <c r="N47" s="399" t="str">
        <f>Electives!C57</f>
        <v>Build It</v>
      </c>
      <c r="O47" s="399"/>
      <c r="P47" s="399"/>
      <c r="Q47" s="399"/>
      <c r="S47" s="416"/>
      <c r="T47" s="107" t="str">
        <f>Electives!B123</f>
        <v>4h</v>
      </c>
      <c r="U47" s="125" t="str">
        <f>Electives!C123</f>
        <v>Replace a bulb in a car</v>
      </c>
      <c r="V47" s="107" t="str">
        <f>IF(Electives!W123&lt;&gt;"", Electives!W123, " ")</f>
        <v xml:space="preserve"> </v>
      </c>
      <c r="X47" s="410" t="str">
        <f>IF(Electives!$E192&lt;&gt;"", Electives!$E192, " ")</f>
        <v>(Do All)</v>
      </c>
      <c r="Y47" s="107">
        <f>Electives!B193</f>
        <v>1</v>
      </c>
      <c r="Z47" s="126" t="str">
        <f>Electives!C193</f>
        <v>Write story outline. Create storyboard.</v>
      </c>
      <c r="AA47" s="107" t="str">
        <f>IF(Electives!W193&lt;&gt;"", Electives!W193, " ")</f>
        <v xml:space="preserve"> </v>
      </c>
      <c r="AC47" s="219" t="str">
        <f>'Shooting Sports'!B13</f>
        <v>S1</v>
      </c>
      <c r="AD47" s="392" t="str">
        <f>'Shooting Sports'!C13</f>
        <v>Demonstrate one shooting position</v>
      </c>
      <c r="AE47" s="393"/>
      <c r="AF47" s="219" t="str">
        <f>IF('Shooting Sports'!W13&lt;&gt;"", 'Shooting Sports'!W13, "")</f>
        <v/>
      </c>
      <c r="AG47" s="215"/>
      <c r="AH47" s="162" t="str">
        <f>NOVA!B34</f>
        <v>3c2</v>
      </c>
      <c r="AI47" s="386" t="str">
        <f>NOVA!C34</f>
        <v>Analyze predictions for a week</v>
      </c>
      <c r="AJ47" s="387"/>
      <c r="AK47" s="162" t="str">
        <f>IF(NOVA!W34&lt;&gt;"", NOVA!W34, "")</f>
        <v/>
      </c>
      <c r="AL47" s="215"/>
      <c r="AM47" s="162" t="str">
        <f>NOVA!B95</f>
        <v>3b1</v>
      </c>
      <c r="AN47" s="386" t="str">
        <f>NOVA!C95</f>
        <v>Explain revolution, orbit and rotation</v>
      </c>
      <c r="AO47" s="387"/>
      <c r="AP47" s="162" t="str">
        <f>IF(NOVA!W95&lt;&gt;"", NOVA!W95, "")</f>
        <v/>
      </c>
      <c r="AQ47" s="215"/>
      <c r="AR47" s="162" t="str">
        <f>NOVA!B160</f>
        <v>3a3</v>
      </c>
      <c r="AS47" s="386" t="str">
        <f>NOVA!C160</f>
        <v>On a planet of your choice</v>
      </c>
      <c r="AT47" s="387"/>
      <c r="AU47" s="162" t="str">
        <f>IF(NOVA!W160&lt;&gt;"", NOVA!W160, "")</f>
        <v/>
      </c>
    </row>
    <row r="48" spans="1:47" ht="12.75" customHeight="1">
      <c r="A48" s="159" t="str">
        <f>N52</f>
        <v>Build My Own Hero</v>
      </c>
      <c r="B48" s="151" t="str">
        <f>Electives!W71</f>
        <v/>
      </c>
      <c r="D48" s="403" t="str">
        <f>IF(AdventurePins!$E53&lt;&gt;"", AdventurePins!$E53, " ")</f>
        <v>(Do 1-4 and one other)</v>
      </c>
      <c r="E48" s="42">
        <f>AdventurePins!B54</f>
        <v>1</v>
      </c>
      <c r="F48" s="159" t="str">
        <f>AdventurePins!C54</f>
        <v>Create a hike plan</v>
      </c>
      <c r="G48" s="42" t="str">
        <f>IF(AdventurePins!W54&lt;&gt;"", AdventurePins!W54, " ")</f>
        <v xml:space="preserve"> </v>
      </c>
      <c r="I48" s="402"/>
      <c r="J48" s="42" t="str">
        <f>AdventurePins!B110</f>
        <v>2d</v>
      </c>
      <c r="K48" s="159" t="str">
        <f>AdventurePins!C110</f>
        <v>Describe merit badge program</v>
      </c>
      <c r="L48" s="42" t="str">
        <f>IF(AdventurePins!W110&lt;&gt;"", AdventurePins!W110, " ")</f>
        <v xml:space="preserve"> </v>
      </c>
      <c r="N48" s="410" t="str">
        <f>IF(Electives!$E57&lt;&gt;"", Electives!$E57, " ")</f>
        <v>(Do All)</v>
      </c>
      <c r="O48" s="107">
        <f>Electives!B58</f>
        <v>1</v>
      </c>
      <c r="P48" s="125" t="str">
        <f>Electives!C58</f>
        <v>Learn basic tools &amp; safety</v>
      </c>
      <c r="Q48" s="107" t="str">
        <f>IF(Electives!W58&lt;&gt;"", Electives!W58, " ")</f>
        <v xml:space="preserve"> </v>
      </c>
      <c r="S48" s="416"/>
      <c r="T48" s="107" t="str">
        <f>Electives!B124</f>
        <v>4i</v>
      </c>
      <c r="U48" s="125" t="str">
        <f>Electives!C124</f>
        <v>Change a car tire</v>
      </c>
      <c r="V48" s="107" t="str">
        <f>IF(Electives!W124&lt;&gt;"", Electives!W124, " ")</f>
        <v xml:space="preserve"> </v>
      </c>
      <c r="X48" s="410"/>
      <c r="Y48" s="107">
        <f>Electives!B194</f>
        <v>2</v>
      </c>
      <c r="Z48" s="125" t="str">
        <f>Electives!C194</f>
        <v>Create movie w/Oath &amp; Law</v>
      </c>
      <c r="AA48" s="107" t="str">
        <f>IF(Electives!W194&lt;&gt;"", Electives!W194, " ")</f>
        <v xml:space="preserve"> </v>
      </c>
      <c r="AC48" s="219" t="str">
        <f>'Shooting Sports'!B14</f>
        <v>S2</v>
      </c>
      <c r="AD48" s="392" t="str">
        <f>'Shooting Sports'!C14</f>
        <v>Fire 5 BBs in 3 volleys at the Cub target</v>
      </c>
      <c r="AE48" s="393"/>
      <c r="AF48" s="219" t="str">
        <f>IF('Shooting Sports'!W14&lt;&gt;"", 'Shooting Sports'!W14, "")</f>
        <v/>
      </c>
      <c r="AG48" s="215"/>
      <c r="AH48" s="162" t="str">
        <f>NOVA!B35</f>
        <v>3c3</v>
      </c>
      <c r="AI48" s="386" t="str">
        <f>NOVA!C35</f>
        <v>Discuss work with counselor</v>
      </c>
      <c r="AJ48" s="387"/>
      <c r="AK48" s="162" t="str">
        <f>IF(NOVA!W35&lt;&gt;"", NOVA!W35, "")</f>
        <v/>
      </c>
      <c r="AL48" s="215"/>
      <c r="AM48" s="162" t="str">
        <f>NOVA!B96</f>
        <v>3b2</v>
      </c>
      <c r="AN48" s="386" t="str">
        <f>NOVA!C96</f>
        <v>Compare 3 planets to the Earth</v>
      </c>
      <c r="AO48" s="387"/>
      <c r="AP48" s="162" t="str">
        <f>IF(NOVA!W96&lt;&gt;"", NOVA!W96, "")</f>
        <v/>
      </c>
      <c r="AQ48" s="215"/>
      <c r="AR48" s="162" t="str">
        <f>NOVA!B161</f>
        <v>3b</v>
      </c>
      <c r="AS48" s="386" t="str">
        <f>NOVA!C161</f>
        <v>Choose one and calculate its height</v>
      </c>
      <c r="AT48" s="387"/>
      <c r="AU48" s="162" t="str">
        <f>IF(NOVA!W161&lt;&gt;"", NOVA!W161, "")</f>
        <v/>
      </c>
    </row>
    <row r="49" spans="1:47" ht="12.75" customHeight="1">
      <c r="A49" s="159" t="str">
        <f>S3</f>
        <v>Castaway</v>
      </c>
      <c r="B49" s="151" t="str">
        <f>Electives!W81</f>
        <v/>
      </c>
      <c r="D49" s="404"/>
      <c r="E49" s="42">
        <f>AdventurePins!B55</f>
        <v>2</v>
      </c>
      <c r="F49" s="159" t="str">
        <f>AdventurePins!C55</f>
        <v>Assemble a hiking first-aid kit</v>
      </c>
      <c r="G49" s="42" t="str">
        <f>IF(AdventurePins!W55&lt;&gt;"", AdventurePins!W55, " ")</f>
        <v xml:space="preserve"> </v>
      </c>
      <c r="I49" s="402"/>
      <c r="J49" s="42" t="str">
        <f>AdventurePins!B111</f>
        <v>3a</v>
      </c>
      <c r="K49" s="159" t="str">
        <f>AdventurePins!C111</f>
        <v>Explain patrol method &amp; types</v>
      </c>
      <c r="L49" s="42" t="str">
        <f>IF(AdventurePins!W111&lt;&gt;"", AdventurePins!W111, " ")</f>
        <v xml:space="preserve"> </v>
      </c>
      <c r="N49" s="410"/>
      <c r="O49" s="107">
        <f>Electives!B59</f>
        <v>2</v>
      </c>
      <c r="P49" s="125" t="str">
        <f>Electives!C59</f>
        <v>Build carpentry project</v>
      </c>
      <c r="Q49" s="107" t="str">
        <f>IF(Electives!W59&lt;&gt;"", Electives!W59, " ")</f>
        <v xml:space="preserve"> </v>
      </c>
      <c r="S49" s="416"/>
      <c r="T49" s="107" t="str">
        <f>Electives!B125</f>
        <v>4j</v>
      </c>
      <c r="U49" s="125" t="str">
        <f>Electives!C125</f>
        <v>Repair bicycle, chain, tires, flat, etc</v>
      </c>
      <c r="V49" s="107" t="str">
        <f>IF(Electives!W125&lt;&gt;"", Electives!W125, " ")</f>
        <v xml:space="preserve"> </v>
      </c>
      <c r="X49" s="410"/>
      <c r="Y49" s="107">
        <f>Electives!B195</f>
        <v>3</v>
      </c>
      <c r="Z49" s="125" t="str">
        <f>Electives!C195</f>
        <v>Share movie with family/pack/den.</v>
      </c>
      <c r="AA49" s="107" t="str">
        <f>IF(Electives!W195&lt;&gt;"", Electives!W195, " ")</f>
        <v xml:space="preserve"> </v>
      </c>
      <c r="AC49" s="219" t="str">
        <f>'Shooting Sports'!B15</f>
        <v>S3</v>
      </c>
      <c r="AD49" s="392" t="str">
        <f>'Shooting Sports'!C15</f>
        <v>Demonstrate/Explain range commands</v>
      </c>
      <c r="AE49" s="393"/>
      <c r="AF49" s="219" t="str">
        <f>IF('Shooting Sports'!W15&lt;&gt;"", 'Shooting Sports'!W15, "")</f>
        <v/>
      </c>
      <c r="AG49" s="215"/>
      <c r="AH49" s="162" t="str">
        <f>NOVA!B36</f>
        <v>3d</v>
      </c>
      <c r="AI49" s="386" t="str">
        <f>NOVA!C36</f>
        <v>Choose 2 habitats and complete activity</v>
      </c>
      <c r="AJ49" s="387"/>
      <c r="AK49" s="162" t="str">
        <f>IF(NOVA!W36&lt;&gt;"", NOVA!W36, "")</f>
        <v/>
      </c>
      <c r="AL49" s="215"/>
      <c r="AM49" s="162" t="str">
        <f>NOVA!B97</f>
        <v>3b3</v>
      </c>
      <c r="AN49" s="386" t="str">
        <f>NOVA!C97</f>
        <v>Discuss with counselor</v>
      </c>
      <c r="AO49" s="387"/>
      <c r="AP49" s="162" t="str">
        <f>IF(NOVA!W97&lt;&gt;"", NOVA!W97, "")</f>
        <v/>
      </c>
      <c r="AQ49" s="215"/>
      <c r="AR49" s="162" t="str">
        <f>NOVA!B162</f>
        <v>3b1</v>
      </c>
      <c r="AS49" s="386" t="str">
        <f>NOVA!C162</f>
        <v>A tree</v>
      </c>
      <c r="AT49" s="387"/>
      <c r="AU49" s="162" t="str">
        <f>IF(NOVA!W162&lt;&gt;"", NOVA!W162, "")</f>
        <v/>
      </c>
    </row>
    <row r="50" spans="1:47">
      <c r="A50" s="159" t="str">
        <f>S11</f>
        <v>Earth Rocks!</v>
      </c>
      <c r="B50" s="151" t="str">
        <f>Electives!W95</f>
        <v/>
      </c>
      <c r="D50" s="404"/>
      <c r="E50" s="42">
        <f>AdventurePins!B56</f>
        <v>3</v>
      </c>
      <c r="F50" s="159" t="str">
        <f>AdventurePins!C56</f>
        <v>Outdoor Code / Leave No Trace</v>
      </c>
      <c r="G50" s="42" t="str">
        <f>IF(AdventurePins!W56&lt;&gt;"", AdventurePins!W56, " ")</f>
        <v xml:space="preserve"> </v>
      </c>
      <c r="I50" s="402"/>
      <c r="J50" s="42" t="str">
        <f>AdventurePins!B112</f>
        <v>3b</v>
      </c>
      <c r="K50" s="127" t="str">
        <f>AdventurePins!C112</f>
        <v>Hold an election to choose patrol leader</v>
      </c>
      <c r="L50" s="42" t="str">
        <f>IF(AdventurePins!W112&lt;&gt;"", AdventurePins!W112, " ")</f>
        <v xml:space="preserve"> </v>
      </c>
      <c r="N50" s="410"/>
      <c r="O50" s="107">
        <f>Electives!B60</f>
        <v>3</v>
      </c>
      <c r="P50" s="125" t="str">
        <f>Electives!C60</f>
        <v>List tools / materials for #2</v>
      </c>
      <c r="Q50" s="107" t="str">
        <f>IF(Electives!W60&lt;&gt;"", Electives!W60, " ")</f>
        <v xml:space="preserve"> </v>
      </c>
      <c r="S50" s="416"/>
      <c r="T50" s="107" t="str">
        <f>Electives!B126</f>
        <v>4k</v>
      </c>
      <c r="U50" s="127" t="str">
        <f>Electives!C126</f>
        <v>Replace wheels on skateboard, scooter, or skates</v>
      </c>
      <c r="V50" s="107" t="str">
        <f>IF(Electives!W126&lt;&gt;"", Electives!W126,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Sports'!W16&lt;&gt;"", 'Shooting Sports'!W16, "")</f>
        <v/>
      </c>
      <c r="AG50" s="142"/>
      <c r="AH50" s="162" t="str">
        <f>NOVA!B37</f>
        <v>3d1</v>
      </c>
      <c r="AI50" s="386" t="str">
        <f>NOVA!C37</f>
        <v>Prairie</v>
      </c>
      <c r="AJ50" s="387"/>
      <c r="AK50" s="162" t="str">
        <f>IF(NOVA!W37&lt;&gt;"", NOVA!W37, "")</f>
        <v/>
      </c>
      <c r="AL50" s="142"/>
      <c r="AM50" s="162" t="str">
        <f>NOVA!B98</f>
        <v>3c1</v>
      </c>
      <c r="AN50" s="386" t="str">
        <f>NOVA!C98</f>
        <v>Design a rover and tell what it collects</v>
      </c>
      <c r="AO50" s="387"/>
      <c r="AP50" s="162" t="str">
        <f>IF(NOVA!W98&lt;&gt;"", NOVA!W98, "")</f>
        <v/>
      </c>
      <c r="AQ50" s="142"/>
      <c r="AR50" s="162" t="str">
        <f>NOVA!B163</f>
        <v>3b2</v>
      </c>
      <c r="AS50" s="386" t="str">
        <f>NOVA!C163</f>
        <v>Your house</v>
      </c>
      <c r="AT50" s="387"/>
      <c r="AU50" s="162" t="str">
        <f>IF(NOVA!W163&lt;&gt;"", NOVA!W163, "")</f>
        <v/>
      </c>
    </row>
    <row r="51" spans="1:47" ht="12.75" customHeight="1">
      <c r="A51" s="159" t="str">
        <f>S23</f>
        <v>Engineer</v>
      </c>
      <c r="B51" s="151" t="str">
        <f>Electives!W104</f>
        <v/>
      </c>
      <c r="D51" s="404"/>
      <c r="E51" s="42">
        <f>AdventurePins!B57</f>
        <v>4</v>
      </c>
      <c r="F51" s="159" t="str">
        <f>AdventurePins!C57</f>
        <v>Hike 3 miles and plan lunch</v>
      </c>
      <c r="G51" s="42" t="str">
        <f>IF(AdventurePins!W57&lt;&gt;"", AdventurePins!W57, " ")</f>
        <v xml:space="preserve"> </v>
      </c>
      <c r="I51" s="402"/>
      <c r="J51" s="42" t="str">
        <f>AdventurePins!B113</f>
        <v>3c</v>
      </c>
      <c r="K51" s="127" t="str">
        <f>AdventurePins!C113</f>
        <v>Develop patrol name, emblem, flag, &amp; yell</v>
      </c>
      <c r="L51" s="42" t="str">
        <f>IF(AdventurePins!W113&lt;&gt;"", AdventurePins!W113, " ")</f>
        <v xml:space="preserve"> </v>
      </c>
      <c r="N51" s="410"/>
      <c r="O51" s="107">
        <f>Electives!B61</f>
        <v>4</v>
      </c>
      <c r="P51" s="127" t="str">
        <f>Electives!C61</f>
        <v>Visit / interview construction worker @ site</v>
      </c>
      <c r="Q51" s="107" t="str">
        <f>IF(Electives!W61&lt;&gt;"", Electives!W61, " ")</f>
        <v xml:space="preserve"> </v>
      </c>
      <c r="S51" s="416"/>
      <c r="T51" s="107" t="str">
        <f>Electives!B127</f>
        <v>4l</v>
      </c>
      <c r="U51" s="125" t="str">
        <f>Electives!C127</f>
        <v>Help prepare and paint a room</v>
      </c>
      <c r="V51" s="107" t="str">
        <f>IF(Electives!W127&lt;&gt;"", Electives!W127, " ")</f>
        <v xml:space="preserve"> </v>
      </c>
      <c r="X51" s="410" t="str">
        <f>IF(Electives!$E198&lt;&gt;"", Electives!$E198, " ")</f>
        <v>(Do 1, one of 2, all 3 thru 5, and one of 6)</v>
      </c>
      <c r="Y51" s="107">
        <f>Electives!B199</f>
        <v>1</v>
      </c>
      <c r="Z51" s="127" t="str">
        <f>Electives!C199</f>
        <v>Interview grandparent about childhood life</v>
      </c>
      <c r="AA51" s="107" t="str">
        <f>IF(Electives!W199&lt;&gt;"", Electives!W199, " ")</f>
        <v xml:space="preserve"> </v>
      </c>
      <c r="AC51"/>
      <c r="AD51" s="218" t="str">
        <f>'Shooting Sports'!C18</f>
        <v>Archery: Level 1</v>
      </c>
      <c r="AE51" s="218"/>
      <c r="AF51"/>
      <c r="AG51" s="72"/>
      <c r="AH51" s="162" t="str">
        <f>NOVA!B38</f>
        <v>3d2</v>
      </c>
      <c r="AI51" s="386" t="str">
        <f>NOVA!C38</f>
        <v>Temperate forest</v>
      </c>
      <c r="AJ51" s="387"/>
      <c r="AK51" s="162" t="str">
        <f>IF(NOVA!W38&lt;&gt;"", NOVA!W38, "")</f>
        <v/>
      </c>
      <c r="AL51" s="72"/>
      <c r="AM51" s="162" t="str">
        <f>NOVA!B99</f>
        <v>3c2</v>
      </c>
      <c r="AN51" s="386" t="str">
        <f>NOVA!C99</f>
        <v>How would rover work</v>
      </c>
      <c r="AO51" s="387"/>
      <c r="AP51" s="162" t="str">
        <f>IF(NOVA!W99&lt;&gt;"", NOVA!W99, "")</f>
        <v/>
      </c>
      <c r="AQ51" s="72"/>
      <c r="AR51" s="162" t="str">
        <f>NOVA!B164</f>
        <v>3b3</v>
      </c>
      <c r="AS51" s="386" t="str">
        <f>NOVA!C164</f>
        <v>A building of your choice</v>
      </c>
      <c r="AT51" s="387"/>
      <c r="AU51" s="162" t="str">
        <f>IF(NOVA!W164&lt;&gt;"", NOVA!W164, "")</f>
        <v/>
      </c>
    </row>
    <row r="52" spans="1:47">
      <c r="A52" s="159" t="str">
        <f>S30</f>
        <v>Fix It</v>
      </c>
      <c r="B52" s="151" t="str">
        <f>Electives!W137</f>
        <v/>
      </c>
      <c r="D52" s="404"/>
      <c r="E52" s="42">
        <f>AdventurePins!B58</f>
        <v>5</v>
      </c>
      <c r="F52" s="127" t="str">
        <f>AdventurePins!C58</f>
        <v>Identify poisonous plants/animals/insects</v>
      </c>
      <c r="G52" s="42" t="str">
        <f>IF(AdventurePins!W58&lt;&gt;"", AdventurePins!W58, " ")</f>
        <v xml:space="preserve"> </v>
      </c>
      <c r="I52" s="402"/>
      <c r="J52" s="42" t="str">
        <f>AdventurePins!B114</f>
        <v>3d</v>
      </c>
      <c r="K52" s="127" t="str">
        <f>AdventurePins!C114</f>
        <v>Participate in Boy Scout campout/activity</v>
      </c>
      <c r="L52" s="42" t="str">
        <f>IF(AdventurePins!W114&lt;&gt;"", AdventurePins!W114, " ")</f>
        <v xml:space="preserve"> </v>
      </c>
      <c r="N52" s="399" t="str">
        <f>Electives!C64</f>
        <v>Build My Own Hero</v>
      </c>
      <c r="O52" s="399"/>
      <c r="P52" s="399"/>
      <c r="Q52" s="399"/>
      <c r="S52" s="416"/>
      <c r="T52" s="107" t="str">
        <f>Electives!B128</f>
        <v>4m</v>
      </c>
      <c r="U52" s="125" t="str">
        <f>Electives!C128</f>
        <v>Help replace wall or floor tile</v>
      </c>
      <c r="V52" s="107" t="str">
        <f>IF(Electives!W128&lt;&gt;"", Electives!W128, " ")</f>
        <v xml:space="preserve"> </v>
      </c>
      <c r="X52" s="410"/>
      <c r="Y52" s="107" t="str">
        <f>Electives!B200</f>
        <v>2a</v>
      </c>
      <c r="Z52" s="127" t="str">
        <f>Electives!C200</f>
        <v>Family tree of three generations</v>
      </c>
      <c r="AA52" s="107" t="str">
        <f>IF(Electives!W200&lt;&gt;"", Electives!W200, " ")</f>
        <v xml:space="preserve"> </v>
      </c>
      <c r="AC52" s="219">
        <f>'Shooting Sports'!B19</f>
        <v>1</v>
      </c>
      <c r="AD52" s="428" t="str">
        <f>'Shooting Sports'!C19</f>
        <v>Follow archery range rules and whistles</v>
      </c>
      <c r="AE52" s="429"/>
      <c r="AF52" s="219" t="str">
        <f>IF('Shooting Sports'!W19&lt;&gt;"", 'Shooting Sports'!W19, "")</f>
        <v/>
      </c>
      <c r="AG52" s="220"/>
      <c r="AH52" s="162" t="str">
        <f>NOVA!B39</f>
        <v>3d3</v>
      </c>
      <c r="AI52" s="386" t="str">
        <f>NOVA!C39</f>
        <v>Aquatic ecosystem</v>
      </c>
      <c r="AJ52" s="387"/>
      <c r="AK52" s="162" t="str">
        <f>IF(NOVA!W39&lt;&gt;"", NOVA!W39, "")</f>
        <v/>
      </c>
      <c r="AL52" s="220"/>
      <c r="AM52" s="162" t="str">
        <f>NOVA!B100</f>
        <v>3c3</v>
      </c>
      <c r="AN52" s="386" t="str">
        <f>NOVA!C100</f>
        <v>How would rover transmit data</v>
      </c>
      <c r="AO52" s="387"/>
      <c r="AP52" s="162" t="str">
        <f>IF(NOVA!W100&lt;&gt;"", NOVA!W100, "")</f>
        <v/>
      </c>
      <c r="AQ52" s="220"/>
      <c r="AR52" s="162" t="str">
        <f>NOVA!B165</f>
        <v>3c</v>
      </c>
      <c r="AS52" s="386" t="str">
        <f>NOVA!C165</f>
        <v>Calculate the volume of air in your room</v>
      </c>
      <c r="AT52" s="387"/>
      <c r="AU52" s="162" t="str">
        <f>IF(NOVA!W165&lt;&gt;"", NOVA!W165, "")</f>
        <v/>
      </c>
    </row>
    <row r="53" spans="1:47" ht="12.75" customHeight="1">
      <c r="A53" s="159" t="str">
        <f>X3</f>
        <v>Game Design</v>
      </c>
      <c r="B53" s="151" t="str">
        <f>Electives!W144</f>
        <v/>
      </c>
      <c r="D53" s="405"/>
      <c r="E53" s="42">
        <f>AdventurePins!B59</f>
        <v>6</v>
      </c>
      <c r="F53" s="127" t="str">
        <f>AdventurePins!C59</f>
        <v>Leader role: Trail/First-aid/Lunch/Service</v>
      </c>
      <c r="G53" s="42" t="str">
        <f>IF(AdventurePins!W59&lt;&gt;"", AdventurePins!W59, " ")</f>
        <v xml:space="preserve"> </v>
      </c>
      <c r="I53" s="402"/>
      <c r="J53" s="42">
        <f>AdventurePins!B115</f>
        <v>4</v>
      </c>
      <c r="K53" s="126" t="str">
        <f>AdventurePins!C115</f>
        <v>Use patrol method on Boy Scout activity</v>
      </c>
      <c r="L53" s="42" t="str">
        <f>IF(AdventurePins!W115&lt;&gt;"", AdventurePins!W115, " ")</f>
        <v xml:space="preserve"> </v>
      </c>
      <c r="N53" s="410" t="str">
        <f>IF(Electives!$E64&lt;&gt;"", Electives!$E64, " ")</f>
        <v>(Do 1-3 and one other)</v>
      </c>
      <c r="O53" s="107">
        <f>Electives!B65</f>
        <v>1</v>
      </c>
      <c r="P53" s="125" t="str">
        <f>Electives!C65</f>
        <v>What is Hero; Invite local hero.</v>
      </c>
      <c r="Q53" s="107" t="str">
        <f>IF(Electives!W65&lt;&gt;"", Electives!W65, " ")</f>
        <v xml:space="preserve"> </v>
      </c>
      <c r="S53" s="416"/>
      <c r="T53" s="107" t="str">
        <f>Electives!B129</f>
        <v>4n</v>
      </c>
      <c r="U53" s="125" t="str">
        <f>Electives!C129</f>
        <v>Help repair window/door lock</v>
      </c>
      <c r="V53" s="107" t="str">
        <f>IF(Electives!W129&lt;&gt;"", Electives!W129, " ")</f>
        <v xml:space="preserve"> </v>
      </c>
      <c r="X53" s="410"/>
      <c r="Y53" s="107" t="str">
        <f>Electives!B201</f>
        <v>2b</v>
      </c>
      <c r="Z53" s="127" t="str">
        <f>Electives!C201</f>
        <v>Make a display showing family orign</v>
      </c>
      <c r="AA53" s="107" t="str">
        <f>IF(Electives!W201&lt;&gt;"", Electives!W201, " ")</f>
        <v xml:space="preserve"> </v>
      </c>
      <c r="AC53" s="219">
        <f>'Shooting Sports'!B20</f>
        <v>2</v>
      </c>
      <c r="AD53" s="392" t="str">
        <f>'Shooting Sports'!C20</f>
        <v>Identify recurve and compound bow</v>
      </c>
      <c r="AE53" s="393"/>
      <c r="AF53" s="219" t="str">
        <f>IF('Shooting Sports'!W20&lt;&gt;"", 'Shooting Sports'!W20, "")</f>
        <v/>
      </c>
      <c r="AG53" s="221"/>
      <c r="AH53" s="162" t="str">
        <f>NOVA!B40</f>
        <v>3d4</v>
      </c>
      <c r="AI53" s="386" t="str">
        <f>NOVA!C40</f>
        <v>Temperate / Subtropical rain forest</v>
      </c>
      <c r="AJ53" s="387"/>
      <c r="AK53" s="162" t="str">
        <f>IF(NOVA!W40&lt;&gt;"", NOVA!W40, "")</f>
        <v/>
      </c>
      <c r="AL53" s="221"/>
      <c r="AM53" s="162" t="str">
        <f>NOVA!B101</f>
        <v>3c4</v>
      </c>
      <c r="AN53" s="386" t="str">
        <f>NOVA!C101</f>
        <v>Why rovers are needed</v>
      </c>
      <c r="AO53" s="387"/>
      <c r="AP53" s="162" t="str">
        <f>IF(NOVA!W101&lt;&gt;"", NOVA!W101, "")</f>
        <v/>
      </c>
      <c r="AQ53" s="221"/>
      <c r="AR53" s="162" t="str">
        <f>NOVA!B166</f>
        <v>4a1</v>
      </c>
      <c r="AS53" s="386" t="str">
        <f>NOVA!C166</f>
        <v>Look up and discuss cryptography</v>
      </c>
      <c r="AT53" s="387"/>
      <c r="AU53" s="162" t="str">
        <f>IF(NOVA!W166&lt;&gt;"", NOVA!W166, "")</f>
        <v/>
      </c>
    </row>
    <row r="54" spans="1:47" ht="12.75" customHeight="1">
      <c r="A54" s="159" t="str">
        <f>X8</f>
        <v>Into the Wild</v>
      </c>
      <c r="B54" s="151" t="str">
        <f>Electives!W161</f>
        <v/>
      </c>
      <c r="I54" s="402"/>
      <c r="J54" s="42" t="str">
        <f>AdventurePins!B116</f>
        <v>5a</v>
      </c>
      <c r="K54" s="127" t="str">
        <f>AdventurePins!C116</f>
        <v>Tie knots: square, 2-half hitches, taut-line</v>
      </c>
      <c r="L54" s="42" t="str">
        <f>IF(AdventurePins!W116&lt;&gt;"", AdventurePins!W116, " ")</f>
        <v xml:space="preserve"> </v>
      </c>
      <c r="N54" s="410"/>
      <c r="O54" s="107">
        <f>Electives!B66</f>
        <v>2</v>
      </c>
      <c r="P54" s="126" t="str">
        <f>Electives!C66</f>
        <v>Identify how citizens can be local heros.</v>
      </c>
      <c r="Q54" s="107" t="str">
        <f>IF(Electives!W66&lt;&gt;"", Electives!W66, " ")</f>
        <v xml:space="preserve"> </v>
      </c>
      <c r="S54" s="416"/>
      <c r="T54" s="107" t="str">
        <f>Electives!B130</f>
        <v>4o</v>
      </c>
      <c r="U54" s="125" t="str">
        <f>Electives!C130</f>
        <v>Help fix slow or clogged sink</v>
      </c>
      <c r="V54" s="107" t="str">
        <f>IF(Electives!W130&lt;&gt;"", Electives!W130, " ")</f>
        <v xml:space="preserve"> </v>
      </c>
      <c r="X54" s="410"/>
      <c r="Y54" s="107" t="str">
        <f>Electives!B202</f>
        <v>2c</v>
      </c>
      <c r="Z54" s="127" t="str">
        <f>Electives!C202</f>
        <v>Create display of family celebration</v>
      </c>
      <c r="AA54" s="107" t="str">
        <f>IF(Electives!W202&lt;&gt;"", Electives!W202, " ")</f>
        <v xml:space="preserve"> </v>
      </c>
      <c r="AC54" s="219">
        <f>'Shooting Sports'!B21</f>
        <v>3</v>
      </c>
      <c r="AD54" s="392" t="str">
        <f>'Shooting Sports'!C21</f>
        <v>Demonstrate arm/finger guards &amp; quiver</v>
      </c>
      <c r="AE54" s="393"/>
      <c r="AF54" s="219" t="str">
        <f>IF('Shooting Sports'!W21&lt;&gt;"", 'Shooting Sports'!W21, "")</f>
        <v/>
      </c>
      <c r="AG54" s="221"/>
      <c r="AH54" s="162" t="str">
        <f>NOVA!B41</f>
        <v>3d5</v>
      </c>
      <c r="AI54" s="386" t="str">
        <f>NOVA!C41</f>
        <v>Desert</v>
      </c>
      <c r="AJ54" s="387"/>
      <c r="AK54" s="162" t="str">
        <f>IF(NOVA!W41&lt;&gt;"", NOVA!W41, "")</f>
        <v/>
      </c>
      <c r="AL54" s="221"/>
      <c r="AM54" s="162" t="str">
        <f>NOVA!B102</f>
        <v>3d1</v>
      </c>
      <c r="AN54" s="386" t="str">
        <f>NOVA!C102</f>
        <v>Design a space colony</v>
      </c>
      <c r="AO54" s="387"/>
      <c r="AP54" s="162" t="str">
        <f>IF(NOVA!W102&lt;&gt;"", NOVA!W102, "")</f>
        <v/>
      </c>
      <c r="AQ54" s="221"/>
      <c r="AR54" s="162" t="str">
        <f>NOVA!B167</f>
        <v>4a2</v>
      </c>
      <c r="AS54" s="386" t="str">
        <f>NOVA!C167</f>
        <v>Discuss 3 ways codes are made</v>
      </c>
      <c r="AT54" s="387"/>
      <c r="AU54" s="162" t="str">
        <f>IF(NOVA!W167&lt;&gt;"", NOVA!W167, "")</f>
        <v/>
      </c>
    </row>
    <row r="55" spans="1:47">
      <c r="A55" s="159" t="str">
        <f>X23</f>
        <v>Into the Woods</v>
      </c>
      <c r="B55" s="151" t="str">
        <f>Electives!W171</f>
        <v/>
      </c>
      <c r="I55" s="402"/>
      <c r="J55" s="42" t="str">
        <f>AdventurePins!B117</f>
        <v>5b</v>
      </c>
      <c r="K55" s="127" t="str">
        <f>AdventurePins!C117</f>
        <v>Show whip &amp; fuse ends of different ropes</v>
      </c>
      <c r="L55" s="42" t="str">
        <f>IF(AdventurePins!W117&lt;&gt;"", AdventurePins!W117, " ")</f>
        <v xml:space="preserve"> </v>
      </c>
      <c r="N55" s="410"/>
      <c r="O55" s="107">
        <f>Electives!B67</f>
        <v>3</v>
      </c>
      <c r="P55" s="125" t="str">
        <f>Electives!C67</f>
        <v>Recognize community Hero</v>
      </c>
      <c r="Q55" s="107" t="str">
        <f>IF(Electives!W67&lt;&gt;"", Electives!W67, " ")</f>
        <v xml:space="preserve"> </v>
      </c>
      <c r="S55" s="416"/>
      <c r="T55" s="107" t="str">
        <f>Electives!B131</f>
        <v>4p</v>
      </c>
      <c r="U55" s="125" t="str">
        <f>Electives!C131</f>
        <v>Help repair a mailbox</v>
      </c>
      <c r="V55" s="107" t="str">
        <f>IF(Electives!W131&lt;&gt;"", Electives!W131, " ")</f>
        <v xml:space="preserve"> </v>
      </c>
      <c r="X55" s="410"/>
      <c r="Y55" s="107">
        <f>Electives!B203</f>
        <v>3</v>
      </c>
      <c r="Z55" s="127" t="str">
        <f>Electives!C203</f>
        <v>Chart chores for 2 weeks</v>
      </c>
      <c r="AA55" s="107" t="str">
        <f>IF(Electives!W203&lt;&gt;"", Electives!W203, " ")</f>
        <v xml:space="preserve"> </v>
      </c>
      <c r="AC55" s="219">
        <f>'Shooting Sports'!B22</f>
        <v>4</v>
      </c>
      <c r="AD55" s="392" t="str">
        <f>'Shooting Sports'!C22</f>
        <v>Properly shoot a bow</v>
      </c>
      <c r="AE55" s="393"/>
      <c r="AF55" s="219" t="str">
        <f>IF('Shooting Sports'!W22&lt;&gt;"", 'Shooting Sports'!W22, "")</f>
        <v/>
      </c>
      <c r="AG55" s="221"/>
      <c r="AH55" s="162" t="str">
        <f>NOVA!B42</f>
        <v>3d6</v>
      </c>
      <c r="AI55" s="386" t="str">
        <f>NOVA!C42</f>
        <v>Polar ice</v>
      </c>
      <c r="AJ55" s="387"/>
      <c r="AK55" s="162" t="str">
        <f>IF(NOVA!W42&lt;&gt;"", NOVA!W42, "")</f>
        <v/>
      </c>
      <c r="AL55" s="221"/>
      <c r="AM55" s="162" t="str">
        <f>NOVA!B103</f>
        <v>3d2</v>
      </c>
      <c r="AN55" s="386" t="str">
        <f>NOVA!C103</f>
        <v>Discuss survival needs</v>
      </c>
      <c r="AO55" s="387"/>
      <c r="AP55" s="162" t="str">
        <f>IF(NOVA!W103&lt;&gt;"", NOVA!W103, "")</f>
        <v/>
      </c>
      <c r="AQ55" s="221"/>
      <c r="AR55" s="162" t="str">
        <f>NOVA!B168</f>
        <v>4a3</v>
      </c>
      <c r="AS55" s="386" t="str">
        <f>NOVA!C168</f>
        <v>Discuss how codes relate to math</v>
      </c>
      <c r="AT55" s="387"/>
      <c r="AU55" s="162" t="str">
        <f>IF(NOVA!W168&lt;&gt;"", NOVA!W168, "")</f>
        <v/>
      </c>
    </row>
    <row r="56" spans="1:47" ht="12.75" customHeight="1">
      <c r="A56" s="159" t="str">
        <f>X31</f>
        <v>Looking Back, Looking Forward</v>
      </c>
      <c r="B56" s="151" t="str">
        <f>Electives!W177</f>
        <v/>
      </c>
      <c r="I56" s="402"/>
      <c r="J56" s="42">
        <f>AdventurePins!B118</f>
        <v>6</v>
      </c>
      <c r="K56" s="159" t="str">
        <f>AdventurePins!C118</f>
        <v>Demonstrate pocketknife safety</v>
      </c>
      <c r="L56" s="42" t="str">
        <f>IF(AdventurePins!W118&lt;&gt;"", AdventurePins!W118, " ")</f>
        <v xml:space="preserve"> </v>
      </c>
      <c r="N56" s="410"/>
      <c r="O56" s="107">
        <f>Electives!B68</f>
        <v>4</v>
      </c>
      <c r="P56" s="125" t="str">
        <f>Electives!C68</f>
        <v>Learn about a foreign hero</v>
      </c>
      <c r="Q56" s="107" t="str">
        <f>IF(Electives!W68&lt;&gt;"", Electives!W68, " ")</f>
        <v xml:space="preserve"> </v>
      </c>
      <c r="S56" s="416"/>
      <c r="T56" s="107" t="str">
        <f>Electives!B132</f>
        <v>4q</v>
      </c>
      <c r="U56" s="127" t="str">
        <f>Electives!C132</f>
        <v>Change battery in smoke or CO2 detector</v>
      </c>
      <c r="V56" s="107" t="str">
        <f>IF(Electives!W132&lt;&gt;"", Electives!W132, " ")</f>
        <v xml:space="preserve"> </v>
      </c>
      <c r="X56" s="410"/>
      <c r="Y56" s="107">
        <f>Electives!B204</f>
        <v>4</v>
      </c>
      <c r="Z56" s="127" t="str">
        <f>Electives!C204</f>
        <v>Help a family member complete a job</v>
      </c>
      <c r="AA56" s="107" t="str">
        <f>IF(Electives!W204&lt;&gt;"", Electives!W204, " ")</f>
        <v xml:space="preserve"> </v>
      </c>
      <c r="AC56" s="219">
        <f>'Shooting Sports'!B23</f>
        <v>5</v>
      </c>
      <c r="AD56" s="394" t="str">
        <f>'Shooting Sports'!C23</f>
        <v>Safely retrieve arrows</v>
      </c>
      <c r="AE56" s="394"/>
      <c r="AF56" s="219" t="str">
        <f>IF('Shooting Sports'!W23&lt;&gt;"", 'Shooting Sports'!W23, "")</f>
        <v/>
      </c>
      <c r="AG56" s="221"/>
      <c r="AH56" s="162" t="str">
        <f>NOVA!B43</f>
        <v>3d7</v>
      </c>
      <c r="AI56" s="386" t="str">
        <f>NOVA!C43</f>
        <v>Tide pools</v>
      </c>
      <c r="AJ56" s="387"/>
      <c r="AK56" s="162" t="str">
        <f>IF(NOVA!W43&lt;&gt;"", NOVA!W43, "")</f>
        <v/>
      </c>
      <c r="AL56" s="221"/>
      <c r="AM56" s="162" t="str">
        <f>NOVA!B104</f>
        <v>3e</v>
      </c>
      <c r="AN56" s="386" t="str">
        <f>NOVA!C104</f>
        <v>Map an asteroid</v>
      </c>
      <c r="AO56" s="387"/>
      <c r="AP56" s="162" t="str">
        <f>IF(NOVA!W104&lt;&gt;"", NOVA!W104, "")</f>
        <v/>
      </c>
      <c r="AQ56" s="221"/>
      <c r="AR56" s="162" t="str">
        <f>NOVA!B169</f>
        <v>4b1</v>
      </c>
      <c r="AS56" s="386" t="str">
        <f>NOVA!C169</f>
        <v>Design a code and write a message</v>
      </c>
      <c r="AT56" s="387"/>
      <c r="AU56" s="162" t="str">
        <f>IF(NOVA!W169&lt;&gt;"", NOVA!W169, "")</f>
        <v/>
      </c>
    </row>
    <row r="57" spans="1:47" ht="12.75" customHeight="1">
      <c r="A57" s="159" t="str">
        <f>X35</f>
        <v>Maestro!</v>
      </c>
      <c r="B57" s="151" t="str">
        <f>Electives!W190</f>
        <v/>
      </c>
      <c r="N57" s="410"/>
      <c r="O57" s="107">
        <f>Electives!B69</f>
        <v>5</v>
      </c>
      <c r="P57" s="125" t="str">
        <f>Electives!C69</f>
        <v>Learn about a Scout hero</v>
      </c>
      <c r="Q57" s="107" t="str">
        <f>IF(Electives!W69&lt;&gt;"", Electives!W69, " ")</f>
        <v xml:space="preserve"> </v>
      </c>
      <c r="S57" s="416"/>
      <c r="T57" s="107" t="str">
        <f>Electives!B133</f>
        <v>4r</v>
      </c>
      <c r="U57" s="125" t="str">
        <f>Electives!C133</f>
        <v>Help fix leaky faucet</v>
      </c>
      <c r="V57" s="107" t="str">
        <f>IF(Electives!W133&lt;&gt;"", Electives!W133, " ")</f>
        <v xml:space="preserve"> </v>
      </c>
      <c r="X57" s="410"/>
      <c r="Y57" s="107">
        <f>Electives!B205</f>
        <v>5</v>
      </c>
      <c r="Z57" s="127" t="str">
        <f>Electives!C205</f>
        <v>Home Inspection</v>
      </c>
      <c r="AA57" s="107" t="str">
        <f>IF(Electives!W205&lt;&gt;"", Electives!W205, " ")</f>
        <v xml:space="preserve"> </v>
      </c>
      <c r="AC57"/>
      <c r="AD57" s="218" t="str">
        <f>'Shooting Sports'!C25</f>
        <v>Archery: Level 2</v>
      </c>
      <c r="AE57" s="218"/>
      <c r="AF57"/>
      <c r="AG57" s="221"/>
      <c r="AH57" s="162">
        <f>NOVA!B44</f>
        <v>4</v>
      </c>
      <c r="AI57" s="386" t="str">
        <f>NOVA!C44</f>
        <v>Do A or B</v>
      </c>
      <c r="AJ57" s="387"/>
      <c r="AK57" s="162" t="str">
        <f>IF(NOVA!W44&lt;&gt;"", NOVA!W44, "")</f>
        <v/>
      </c>
      <c r="AL57" s="221"/>
      <c r="AM57" s="162" t="str">
        <f>NOVA!B105</f>
        <v>3f1</v>
      </c>
      <c r="AN57" s="386" t="str">
        <f>NOVA!C105</f>
        <v>Model solar and lunar eclipse</v>
      </c>
      <c r="AO57" s="387"/>
      <c r="AP57" s="162" t="str">
        <f>IF(NOVA!W105&lt;&gt;"", NOVA!W105, "")</f>
        <v/>
      </c>
      <c r="AQ57" s="221"/>
      <c r="AR57" s="162" t="str">
        <f>NOVA!B170</f>
        <v>4b2</v>
      </c>
      <c r="AS57" s="386" t="str">
        <f>NOVA!C170</f>
        <v>Share your code with your counselor</v>
      </c>
      <c r="AT57" s="387"/>
      <c r="AU57" s="162" t="str">
        <f>IF(NOVA!W170&lt;&gt;"", NOVA!W170, "")</f>
        <v/>
      </c>
    </row>
    <row r="58" spans="1:47" ht="12.75" customHeight="1">
      <c r="A58" s="159" t="str">
        <f>X46</f>
        <v>Moviemaking</v>
      </c>
      <c r="B58" s="151" t="str">
        <f>Electives!W196</f>
        <v/>
      </c>
      <c r="N58" s="410"/>
      <c r="O58" s="107">
        <f>Electives!B70</f>
        <v>6</v>
      </c>
      <c r="P58" s="125" t="str">
        <f>Electives!C70</f>
        <v>Create your own superhero</v>
      </c>
      <c r="Q58" s="107" t="str">
        <f>IF(Electives!W70&lt;&gt;"", Electives!W70, " ")</f>
        <v xml:space="preserve"> </v>
      </c>
      <c r="S58" s="416"/>
      <c r="T58" s="107" t="str">
        <f>Electives!B134</f>
        <v>4s</v>
      </c>
      <c r="U58" s="125" t="str">
        <f>Electives!C134</f>
        <v>Find wall studs &amp; hang curtain rod</v>
      </c>
      <c r="V58" s="107" t="str">
        <f>IF(Electives!W134&lt;&gt;"", Electives!W134, " ")</f>
        <v xml:space="preserve"> </v>
      </c>
      <c r="X58" s="410"/>
      <c r="Y58" s="107" t="str">
        <f>Electives!B206</f>
        <v>6a</v>
      </c>
      <c r="Z58" s="127" t="str">
        <f>Electives!C206</f>
        <v>Hold a family meeting to plan an activity</v>
      </c>
      <c r="AA58" s="107" t="str">
        <f>IF(Electives!W206&lt;&gt;"", Electives!W206, " ")</f>
        <v xml:space="preserve"> </v>
      </c>
      <c r="AC58" s="219">
        <f>'Shooting Sports'!B26</f>
        <v>1</v>
      </c>
      <c r="AD58" s="391" t="str">
        <f>'Shooting Sports'!C26</f>
        <v>Earn the Level 1 Emblem for Archery</v>
      </c>
      <c r="AE58" s="391"/>
      <c r="AF58" s="219" t="str">
        <f>IF('Shooting Sports'!W26&lt;&gt;"", 'Shooting Sports'!W26, "")</f>
        <v/>
      </c>
      <c r="AG58" s="221"/>
      <c r="AH58" s="162" t="str">
        <f>NOVA!B45</f>
        <v>4a</v>
      </c>
      <c r="AI58" s="386" t="str">
        <f>NOVA!C45</f>
        <v>Visit a place where earth science is done</v>
      </c>
      <c r="AJ58" s="387"/>
      <c r="AK58" s="162" t="str">
        <f>IF(NOVA!W45&lt;&gt;"", NOVA!W45, "")</f>
        <v/>
      </c>
      <c r="AL58" s="221"/>
      <c r="AM58" s="162" t="str">
        <f>NOVA!B106</f>
        <v>3f2</v>
      </c>
      <c r="AN58" s="386" t="str">
        <f>NOVA!C106</f>
        <v>Use your model to discuss</v>
      </c>
      <c r="AO58" s="387"/>
      <c r="AP58" s="162" t="str">
        <f>IF(NOVA!W106&lt;&gt;"", NOVA!W106, "")</f>
        <v/>
      </c>
      <c r="AQ58" s="221"/>
      <c r="AR58" s="162">
        <f>NOVA!B171</f>
        <v>5</v>
      </c>
      <c r="AS58" s="323" t="str">
        <f>NOVA!C171</f>
        <v>Discuss how math affects your life</v>
      </c>
      <c r="AT58" s="323"/>
      <c r="AU58" s="162" t="str">
        <f>IF(NOVA!W171&lt;&gt;"", NOVA!W171, "")</f>
        <v/>
      </c>
    </row>
    <row r="59" spans="1:47">
      <c r="A59" s="159" t="str">
        <f>X50</f>
        <v>Project Family</v>
      </c>
      <c r="B59" s="151" t="str">
        <f>Electives!W208</f>
        <v/>
      </c>
      <c r="S59" s="416"/>
      <c r="T59" s="107" t="str">
        <f>Electives!B135</f>
        <v>4t</v>
      </c>
      <c r="U59" s="125" t="str">
        <f>Electives!C135</f>
        <v>Rebuild/refinish old furniture/toy</v>
      </c>
      <c r="V59" s="107" t="str">
        <f>IF(Electives!W135&lt;&gt;"", Electives!W135, " ")</f>
        <v xml:space="preserve"> </v>
      </c>
      <c r="X59" s="410"/>
      <c r="Y59" s="107" t="str">
        <f>Electives!B207</f>
        <v>6b</v>
      </c>
      <c r="Z59" s="127" t="str">
        <f>Electives!C207</f>
        <v>Community/conservation service project</v>
      </c>
      <c r="AA59" s="107" t="str">
        <f>IF(Electives!W207&lt;&gt;"", Electives!W207, " ")</f>
        <v xml:space="preserve"> </v>
      </c>
      <c r="AC59" s="219" t="str">
        <f>'Shooting Sports'!B27</f>
        <v>S1</v>
      </c>
      <c r="AD59" s="391" t="str">
        <f>'Shooting Sports'!C27</f>
        <v>Identify 5 arrow and 6 bow parts</v>
      </c>
      <c r="AE59" s="391"/>
      <c r="AF59" s="219" t="str">
        <f>IF('Shooting Sports'!W27&lt;&gt;"", 'Shooting Sports'!W27, "")</f>
        <v/>
      </c>
      <c r="AG59" s="222"/>
      <c r="AH59" s="162" t="str">
        <f>NOVA!B46</f>
        <v>4a1</v>
      </c>
      <c r="AI59" s="386" t="str">
        <f>NOVA!C46</f>
        <v>Talk with someone how science is used</v>
      </c>
      <c r="AJ59" s="387"/>
      <c r="AK59" s="162" t="str">
        <f>IF(NOVA!W46&lt;&gt;"", NOVA!W46, "")</f>
        <v/>
      </c>
      <c r="AL59" s="222"/>
      <c r="AM59" s="162">
        <f>NOVA!B107</f>
        <v>4</v>
      </c>
      <c r="AN59" s="386" t="str">
        <f>NOVA!C107</f>
        <v>Do A or B</v>
      </c>
      <c r="AO59" s="387"/>
      <c r="AP59" s="162" t="str">
        <f>IF(NOVA!W107&lt;&gt;"", NOVA!W107, "")</f>
        <v/>
      </c>
      <c r="AQ59" s="222"/>
    </row>
    <row r="60" spans="1:47">
      <c r="A60" s="159" t="str">
        <f>X60</f>
        <v>Sportsman</v>
      </c>
      <c r="B60" s="151" t="str">
        <f>Electives!W216</f>
        <v/>
      </c>
      <c r="S60" s="417"/>
      <c r="T60" s="107" t="str">
        <f>Electives!B136</f>
        <v>4u</v>
      </c>
      <c r="U60" s="125" t="str">
        <f>Electives!C136</f>
        <v>Do project agreed upon with parent</v>
      </c>
      <c r="V60" s="107" t="str">
        <f>IF(Electives!W136&lt;&gt;"", Electives!W136,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Sports'!W28&lt;&gt;"", 'Shooting Sports'!W28, "")</f>
        <v/>
      </c>
      <c r="AG60" s="160"/>
      <c r="AH60" s="162" t="str">
        <f>NOVA!B47</f>
        <v>4a2</v>
      </c>
      <c r="AI60" s="386" t="str">
        <f>NOVA!C47</f>
        <v>Discuss with counselor your visit</v>
      </c>
      <c r="AJ60" s="387"/>
      <c r="AK60" s="162" t="str">
        <f>IF(NOVA!W47&lt;&gt;"", NOVA!W47, "")</f>
        <v/>
      </c>
      <c r="AL60" s="160"/>
      <c r="AM60" s="162" t="str">
        <f>NOVA!B108</f>
        <v>4a</v>
      </c>
      <c r="AN60" s="386" t="str">
        <f>NOVA!C108</f>
        <v>Visit a place with space science</v>
      </c>
      <c r="AO60" s="387"/>
      <c r="AP60" s="162" t="str">
        <f>IF(NOVA!W108&lt;&gt;"", NOVA!W108, "")</f>
        <v/>
      </c>
      <c r="AQ60" s="160"/>
    </row>
    <row r="61" spans="1:47" ht="12.75" customHeight="1">
      <c r="X61" s="415" t="str">
        <f>IF(Electives!$E210&lt;&gt;"", Electives!$E210, " ")</f>
        <v>(Do All)</v>
      </c>
      <c r="Y61" s="107">
        <f>Electives!B211</f>
        <v>1</v>
      </c>
      <c r="Z61" s="125" t="str">
        <f>Electives!C211</f>
        <v>Signals used by officials</v>
      </c>
      <c r="AA61" s="107" t="str">
        <f>IF(Electives!W211&lt;&gt;"", Electives!W211, " ")</f>
        <v xml:space="preserve"> </v>
      </c>
      <c r="AC61" s="219" t="str">
        <f>'Shooting Sports'!B29</f>
        <v>S3</v>
      </c>
      <c r="AD61" s="391" t="str">
        <f>'Shooting Sports'!C29</f>
        <v>Demonstrate/Explain range commands</v>
      </c>
      <c r="AE61" s="391"/>
      <c r="AF61" s="219" t="str">
        <f>IF('Shooting Sports'!W29&lt;&gt;"", 'Shooting Sports'!W29, "")</f>
        <v/>
      </c>
      <c r="AG61" s="221"/>
      <c r="AH61" s="162" t="str">
        <f>NOVA!B48</f>
        <v>4b</v>
      </c>
      <c r="AI61" s="323" t="str">
        <f>NOVA!C48</f>
        <v>Explore a career with earth science</v>
      </c>
      <c r="AJ61" s="323"/>
      <c r="AK61" s="162" t="str">
        <f>IF(NOVA!W48&lt;&gt;"", NOVA!W48, "")</f>
        <v/>
      </c>
      <c r="AL61" s="221"/>
      <c r="AM61" s="162" t="str">
        <f>NOVA!B109</f>
        <v>4a1</v>
      </c>
      <c r="AN61" s="386" t="str">
        <f>NOVA!C109</f>
        <v>Talk to someone in charge about science</v>
      </c>
      <c r="AO61" s="387"/>
      <c r="AP61" s="162" t="str">
        <f>IF(NOVA!W109&lt;&gt;"", NOVA!W109, "")</f>
        <v/>
      </c>
      <c r="AQ61" s="221"/>
    </row>
    <row r="62" spans="1:47">
      <c r="A62" s="118" t="s">
        <v>70</v>
      </c>
      <c r="X62" s="416"/>
      <c r="Y62" s="107">
        <f>Electives!B212</f>
        <v>2</v>
      </c>
      <c r="Z62" s="125" t="str">
        <f>Electives!C212</f>
        <v>Participate 2 sports</v>
      </c>
      <c r="AA62" s="107" t="str">
        <f>IF(Electives!W212&lt;&gt;"", Electives!W212, " ")</f>
        <v xml:space="preserve"> </v>
      </c>
      <c r="AC62" s="219" t="str">
        <f>'Shooting Sports'!B30</f>
        <v>S4</v>
      </c>
      <c r="AD62" s="391" t="str">
        <f>'Shooting Sports'!C30</f>
        <v>5 facts about archery in history/lit</v>
      </c>
      <c r="AE62" s="391"/>
      <c r="AF62" s="219" t="str">
        <f>IF('Shooting Sports'!W30&lt;&gt;"", 'Shooting Sports'!W30, "")</f>
        <v/>
      </c>
      <c r="AG62" s="223"/>
      <c r="AL62" s="223"/>
      <c r="AM62" s="162" t="str">
        <f>NOVA!B110</f>
        <v>4a2</v>
      </c>
      <c r="AN62" s="386" t="str">
        <f>NOVA!C110</f>
        <v>Discuss with counselor</v>
      </c>
      <c r="AO62" s="387"/>
      <c r="AP62" s="162" t="str">
        <f>IF(NOVA!W110&lt;&gt;"", NOVA!W110, "")</f>
        <v/>
      </c>
      <c r="AQ62" s="223"/>
    </row>
    <row r="63" spans="1:47" ht="12.75" customHeight="1">
      <c r="A63" s="408" t="s">
        <v>71</v>
      </c>
      <c r="B63" s="409"/>
      <c r="X63" s="416"/>
      <c r="Y63" s="107" t="str">
        <f>Electives!B213</f>
        <v>3a</v>
      </c>
      <c r="Z63" s="125" t="str">
        <f>Electives!C213</f>
        <v>Explain good sportsmanship</v>
      </c>
      <c r="AA63" s="107" t="str">
        <f>IF(Electives!W213&lt;&gt;"", Electives!W213,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IF(NOVA!W111&lt;&gt;"", NOVA!W111, "")</f>
        <v/>
      </c>
      <c r="AQ63" s="221"/>
    </row>
    <row r="64" spans="1:47" ht="12.75" customHeight="1">
      <c r="A64" s="397" t="s">
        <v>33</v>
      </c>
      <c r="B64" s="398"/>
      <c r="X64" s="416"/>
      <c r="Y64" s="107" t="str">
        <f>Electives!B214</f>
        <v>3b</v>
      </c>
      <c r="Z64" s="125" t="str">
        <f>Electives!C214</f>
        <v>Role-play situation of good sportmanship</v>
      </c>
      <c r="AA64" s="107" t="str">
        <f>IF(Electives!W214&lt;&gt;"", Electives!W214, " ")</f>
        <v xml:space="preserve"> </v>
      </c>
      <c r="AC64" s="219">
        <f>'Shooting Sports'!B33</f>
        <v>1</v>
      </c>
      <c r="AD64" s="391" t="str">
        <f>'Shooting Sports'!C33</f>
        <v>Demonstrate good shooting techniques</v>
      </c>
      <c r="AE64" s="391"/>
      <c r="AF64" s="219" t="str">
        <f>IF('Shooting Sports'!W33&lt;&gt;"", 'Shooting Sports'!W33, "")</f>
        <v/>
      </c>
      <c r="AG64" s="221"/>
      <c r="AL64" s="221"/>
      <c r="AM64" s="162">
        <f>NOVA!B112</f>
        <v>5</v>
      </c>
      <c r="AN64" s="323" t="str">
        <f>NOVA!C112</f>
        <v>Discuss your findings with counselor</v>
      </c>
      <c r="AO64" s="323"/>
      <c r="AP64" s="162" t="str">
        <f>IF(NOVA!W112&lt;&gt;"", NOVA!W112, "")</f>
        <v/>
      </c>
      <c r="AQ64" s="221"/>
    </row>
    <row r="65" spans="1:43">
      <c r="A65" s="400" t="s">
        <v>72</v>
      </c>
      <c r="B65" s="401"/>
      <c r="X65" s="417"/>
      <c r="Y65" s="107" t="str">
        <f>Electives!B215</f>
        <v>3c</v>
      </c>
      <c r="Z65" s="125" t="str">
        <f>Electives!C215</f>
        <v>Give example of good sportsmanship</v>
      </c>
      <c r="AA65" s="107" t="str">
        <f>IF(Electives!W215&lt;&gt;"", Electives!W215, " ")</f>
        <v xml:space="preserve"> </v>
      </c>
      <c r="AC65" s="219">
        <f>'Shooting Sports'!B34</f>
        <v>2</v>
      </c>
      <c r="AD65" s="391" t="str">
        <f>'Shooting Sports'!C34</f>
        <v>Explain parts of slingshot</v>
      </c>
      <c r="AE65" s="391"/>
      <c r="AF65" s="219" t="str">
        <f>IF('Shooting Sports'!W34&lt;&gt;"", 'Shooting Sports'!W34, "")</f>
        <v/>
      </c>
      <c r="AG65" s="221"/>
      <c r="AL65" s="221"/>
      <c r="AQ65" s="221"/>
    </row>
    <row r="66" spans="1:43" ht="12.75" customHeight="1">
      <c r="A66" s="406" t="s">
        <v>462</v>
      </c>
      <c r="B66" s="407"/>
      <c r="AC66" s="219">
        <f>'Shooting Sports'!B35</f>
        <v>3</v>
      </c>
      <c r="AD66" s="391" t="str">
        <f>'Shooting Sports'!C35</f>
        <v>Explain types of ammo</v>
      </c>
      <c r="AE66" s="391"/>
      <c r="AF66" s="219" t="str">
        <f>IF('Shooting Sports'!W35&lt;&gt;"", 'Shooting Sports'!W35, "")</f>
        <v/>
      </c>
      <c r="AG66" s="221"/>
      <c r="AL66" s="221"/>
      <c r="AQ66" s="221"/>
    </row>
    <row r="67" spans="1:43">
      <c r="AC67" s="219">
        <f>'Shooting Sports'!B36</f>
        <v>4</v>
      </c>
      <c r="AD67" s="391" t="str">
        <f>'Shooting Sports'!C36</f>
        <v>Explain types of targets</v>
      </c>
      <c r="AE67" s="391"/>
      <c r="AF67" s="219" t="str">
        <f>IF('Shooting Sports'!W36&lt;&gt;"", 'Shooting Sports'!W36,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Sports'!W39&lt;&gt;"", 'Shooting Sports'!W39, "")</f>
        <v/>
      </c>
      <c r="AG69" s="221"/>
      <c r="AL69" s="221"/>
      <c r="AQ69" s="221"/>
    </row>
    <row r="70" spans="1:43" ht="12.75" customHeight="1">
      <c r="AC70" s="219" t="str">
        <f>'Shooting Sports'!B40</f>
        <v>S1</v>
      </c>
      <c r="AD70" s="391" t="str">
        <f>'Shooting Sports'!C40</f>
        <v>Fire 5 shots in 3 volleys at a target</v>
      </c>
      <c r="AE70" s="391"/>
      <c r="AF70" s="219" t="str">
        <f>IF('Shooting Sports'!W40&lt;&gt;"", 'Shooting Sports'!W40, "")</f>
        <v/>
      </c>
    </row>
    <row r="71" spans="1:43" ht="12.75" customHeight="1">
      <c r="AC71" s="219" t="str">
        <f>'Shooting Sports'!B41</f>
        <v>S2</v>
      </c>
      <c r="AD71" s="391" t="str">
        <f>'Shooting Sports'!C41</f>
        <v>Demonstrate/Explain range commands</v>
      </c>
      <c r="AE71" s="391"/>
      <c r="AF71" s="219" t="str">
        <f>IF('Shooting Sports'!W41&lt;&gt;"", 'Shooting Sports'!W41, "")</f>
        <v/>
      </c>
      <c r="AG71" s="221"/>
      <c r="AL71" s="221"/>
      <c r="AQ71" s="221"/>
    </row>
    <row r="72" spans="1:43" ht="12.75" customHeight="1">
      <c r="AC72" s="219" t="str">
        <f>'Shooting Sports'!B42</f>
        <v>S3</v>
      </c>
      <c r="AD72" s="391" t="str">
        <f>'Shooting Sports'!C42</f>
        <v>Shoot with your off hand</v>
      </c>
      <c r="AE72" s="391"/>
      <c r="AF72" s="219" t="str">
        <f>IF('Shooting Sports'!W42&lt;&gt;"", 'Shooting Sports'!W42,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PpXRUhUaB3yex9QxvgcznkVojsViZJ2jO+iGdQpUPuAwoAvI6+g9hRqNm5j+2JrEiQjIT4Pt0iD9o6DhrOZGkw==" saltValue="szymNG9N4PGwPHZKrnwrJw=="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30:B31"/>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U243"/>
  <sheetViews>
    <sheetView showGridLines="0" zoomScaleNormal="100" zoomScaleSheetLayoutView="55" workbookViewId="0">
      <pane xSplit="2" ySplit="2" topLeftCell="C3" activePane="bottomRight" state="frozen"/>
      <selection pane="topRight" activeCell="C1" sqref="C1"/>
      <selection pane="bottomLeft" activeCell="A3" sqref="A3"/>
      <selection pane="bottomRight" activeCell="C1" sqref="C1"/>
    </sheetView>
  </sheetViews>
  <sheetFormatPr defaultColWidth="9.109375" defaultRowHeight="13.2"/>
  <cols>
    <col min="1" max="1" width="31.109375" style="82" customWidth="1"/>
    <col min="2" max="2" width="3.88671875" style="82" customWidth="1"/>
    <col min="3" max="3" width="6.44140625" style="82" customWidth="1"/>
    <col min="4" max="4" width="2.6640625" style="82" customWidth="1"/>
    <col min="5" max="5" width="3.109375" style="25" customWidth="1"/>
    <col min="6" max="6" width="31.44140625" style="82" customWidth="1"/>
    <col min="7" max="7" width="3.44140625" style="82" customWidth="1"/>
    <col min="8" max="8" width="6.44140625" style="82" customWidth="1"/>
    <col min="9" max="9" width="2.6640625" customWidth="1"/>
    <col min="10" max="10" width="3.109375" customWidth="1"/>
    <col min="11" max="11" width="31.44140625" customWidth="1"/>
    <col min="12" max="12" width="3.44140625" customWidth="1"/>
    <col min="13" max="13" width="6.44140625" customWidth="1"/>
    <col min="14" max="14" width="2.5546875" style="119" customWidth="1"/>
    <col min="15" max="15" width="3.5546875" style="119" customWidth="1"/>
    <col min="16" max="16" width="31.44140625" style="106" customWidth="1"/>
    <col min="17" max="17" width="3.44140625" style="119" customWidth="1"/>
    <col min="18" max="18" width="6.44140625" style="82" customWidth="1"/>
    <col min="19" max="19" width="2.5546875" customWidth="1"/>
    <col min="20" max="20" width="2.88671875" customWidth="1"/>
    <col min="21" max="21" width="31.44140625" customWidth="1"/>
    <col min="22" max="22" width="3.44140625" customWidth="1"/>
    <col min="23" max="23" width="6.44140625" style="82" customWidth="1"/>
    <col min="24" max="24" width="2.5546875" style="82" customWidth="1"/>
    <col min="25" max="25" width="2.88671875" style="82" customWidth="1"/>
    <col min="26" max="26" width="31.44140625" style="82" customWidth="1"/>
    <col min="27" max="27" width="3.44140625" style="82" customWidth="1"/>
    <col min="28" max="28" width="6.5546875" style="82" customWidth="1"/>
    <col min="29" max="29" width="2.6640625" style="18" customWidth="1"/>
    <col min="30" max="30" width="2.5546875" style="18" customWidth="1"/>
    <col min="31" max="31" width="32.88671875" style="18" customWidth="1"/>
    <col min="32" max="33" width="3.44140625" style="18" customWidth="1"/>
    <col min="34" max="34" width="3.88671875" style="18" customWidth="1"/>
    <col min="35" max="35" width="2.5546875" style="18" customWidth="1"/>
    <col min="36" max="36" width="32.88671875" style="18" customWidth="1"/>
    <col min="37" max="38" width="3.44140625" style="18" customWidth="1"/>
    <col min="39" max="39" width="3.88671875" customWidth="1"/>
    <col min="40" max="40" width="2.5546875" customWidth="1"/>
    <col min="41" max="41" width="32.88671875" customWidth="1"/>
    <col min="42" max="42" width="3.44140625" customWidth="1"/>
    <col min="43" max="43" width="3.44140625" style="18" customWidth="1"/>
    <col min="44" max="44" width="3.88671875" customWidth="1"/>
    <col min="45" max="45" width="2.5546875" customWidth="1"/>
    <col min="46" max="46" width="32.88671875" customWidth="1"/>
    <col min="47" max="47" width="3.44140625" customWidth="1"/>
    <col min="48" max="16384" width="9.109375" style="82"/>
  </cols>
  <sheetData>
    <row r="1" spans="1:47" ht="21">
      <c r="A1" s="121" t="str">
        <f ca="1">MID(CELL("filename",A1),FIND(IF(ISERROR(FIND("]",CELL("filename",A1))),"$","]"),CELL("filename",A1))+1,256)</f>
        <v>Scout 20</v>
      </c>
      <c r="D1" s="413" t="s">
        <v>39</v>
      </c>
      <c r="E1" s="413"/>
      <c r="F1" s="413"/>
      <c r="G1" s="413"/>
      <c r="I1" s="413" t="s">
        <v>39</v>
      </c>
      <c r="J1" s="413"/>
      <c r="K1" s="413"/>
      <c r="L1" s="413"/>
      <c r="N1" s="413" t="s">
        <v>465</v>
      </c>
      <c r="O1" s="413"/>
      <c r="P1" s="413"/>
      <c r="Q1" s="413"/>
      <c r="S1" s="411" t="s">
        <v>465</v>
      </c>
      <c r="T1" s="411"/>
      <c r="U1" s="411"/>
      <c r="V1" s="411"/>
      <c r="X1" s="411" t="s">
        <v>465</v>
      </c>
      <c r="Y1" s="411"/>
      <c r="Z1" s="411"/>
      <c r="AA1" s="411"/>
      <c r="AC1" s="396" t="s">
        <v>858</v>
      </c>
      <c r="AD1" s="396"/>
      <c r="AE1" s="396"/>
      <c r="AF1" s="396"/>
      <c r="AG1" s="211"/>
      <c r="AH1" s="396" t="s">
        <v>859</v>
      </c>
      <c r="AI1" s="396"/>
      <c r="AJ1" s="396"/>
      <c r="AK1" s="396"/>
      <c r="AL1" s="211"/>
      <c r="AM1" s="396" t="s">
        <v>860</v>
      </c>
      <c r="AN1" s="396"/>
      <c r="AO1" s="396"/>
      <c r="AP1" s="396"/>
      <c r="AQ1" s="211"/>
      <c r="AR1" s="396" t="s">
        <v>860</v>
      </c>
      <c r="AS1" s="396"/>
      <c r="AT1" s="396"/>
      <c r="AU1" s="396"/>
    </row>
    <row r="2" spans="1:47" ht="7.5" customHeight="1">
      <c r="D2" s="413"/>
      <c r="E2" s="413"/>
      <c r="F2" s="413"/>
      <c r="G2" s="413"/>
      <c r="I2" s="413"/>
      <c r="J2" s="413"/>
      <c r="K2" s="413"/>
      <c r="L2" s="413"/>
      <c r="N2" s="413"/>
      <c r="O2" s="413"/>
      <c r="P2" s="413"/>
      <c r="Q2" s="413"/>
      <c r="S2" s="411"/>
      <c r="T2" s="411"/>
      <c r="U2" s="411"/>
      <c r="V2" s="411"/>
      <c r="X2" s="411"/>
      <c r="Y2" s="411"/>
      <c r="Z2" s="411"/>
      <c r="AA2" s="411"/>
      <c r="AC2" s="396"/>
      <c r="AD2" s="396"/>
      <c r="AE2" s="396"/>
      <c r="AF2" s="396"/>
      <c r="AG2" s="211"/>
      <c r="AH2" s="396"/>
      <c r="AI2" s="396"/>
      <c r="AJ2" s="396"/>
      <c r="AK2" s="396"/>
      <c r="AL2" s="211"/>
      <c r="AM2" s="396"/>
      <c r="AN2" s="396"/>
      <c r="AO2" s="396"/>
      <c r="AP2" s="396"/>
      <c r="AQ2" s="211"/>
      <c r="AR2" s="396"/>
      <c r="AS2" s="396"/>
      <c r="AT2" s="396"/>
      <c r="AU2" s="396"/>
    </row>
    <row r="3" spans="1:47" ht="12.75" customHeight="1">
      <c r="A3" s="411" t="s">
        <v>141</v>
      </c>
      <c r="B3" s="411"/>
      <c r="D3" s="118" t="str">
        <f>AdventurePins!C5</f>
        <v>Cast Iron Chef</v>
      </c>
      <c r="E3" s="104"/>
      <c r="F3" s="161"/>
      <c r="G3" s="104"/>
      <c r="I3" s="399" t="str">
        <f>AdventurePins!C62</f>
        <v>Building a Better World</v>
      </c>
      <c r="J3" s="399"/>
      <c r="K3" s="399"/>
      <c r="L3" s="399"/>
      <c r="N3" s="399" t="str">
        <f>Electives!C5</f>
        <v>Adventures in Science</v>
      </c>
      <c r="O3" s="399"/>
      <c r="P3" s="399"/>
      <c r="Q3" s="122"/>
      <c r="R3" s="105"/>
      <c r="S3" s="399" t="str">
        <f>Electives!C73</f>
        <v>Castaway</v>
      </c>
      <c r="T3" s="399"/>
      <c r="U3" s="399"/>
      <c r="V3" s="399"/>
      <c r="W3" s="105"/>
      <c r="X3" s="399" t="str">
        <f>Electives!C139</f>
        <v>Game Design</v>
      </c>
      <c r="Y3" s="399"/>
      <c r="Z3" s="399"/>
      <c r="AA3" s="119"/>
      <c r="AC3" s="212"/>
      <c r="AD3" s="72" t="str">
        <f>'Cub Awards'!C5</f>
        <v>Emergency Preparedness</v>
      </c>
      <c r="AE3" s="72"/>
      <c r="AF3" s="52"/>
      <c r="AG3" s="213"/>
      <c r="AH3"/>
      <c r="AI3" s="388" t="str">
        <f>NOVA!C173</f>
        <v>Dr. Charles H. Townes Supernova Award</v>
      </c>
      <c r="AJ3" s="388"/>
      <c r="AK3"/>
      <c r="AL3" s="213"/>
      <c r="AN3" s="388" t="str">
        <f>NOVA!C50</f>
        <v>NOVA Science: Nova WILD!</v>
      </c>
      <c r="AO3" s="388"/>
      <c r="AQ3" s="213"/>
      <c r="AS3" s="388" t="str">
        <f>NOVA!C114</f>
        <v>NOVA Technology: Tech Talk</v>
      </c>
      <c r="AT3" s="388"/>
    </row>
    <row r="4" spans="1:47" ht="12.75" customHeight="1">
      <c r="A4" s="412"/>
      <c r="B4" s="412"/>
      <c r="D4" s="418" t="str">
        <f>AdventurePins!$E5</f>
        <v>(Do 1 and 2)</v>
      </c>
      <c r="E4" s="42">
        <f>AdventurePins!B6</f>
        <v>1</v>
      </c>
      <c r="F4" s="207" t="str">
        <f>AdventurePins!C6</f>
        <v>Plan a menu and shop for it on a budget</v>
      </c>
      <c r="G4" s="42" t="str">
        <f>IF(AdventurePins!X6&lt;&gt;"", AdventurePins!X6, " ")</f>
        <v xml:space="preserve"> </v>
      </c>
      <c r="I4" s="403" t="str">
        <f>IF(AdventurePins!$E62&lt;&gt;"", AdventurePins!$E62, " ")</f>
        <v>(Do 1-5 and one of 6)</v>
      </c>
      <c r="J4" s="42">
        <f>AdventurePins!B63</f>
        <v>1</v>
      </c>
      <c r="K4" s="159" t="str">
        <f>AdventurePins!C63</f>
        <v>Flag History/Display/Ceremony</v>
      </c>
      <c r="L4" s="42" t="str">
        <f>IF(AdventurePins!X63&lt;&gt;"", AdventurePins!X63, " ")</f>
        <v xml:space="preserve"> </v>
      </c>
      <c r="N4" s="410" t="str">
        <f>Electives!$E5</f>
        <v>(Do All and only four of 3)</v>
      </c>
      <c r="O4" s="107">
        <f>Electives!B6</f>
        <v>1</v>
      </c>
      <c r="P4" s="125" t="str">
        <f>Electives!C6</f>
        <v>Draw picture of "Fair Test" of fertilizer</v>
      </c>
      <c r="Q4" s="107" t="str">
        <f>IF(Electives!X6&lt;&gt;"", Electives!X6, " ")</f>
        <v xml:space="preserve"> </v>
      </c>
      <c r="S4" s="415" t="str">
        <f>IF(Electives!$E73&lt;&gt;"", Electives!$E73, " ")</f>
        <v>(Do 1a and one other and all of 2)</v>
      </c>
      <c r="T4" s="107" t="str">
        <f>Electives!B74</f>
        <v>1a</v>
      </c>
      <c r="U4" s="126" t="str">
        <f>Electives!C74</f>
        <v>Cook 2 different recipes w/o pots &amp; pans</v>
      </c>
      <c r="V4" s="107" t="str">
        <f>IF(Electives!X74&lt;&gt;"", Electives!X74, " ")</f>
        <v xml:space="preserve"> </v>
      </c>
      <c r="X4" s="410" t="str">
        <f>IF(Electives!$E139&lt;&gt;"", Electives!$E139, " ")</f>
        <v>(Do All)</v>
      </c>
      <c r="Y4" s="107">
        <f>Electives!B140</f>
        <v>1</v>
      </c>
      <c r="Z4" s="125" t="str">
        <f>Electives!C140</f>
        <v>Decide on elements of game</v>
      </c>
      <c r="AA4" s="107" t="str">
        <f>IF(Electives!X140&lt;&gt;"", Electives!X140, " ")</f>
        <v xml:space="preserve"> </v>
      </c>
      <c r="AC4" s="164">
        <f>'Cub Awards'!B6</f>
        <v>1</v>
      </c>
      <c r="AD4" s="314" t="str">
        <f>'Cub Awards'!C6</f>
        <v>Learn rescue techniques</v>
      </c>
      <c r="AE4" s="314"/>
      <c r="AF4" s="164" t="str">
        <f>IF('Cub Awards'!X6&lt;&gt;"", 'Cub Awards'!X6, "")</f>
        <v/>
      </c>
      <c r="AG4" s="213"/>
      <c r="AH4" s="162" t="str">
        <f>NOVA!B174</f>
        <v>1a</v>
      </c>
      <c r="AI4" s="323" t="str">
        <f>NOVA!C174</f>
        <v>Complete Adventures in Science</v>
      </c>
      <c r="AJ4" s="323"/>
      <c r="AK4" s="162" t="str">
        <f>IF(NOVA!X174&lt;&gt;"", NOVA!X174, "")</f>
        <v/>
      </c>
      <c r="AL4" s="213"/>
      <c r="AM4" s="162" t="str">
        <f>NOVA!B51</f>
        <v>1a</v>
      </c>
      <c r="AN4" s="323" t="str">
        <f>NOVA!C51</f>
        <v>Read or watch 1 hour of wildlife content</v>
      </c>
      <c r="AO4" s="323"/>
      <c r="AP4" s="162" t="str">
        <f>IF(NOVA!X51&lt;&gt;"", NOVA!X51, "")</f>
        <v/>
      </c>
      <c r="AQ4" s="213"/>
      <c r="AR4" s="162" t="str">
        <f>NOVA!B115</f>
        <v>1a</v>
      </c>
      <c r="AS4" s="323" t="str">
        <f>NOVA!C115</f>
        <v>Read or watch 1 hour of tech content</v>
      </c>
      <c r="AT4" s="323"/>
      <c r="AU4" s="162" t="str">
        <f>IF(NOVA!X115&lt;&gt;"", NOVA!X115, "")</f>
        <v/>
      </c>
    </row>
    <row r="5" spans="1:47" ht="12.75" customHeight="1">
      <c r="A5" s="206" t="s">
        <v>854</v>
      </c>
      <c r="B5" s="42" t="str">
        <f>Bobcat!X13</f>
        <v xml:space="preserve"> </v>
      </c>
      <c r="D5" s="419"/>
      <c r="E5" s="42">
        <f>AdventurePins!B7</f>
        <v>2</v>
      </c>
      <c r="F5" s="108" t="str">
        <f>AdventurePins!C7</f>
        <v>Prepare a balanced meal for family</v>
      </c>
      <c r="G5" s="42" t="str">
        <f>IF(AdventurePins!X7&lt;&gt;"", AdventurePins!X7, " ")</f>
        <v xml:space="preserve"> </v>
      </c>
      <c r="I5" s="404"/>
      <c r="J5" s="42">
        <f>AdventurePins!B64</f>
        <v>2</v>
      </c>
      <c r="K5" s="159" t="str">
        <f>AdventurePins!C64</f>
        <v>Citizen rights and duties</v>
      </c>
      <c r="L5" s="42" t="str">
        <f>IF(AdventurePins!X64&lt;&gt;"", AdventurePins!X64, " ")</f>
        <v xml:space="preserve"> </v>
      </c>
      <c r="N5" s="410"/>
      <c r="O5" s="107">
        <f>Electives!B7</f>
        <v>2</v>
      </c>
      <c r="P5" s="127" t="str">
        <f>Electives!C7</f>
        <v>Visit museum, discuss 3 questions w/scientist</v>
      </c>
      <c r="Q5" s="107" t="str">
        <f>IF(Electives!X7&lt;&gt;"", Electives!X7, " ")</f>
        <v xml:space="preserve"> </v>
      </c>
      <c r="S5" s="416"/>
      <c r="T5" s="107" t="str">
        <f>Electives!B75</f>
        <v>1b</v>
      </c>
      <c r="U5" s="126" t="str">
        <f>Electives!C75</f>
        <v>Show one way to light fire w/o matches</v>
      </c>
      <c r="V5" s="107" t="str">
        <f>IF(Electives!X75&lt;&gt;"", Electives!X75, " ")</f>
        <v xml:space="preserve"> </v>
      </c>
      <c r="X5" s="410"/>
      <c r="Y5" s="107">
        <f>Electives!B141</f>
        <v>2</v>
      </c>
      <c r="Z5" s="125" t="str">
        <f>Electives!C141</f>
        <v>List 5 of onlnie safety rules</v>
      </c>
      <c r="AA5" s="107" t="str">
        <f>IF(Electives!X141&lt;&gt;"", Electives!X141, " ")</f>
        <v xml:space="preserve"> </v>
      </c>
      <c r="AC5" s="164">
        <f>'Cub Awards'!B7</f>
        <v>2</v>
      </c>
      <c r="AD5" s="314" t="str">
        <f>'Cub Awards'!C7</f>
        <v>Build a family emergency kit</v>
      </c>
      <c r="AE5" s="314"/>
      <c r="AF5" s="164" t="str">
        <f>IF('Cub Awards'!X7&lt;&gt;"", 'Cub Awards'!X7, "")</f>
        <v/>
      </c>
      <c r="AG5" s="142"/>
      <c r="AH5" s="162" t="str">
        <f>NOVA!B175</f>
        <v>1b</v>
      </c>
      <c r="AI5" s="386" t="str">
        <f>NOVA!C175</f>
        <v>Complete Engineer</v>
      </c>
      <c r="AJ5" s="387"/>
      <c r="AK5" s="162" t="str">
        <f>IF(NOVA!X175&lt;&gt;"", NOVA!X175, "")</f>
        <v/>
      </c>
      <c r="AL5" s="142"/>
      <c r="AM5" s="162" t="str">
        <f>NOVA!B52</f>
        <v>1b</v>
      </c>
      <c r="AN5" s="386" t="str">
        <f>NOVA!C52</f>
        <v>List at least two questions or ideas</v>
      </c>
      <c r="AO5" s="387"/>
      <c r="AP5" s="162" t="str">
        <f>IF(NOVA!X52&lt;&gt;"", NOVA!X52, "")</f>
        <v/>
      </c>
      <c r="AQ5" s="142"/>
      <c r="AR5" s="162" t="str">
        <f>NOVA!B116</f>
        <v>1b</v>
      </c>
      <c r="AS5" s="386" t="str">
        <f>NOVA!C116</f>
        <v>List at least two questions or ideas</v>
      </c>
      <c r="AT5" s="387"/>
      <c r="AU5" s="162" t="str">
        <f>IF(NOVA!X116&lt;&gt;"", NOVA!X116, "")</f>
        <v/>
      </c>
    </row>
    <row r="6" spans="1:47">
      <c r="A6" s="108" t="s">
        <v>37</v>
      </c>
      <c r="B6" s="42" t="str">
        <f>WebelosBadge!X14</f>
        <v/>
      </c>
      <c r="D6" s="420"/>
      <c r="E6" s="42">
        <f>AdventurePins!B8</f>
        <v>3</v>
      </c>
      <c r="F6" s="108" t="str">
        <f>AdventurePins!C8</f>
        <v>Build / Light / Extinguish fire</v>
      </c>
      <c r="G6" s="42" t="str">
        <f>IF(AdventurePins!X8&lt;&gt;"", AdventurePins!X8, " ")</f>
        <v xml:space="preserve"> </v>
      </c>
      <c r="I6" s="404"/>
      <c r="J6" s="42">
        <f>AdventurePins!B65</f>
        <v>3</v>
      </c>
      <c r="K6" s="159" t="str">
        <f>AdventurePins!C65</f>
        <v>Discuss "rule of law"</v>
      </c>
      <c r="L6" s="42" t="str">
        <f>IF(AdventurePins!X65&lt;&gt;"", AdventurePins!X65, " ")</f>
        <v xml:space="preserve"> </v>
      </c>
      <c r="N6" s="410"/>
      <c r="O6" s="107" t="str">
        <f>Electives!B8</f>
        <v>3a</v>
      </c>
      <c r="P6" s="125" t="str">
        <f>Electives!C8</f>
        <v>Do experiment of #1 &amp; report</v>
      </c>
      <c r="Q6" s="107" t="str">
        <f>IF(Electives!X8&lt;&gt;"", Electives!X8, " ")</f>
        <v xml:space="preserve"> </v>
      </c>
      <c r="S6" s="416"/>
      <c r="T6" s="107" t="str">
        <f>Electives!B76</f>
        <v>1c</v>
      </c>
      <c r="U6" s="126" t="str">
        <f>Electives!C76</f>
        <v>Use tree limbs &amp; build overnight shelter</v>
      </c>
      <c r="V6" s="107" t="str">
        <f>IF(Electives!X76&lt;&gt;"", Electives!X76, " ")</f>
        <v xml:space="preserve"> </v>
      </c>
      <c r="X6" s="410"/>
      <c r="Y6" s="107">
        <f>Electives!B142</f>
        <v>3</v>
      </c>
      <c r="Z6" s="125" t="str">
        <f>Electives!C142</f>
        <v>Create game</v>
      </c>
      <c r="AA6" s="107" t="str">
        <f>IF(Electives!X142&lt;&gt;"", Electives!X142, " ")</f>
        <v xml:space="preserve"> </v>
      </c>
      <c r="AC6" s="164">
        <f>'Cub Awards'!B8</f>
        <v>3</v>
      </c>
      <c r="AD6" s="314" t="str">
        <f>'Cub Awards'!C8</f>
        <v>Take a first-aid course</v>
      </c>
      <c r="AE6" s="314"/>
      <c r="AF6" s="164" t="str">
        <f>IF('Cub Awards'!X8&lt;&gt;"", 'Cub Awards'!X8, "")</f>
        <v/>
      </c>
      <c r="AG6" s="215"/>
      <c r="AH6" s="162" t="str">
        <f>NOVA!B176</f>
        <v>1c</v>
      </c>
      <c r="AI6" s="386" t="str">
        <f>NOVA!C176</f>
        <v>Complete Scouting Adventure</v>
      </c>
      <c r="AJ6" s="387"/>
      <c r="AK6" s="162" t="str">
        <f>IF(NOVA!X176&lt;&gt;"", NOVA!X176, "")</f>
        <v/>
      </c>
      <c r="AL6" s="215"/>
      <c r="AM6" s="162" t="str">
        <f>NOVA!B53</f>
        <v>1c</v>
      </c>
      <c r="AN6" s="386" t="str">
        <f>NOVA!C53</f>
        <v>Discuss two with your counselor</v>
      </c>
      <c r="AO6" s="387"/>
      <c r="AP6" s="162" t="str">
        <f>IF(NOVA!X53&lt;&gt;"", NOVA!X53, "")</f>
        <v/>
      </c>
      <c r="AQ6" s="215"/>
      <c r="AR6" s="162" t="str">
        <f>NOVA!B117</f>
        <v>1c</v>
      </c>
      <c r="AS6" s="386" t="str">
        <f>NOVA!C117</f>
        <v>Discuss two with your counselor</v>
      </c>
      <c r="AT6" s="387"/>
      <c r="AU6" s="162" t="str">
        <f>IF(NOVA!X117&lt;&gt;"", NOVA!X117, "")</f>
        <v/>
      </c>
    </row>
    <row r="7" spans="1:47">
      <c r="A7" s="108" t="s">
        <v>29</v>
      </c>
      <c r="B7" s="42" t="str">
        <f>ArrowOfLight!X13</f>
        <v xml:space="preserve"> </v>
      </c>
      <c r="D7" s="399" t="str">
        <f>AdventurePins!C10</f>
        <v>Duty to God and You</v>
      </c>
      <c r="E7" s="399"/>
      <c r="F7" s="399"/>
      <c r="G7" s="399"/>
      <c r="I7" s="404"/>
      <c r="J7" s="42">
        <f>AdventurePins!B66</f>
        <v>4</v>
      </c>
      <c r="K7" s="159" t="str">
        <f>AdventurePins!C66</f>
        <v>Meet government leader</v>
      </c>
      <c r="L7" s="42" t="str">
        <f>IF(AdventurePins!X66&lt;&gt;"", AdventurePins!X66, " ")</f>
        <v xml:space="preserve"> </v>
      </c>
      <c r="N7" s="410"/>
      <c r="O7" s="107" t="str">
        <f>Electives!B9</f>
        <v>3b</v>
      </c>
      <c r="P7" s="125" t="str">
        <f>Electives!C9</f>
        <v>Do experiment #1 &amp; change ind. var</v>
      </c>
      <c r="Q7" s="107" t="str">
        <f>IF(Electives!X9&lt;&gt;"", Electives!X9, " ")</f>
        <v xml:space="preserve"> </v>
      </c>
      <c r="S7" s="416"/>
      <c r="T7" s="107" t="str">
        <f>Electives!B77</f>
        <v>2a</v>
      </c>
      <c r="U7" s="126" t="str">
        <f>Electives!C77</f>
        <v>Assemble survival kit</v>
      </c>
      <c r="V7" s="107" t="str">
        <f>IF(Electives!X77&lt;&gt;"", Electives!X77, " ")</f>
        <v xml:space="preserve"> </v>
      </c>
      <c r="X7" s="410"/>
      <c r="Y7" s="107">
        <f>Electives!B143</f>
        <v>4</v>
      </c>
      <c r="Z7" s="125" t="str">
        <f>Electives!C143</f>
        <v>Teach someone else how to play</v>
      </c>
      <c r="AA7" s="107" t="str">
        <f>IF(Electives!X143&lt;&gt;"", Electives!X143, " ")</f>
        <v xml:space="preserve"> </v>
      </c>
      <c r="AC7" s="164">
        <f>'Cub Awards'!B9</f>
        <v>4</v>
      </c>
      <c r="AD7" s="314" t="str">
        <f>'Cub Awards'!C9</f>
        <v>Learn to survive extreme weather</v>
      </c>
      <c r="AE7" s="314"/>
      <c r="AF7" s="164" t="str">
        <f>IF('Cub Awards'!X9&lt;&gt;"", 'Cub Awards'!X9, "")</f>
        <v/>
      </c>
      <c r="AG7" s="215"/>
      <c r="AH7" s="162">
        <f>NOVA!B177</f>
        <v>2</v>
      </c>
      <c r="AI7" s="386" t="str">
        <f>NOVA!C177</f>
        <v>Complete 3 adventures listed in comment</v>
      </c>
      <c r="AJ7" s="387"/>
      <c r="AK7" s="162" t="str">
        <f>IF(NOVA!X177&lt;&gt;"", NOVA!X177, "")</f>
        <v/>
      </c>
      <c r="AL7" s="215"/>
      <c r="AM7" s="162">
        <f>NOVA!B54</f>
        <v>2</v>
      </c>
      <c r="AN7" s="386" t="str">
        <f>NOVA!C54</f>
        <v>Complete an elective listed in comment</v>
      </c>
      <c r="AO7" s="387"/>
      <c r="AP7" s="162" t="str">
        <f>IF(NOVA!X54&lt;&gt;"", NOVA!X54, "")</f>
        <v/>
      </c>
      <c r="AQ7" s="215"/>
      <c r="AR7" s="162">
        <f>NOVA!B118</f>
        <v>2</v>
      </c>
      <c r="AS7" s="386" t="str">
        <f>NOVA!C118</f>
        <v>Complete an elective listed in comment</v>
      </c>
      <c r="AT7" s="387"/>
      <c r="AU7" s="162" t="str">
        <f>IF(NOVA!X118&lt;&gt;"", NOVA!X118, "")</f>
        <v/>
      </c>
    </row>
    <row r="8" spans="1:47" ht="12.75" customHeight="1">
      <c r="D8" s="421" t="str">
        <f>IF(AdventurePins!$E10&lt;&gt;"", AdventurePins!$E10, " ")</f>
        <v>(Do 1 and two others)</v>
      </c>
      <c r="E8" s="42">
        <f>AdventurePins!B11</f>
        <v>1</v>
      </c>
      <c r="F8" s="108" t="str">
        <f>AdventurePins!C11</f>
        <v>Discuss duty to God</v>
      </c>
      <c r="G8" s="42" t="str">
        <f>IF(AdventurePins!X11&lt;&gt;"", AdventurePins!X11, " ")</f>
        <v xml:space="preserve"> </v>
      </c>
      <c r="I8" s="404"/>
      <c r="J8" s="42">
        <f>AdventurePins!B67</f>
        <v>5</v>
      </c>
      <c r="K8" s="159" t="str">
        <f>AdventurePins!C67</f>
        <v>Plan activity</v>
      </c>
      <c r="L8" s="42" t="str">
        <f>IF(AdventurePins!X67&lt;&gt;"", AdventurePins!X67, " ")</f>
        <v xml:space="preserve"> </v>
      </c>
      <c r="N8" s="410"/>
      <c r="O8" s="107" t="str">
        <f>Electives!B10</f>
        <v>3c</v>
      </c>
      <c r="P8" s="125" t="str">
        <f>Electives!C10</f>
        <v>Build scale model of solar system</v>
      </c>
      <c r="Q8" s="107" t="str">
        <f>IF(Electives!X10&lt;&gt;"", Electives!X10, " ")</f>
        <v xml:space="preserve"> </v>
      </c>
      <c r="S8" s="416"/>
      <c r="T8" s="107" t="str">
        <f>Electives!B78</f>
        <v>2b</v>
      </c>
      <c r="U8" s="126" t="str">
        <f>Electives!C78</f>
        <v>Demonstrate 2 ways to purify water</v>
      </c>
      <c r="V8" s="107" t="str">
        <f>IF(Electives!X78&lt;&gt;"", Electives!X78, " ")</f>
        <v xml:space="preserve"> </v>
      </c>
      <c r="X8" s="399" t="str">
        <f>Electives!C146</f>
        <v>Into the Wild</v>
      </c>
      <c r="Y8" s="399"/>
      <c r="Z8" s="399"/>
      <c r="AA8" s="399"/>
      <c r="AC8" s="164">
        <f>'Cub Awards'!B10</f>
        <v>5</v>
      </c>
      <c r="AD8" s="314" t="str">
        <f>'Cub Awards'!C10</f>
        <v>Learn about personal safety</v>
      </c>
      <c r="AE8" s="314"/>
      <c r="AF8" s="164" t="str">
        <f>IF('Cub Awards'!X10&lt;&gt;"", 'Cub Awards'!X10, "")</f>
        <v/>
      </c>
      <c r="AG8" s="215"/>
      <c r="AH8" s="162">
        <f>NOVA!B178</f>
        <v>3</v>
      </c>
      <c r="AI8" s="386" t="str">
        <f>NOVA!C178</f>
        <v>Discuss facts about Dr. Townes</v>
      </c>
      <c r="AJ8" s="387"/>
      <c r="AK8" s="162" t="str">
        <f>IF(NOVA!X178&lt;&gt;"", NOVA!X178, "")</f>
        <v/>
      </c>
      <c r="AL8" s="215"/>
      <c r="AM8" s="162" t="str">
        <f>NOVA!B55</f>
        <v>3a</v>
      </c>
      <c r="AN8" s="386" t="str">
        <f>NOVA!C55</f>
        <v>Explore what is wildlife</v>
      </c>
      <c r="AO8" s="387"/>
      <c r="AP8" s="162" t="str">
        <f>IF(NOVA!X55&lt;&gt;"", NOVA!X55, "")</f>
        <v/>
      </c>
      <c r="AQ8" s="215"/>
      <c r="AR8" s="162" t="str">
        <f>NOVA!B119</f>
        <v>3a</v>
      </c>
      <c r="AS8" s="386" t="str">
        <f>NOVA!C119</f>
        <v>Look up definition of Technology</v>
      </c>
      <c r="AT8" s="387"/>
      <c r="AU8" s="162" t="str">
        <f>IF(NOVA!X119&lt;&gt;"", NOVA!X119, "")</f>
        <v/>
      </c>
    </row>
    <row r="9" spans="1:47" ht="12.75" customHeight="1">
      <c r="A9" s="413" t="s">
        <v>28</v>
      </c>
      <c r="B9" s="413"/>
      <c r="D9" s="422"/>
      <c r="E9" s="42">
        <f>AdventurePins!B12</f>
        <v>2</v>
      </c>
      <c r="F9" s="108" t="str">
        <f>AdventurePins!C12</f>
        <v>Earn religious emblem of faith</v>
      </c>
      <c r="G9" s="42" t="str">
        <f>IF(AdventurePins!X12&lt;&gt;"", AdventurePins!X12, " ")</f>
        <v xml:space="preserve"> </v>
      </c>
      <c r="I9" s="404"/>
      <c r="J9" s="42" t="str">
        <f>AdventurePins!B68</f>
        <v>6a</v>
      </c>
      <c r="K9" s="159" t="str">
        <f>AdventurePins!C68</f>
        <v>Scouting in another country</v>
      </c>
      <c r="L9" s="42" t="str">
        <f>IF(AdventurePins!X68&lt;&gt;"", AdventurePins!X68, " ")</f>
        <v xml:space="preserve"> </v>
      </c>
      <c r="N9" s="410"/>
      <c r="O9" s="107" t="str">
        <f>Electives!B11</f>
        <v>3d</v>
      </c>
      <c r="P9" s="125" t="str">
        <f>Electives!C11</f>
        <v>Build, launch rocket; design "fair test"</v>
      </c>
      <c r="Q9" s="107" t="str">
        <f>IF(Electives!X11&lt;&gt;"", Electives!X11, " ")</f>
        <v xml:space="preserve"> </v>
      </c>
      <c r="S9" s="416"/>
      <c r="T9" s="107" t="str">
        <f>Electives!B79</f>
        <v>2c</v>
      </c>
      <c r="U9" s="126" t="str">
        <f>Electives!C79</f>
        <v>Explain S-T-O-P, universal emerg signs</v>
      </c>
      <c r="V9" s="107" t="str">
        <f>IF(Electives!X79&lt;&gt;"", Electives!X79, " ")</f>
        <v xml:space="preserve"> </v>
      </c>
      <c r="X9" s="410" t="str">
        <f>IF(Electives!$E146&lt;&gt;"", Electives!$E146, " ")</f>
        <v>(Do Six)</v>
      </c>
      <c r="Y9" s="107">
        <f>Electives!B147</f>
        <v>1</v>
      </c>
      <c r="Z9" s="125" t="str">
        <f>Electives!C147</f>
        <v>Care for insect/etc and tell</v>
      </c>
      <c r="AA9" s="107" t="str">
        <f>IF(Electives!X147&lt;&gt;"", Electives!X147, " ")</f>
        <v xml:space="preserve"> </v>
      </c>
      <c r="AC9" s="164">
        <f>'Cub Awards'!B11</f>
        <v>6</v>
      </c>
      <c r="AD9" s="314" t="str">
        <f>'Cub Awards'!C11</f>
        <v>Give presentation on emergency prep</v>
      </c>
      <c r="AE9" s="314"/>
      <c r="AF9" s="164" t="str">
        <f>IF('Cub Awards'!X11&lt;&gt;"", 'Cub Awards'!X11, "")</f>
        <v/>
      </c>
      <c r="AG9" s="215"/>
      <c r="AH9" s="162">
        <f>NOVA!B179</f>
        <v>4</v>
      </c>
      <c r="AI9" s="386" t="str">
        <f>NOVA!C179</f>
        <v>Research 5 famous STEM professionals</v>
      </c>
      <c r="AJ9" s="387"/>
      <c r="AK9" s="162" t="str">
        <f>IF(NOVA!X179&lt;&gt;"", NOVA!X179, "")</f>
        <v/>
      </c>
      <c r="AL9" s="215"/>
      <c r="AM9" s="162" t="str">
        <f>NOVA!B56</f>
        <v>3b</v>
      </c>
      <c r="AN9" s="386" t="str">
        <f>NOVA!C56</f>
        <v>Explain relationships within food chain</v>
      </c>
      <c r="AO9" s="387"/>
      <c r="AP9" s="162" t="str">
        <f>IF(NOVA!X56&lt;&gt;"", NOVA!X56, "")</f>
        <v/>
      </c>
      <c r="AQ9" s="215"/>
      <c r="AR9" s="162" t="str">
        <f>NOVA!B120</f>
        <v>3b1</v>
      </c>
      <c r="AS9" s="386" t="str">
        <f>NOVA!C120</f>
        <v>How is tech used in communication</v>
      </c>
      <c r="AT9" s="387"/>
      <c r="AU9" s="162" t="str">
        <f>IF(NOVA!X120&lt;&gt;"", NOVA!X120, "")</f>
        <v/>
      </c>
    </row>
    <row r="10" spans="1:47">
      <c r="A10" s="412"/>
      <c r="B10" s="412"/>
      <c r="D10" s="422"/>
      <c r="E10" s="42">
        <f>AdventurePins!B13</f>
        <v>3</v>
      </c>
      <c r="F10" s="207" t="str">
        <f>AdventurePins!C13</f>
        <v>Discuss how worship helps duty to God</v>
      </c>
      <c r="G10" s="42" t="str">
        <f>IF(AdventurePins!X13&lt;&gt;"", AdventurePins!X13, " ")</f>
        <v xml:space="preserve"> </v>
      </c>
      <c r="I10" s="404"/>
      <c r="J10" s="42" t="str">
        <f>AdventurePins!B69</f>
        <v>6b</v>
      </c>
      <c r="K10" s="159" t="str">
        <f>AdventurePins!C69</f>
        <v>World Friendship Fund</v>
      </c>
      <c r="L10" s="42" t="str">
        <f>IF(AdventurePins!X69&lt;&gt;"", AdventurePins!X69, " ")</f>
        <v xml:space="preserve"> </v>
      </c>
      <c r="N10" s="410"/>
      <c r="O10" s="107" t="str">
        <f>Electives!B12</f>
        <v>3e</v>
      </c>
      <c r="P10" s="125" t="str">
        <f>Electives!C12</f>
        <v>Two circuits; 3 lights &amp; battery</v>
      </c>
      <c r="Q10" s="107" t="str">
        <f>IF(Electives!X12&lt;&gt;"", Electives!X12, " ")</f>
        <v xml:space="preserve"> </v>
      </c>
      <c r="S10" s="417"/>
      <c r="T10" s="107" t="str">
        <f>Electives!B80</f>
        <v>2d</v>
      </c>
      <c r="U10" s="126" t="str">
        <f>Electives!C80</f>
        <v>4 Leader qualities &amp; act out 2.</v>
      </c>
      <c r="V10" s="107" t="str">
        <f>IF(Electives!X80&lt;&gt;"", Electives!X80, " ")</f>
        <v xml:space="preserve"> </v>
      </c>
      <c r="X10" s="410"/>
      <c r="Y10" s="107">
        <f>Electives!B148</f>
        <v>2</v>
      </c>
      <c r="Z10" s="127" t="str">
        <f>Electives!C148</f>
        <v>Setup aquarium (30 days); share experience</v>
      </c>
      <c r="AA10" s="107" t="str">
        <f>IF(Electives!X148&lt;&gt;"", Electives!X148, " ")</f>
        <v xml:space="preserve"> </v>
      </c>
      <c r="AC10"/>
      <c r="AD10" s="395" t="str">
        <f>'Cub Awards'!C13</f>
        <v>Outdoor Activity Award</v>
      </c>
      <c r="AE10" s="395"/>
      <c r="AF10"/>
      <c r="AG10" s="142"/>
      <c r="AH10" s="162">
        <f>NOVA!B180</f>
        <v>5</v>
      </c>
      <c r="AI10" s="386" t="str">
        <f>NOVA!C180</f>
        <v>Discuss importance of STEM education</v>
      </c>
      <c r="AJ10" s="387"/>
      <c r="AK10" s="162" t="str">
        <f>IF(NOVA!X180&lt;&gt;"", NOVA!X180, "")</f>
        <v/>
      </c>
      <c r="AL10" s="142"/>
      <c r="AM10" s="162" t="str">
        <f>NOVA!B57</f>
        <v>3c</v>
      </c>
      <c r="AN10" s="386" t="str">
        <f>NOVA!C57</f>
        <v>Explain your favorite plant / wildlife</v>
      </c>
      <c r="AO10" s="387"/>
      <c r="AP10" s="162" t="str">
        <f>IF(NOVA!X57&lt;&gt;"", NOVA!X57, "")</f>
        <v/>
      </c>
      <c r="AQ10" s="142"/>
      <c r="AR10" s="162" t="str">
        <f>NOVA!B121</f>
        <v>3b2</v>
      </c>
      <c r="AS10" s="386" t="str">
        <f>NOVA!C121</f>
        <v>How is tech used in business</v>
      </c>
      <c r="AT10" s="387"/>
      <c r="AU10" s="162" t="str">
        <f>IF(NOVA!X121&lt;&gt;"", NOVA!X121, "")</f>
        <v/>
      </c>
    </row>
    <row r="11" spans="1:47">
      <c r="A11" s="109" t="s">
        <v>433</v>
      </c>
      <c r="B11" s="110" t="str">
        <f>IF(ISTEXT(WebelosBadge!X5),"C"," ")</f>
        <v xml:space="preserve"> </v>
      </c>
      <c r="D11" s="423"/>
      <c r="E11" s="42">
        <f>AdventurePins!B14</f>
        <v>4</v>
      </c>
      <c r="F11" s="208" t="str">
        <f>AdventurePins!C14</f>
        <v>Do one thing to be closer to God for 1 month</v>
      </c>
      <c r="G11" s="42" t="str">
        <f>IF(AdventurePins!X14&lt;&gt;"", AdventurePins!X14, " ")</f>
        <v xml:space="preserve"> </v>
      </c>
      <c r="I11" s="404"/>
      <c r="J11" s="42" t="str">
        <f>AdventurePins!B70</f>
        <v>6c</v>
      </c>
      <c r="K11" s="159" t="str">
        <f>AdventurePins!C70</f>
        <v>Brother den in another country</v>
      </c>
      <c r="L11" s="42" t="str">
        <f>IF(AdventurePins!X70&lt;&gt;"", AdventurePins!X70, " ")</f>
        <v xml:space="preserve"> </v>
      </c>
      <c r="N11" s="410"/>
      <c r="O11" s="107" t="str">
        <f>Electives!B13</f>
        <v>3f</v>
      </c>
      <c r="P11" s="125" t="str">
        <f>Electives!C13</f>
        <v>Study night sky. Observe over 6 hrs</v>
      </c>
      <c r="Q11" s="107" t="str">
        <f>IF(Electives!X13&lt;&gt;"", Electives!X13, " ")</f>
        <v xml:space="preserve"> </v>
      </c>
      <c r="S11" s="399" t="str">
        <f>Electives!C83</f>
        <v>Earth Rocks!</v>
      </c>
      <c r="T11" s="399"/>
      <c r="U11" s="399"/>
      <c r="V11" s="399"/>
      <c r="X11" s="410"/>
      <c r="Y11" s="107">
        <f>Electives!B149</f>
        <v>3</v>
      </c>
      <c r="Z11" s="125" t="str">
        <f>Electives!C149</f>
        <v>Watch birds (1 wk) and record</v>
      </c>
      <c r="AA11" s="107" t="str">
        <f>IF(Electives!X149&lt;&gt;"", Electives!X149, " ")</f>
        <v xml:space="preserve"> </v>
      </c>
      <c r="AC11" s="164">
        <f>'Cub Awards'!B14</f>
        <v>1</v>
      </c>
      <c r="AD11" s="329" t="str">
        <f>'Cub Awards'!C14</f>
        <v>Attend either summer Day or Resident camp</v>
      </c>
      <c r="AE11" s="329"/>
      <c r="AF11" s="164" t="str">
        <f>IF('Cub Awards'!X14&lt;&gt;"", 'Cub Awards'!X14, "")</f>
        <v/>
      </c>
      <c r="AG11" s="142"/>
      <c r="AH11" s="162">
        <f>NOVA!B181</f>
        <v>6</v>
      </c>
      <c r="AI11" s="386" t="str">
        <f>NOVA!C181</f>
        <v>Participate in a science project</v>
      </c>
      <c r="AJ11" s="387"/>
      <c r="AK11" s="162" t="str">
        <f>IF(NOVA!X181&lt;&gt;"", NOVA!X181, "")</f>
        <v/>
      </c>
      <c r="AL11" s="142"/>
      <c r="AM11" s="162" t="str">
        <f>NOVA!B58</f>
        <v>3d</v>
      </c>
      <c r="AN11" s="386" t="str">
        <f>NOVA!C58</f>
        <v>Discuss what you've learned</v>
      </c>
      <c r="AO11" s="387"/>
      <c r="AP11" s="162" t="str">
        <f>IF(NOVA!X58&lt;&gt;"", NOVA!X58, "")</f>
        <v/>
      </c>
      <c r="AQ11" s="142"/>
      <c r="AR11" s="162" t="str">
        <f>NOVA!B122</f>
        <v>3b3</v>
      </c>
      <c r="AS11" s="386" t="str">
        <f>NOVA!C122</f>
        <v>How is tech used in construction</v>
      </c>
      <c r="AT11" s="387"/>
      <c r="AU11" s="162" t="str">
        <f>IF(NOVA!X122&lt;&gt;"", NOVA!X122, "")</f>
        <v/>
      </c>
    </row>
    <row r="12" spans="1:47" ht="12.75" customHeight="1">
      <c r="A12" s="109" t="s">
        <v>434</v>
      </c>
      <c r="B12" s="110" t="str">
        <f>WebelosBadge!X6</f>
        <v/>
      </c>
      <c r="D12" s="399" t="str">
        <f>AdventurePins!C16</f>
        <v>First Responder</v>
      </c>
      <c r="E12" s="399"/>
      <c r="F12" s="399"/>
      <c r="G12" s="399"/>
      <c r="I12" s="404"/>
      <c r="J12" s="42" t="str">
        <f>AdventurePins!B71</f>
        <v>6d</v>
      </c>
      <c r="K12" s="159" t="str">
        <f>AdventurePins!C71</f>
        <v>Energy use in community</v>
      </c>
      <c r="L12" s="42" t="str">
        <f>IF(AdventurePins!X71&lt;&gt;"", AdventurePins!X71, " ")</f>
        <v xml:space="preserve"> </v>
      </c>
      <c r="N12" s="410"/>
      <c r="O12" s="107" t="str">
        <f>Electives!B14</f>
        <v>3g</v>
      </c>
      <c r="P12" s="125" t="str">
        <f>Electives!C14</f>
        <v>Explore chemical reactions</v>
      </c>
      <c r="Q12" s="107" t="str">
        <f>IF(Electives!X14&lt;&gt;"", Electives!X14, " ")</f>
        <v xml:space="preserve"> </v>
      </c>
      <c r="S12" s="415" t="str">
        <f>IF(Electives!$E83&lt;&gt;"", Electives!$E83, " ")</f>
        <v>(Do All)</v>
      </c>
      <c r="T12" s="107" t="str">
        <f>Electives!B84</f>
        <v>1a</v>
      </c>
      <c r="U12" s="125" t="str">
        <f>Electives!C84</f>
        <v>Explain "geology"</v>
      </c>
      <c r="V12" s="107" t="str">
        <f>IF(Electives!X84&lt;&gt;"", Electives!X84, " ")</f>
        <v xml:space="preserve"> </v>
      </c>
      <c r="X12" s="410"/>
      <c r="Y12" s="107">
        <f>Electives!B150</f>
        <v>4</v>
      </c>
      <c r="Z12" s="125" t="str">
        <f>Electives!C150</f>
        <v>Learn about bird flyways</v>
      </c>
      <c r="AA12" s="107" t="str">
        <f>IF(Electives!X150&lt;&gt;"", Electives!X150, " ")</f>
        <v xml:space="preserve"> </v>
      </c>
      <c r="AC12" s="164">
        <f>'Cub Awards'!B15</f>
        <v>2</v>
      </c>
      <c r="AD12" s="314" t="str">
        <f>'Cub Awards'!C15</f>
        <v>Complete Webelos Walkabout</v>
      </c>
      <c r="AE12" s="314"/>
      <c r="AF12" s="164" t="str">
        <f>IF('Cub Awards'!X15&lt;&gt;"", 'Cub Awards'!X15, "")</f>
        <v/>
      </c>
      <c r="AG12" s="213"/>
      <c r="AH12" s="162">
        <f>NOVA!B182</f>
        <v>7</v>
      </c>
      <c r="AI12" s="386" t="str">
        <f>NOVA!C182</f>
        <v>Do ONE</v>
      </c>
      <c r="AJ12" s="387"/>
      <c r="AK12" s="162" t="str">
        <f>IF(NOVA!X182&lt;&gt;"", NOVA!X182, "")</f>
        <v/>
      </c>
      <c r="AL12" s="213"/>
      <c r="AM12" s="162">
        <f>NOVA!B59</f>
        <v>4</v>
      </c>
      <c r="AN12" s="386" t="str">
        <f>NOVA!C59</f>
        <v>Do TWO from A-F</v>
      </c>
      <c r="AO12" s="387"/>
      <c r="AP12" s="162" t="str">
        <f>IF(NOVA!X59&lt;&gt;"", NOVA!X59, "")</f>
        <v/>
      </c>
      <c r="AQ12" s="213"/>
      <c r="AR12" s="162" t="str">
        <f>NOVA!B123</f>
        <v>3b4</v>
      </c>
      <c r="AS12" s="386" t="str">
        <f>NOVA!C123</f>
        <v>How is tech used in sports</v>
      </c>
      <c r="AT12" s="387"/>
      <c r="AU12" s="162" t="str">
        <f>IF(NOVA!X123&lt;&gt;"", NOVA!X123, "")</f>
        <v/>
      </c>
    </row>
    <row r="13" spans="1:47">
      <c r="A13" s="109" t="s">
        <v>435</v>
      </c>
      <c r="B13" s="110" t="str">
        <f>WebelosBadge!X7</f>
        <v/>
      </c>
      <c r="C13" s="111"/>
      <c r="D13" s="402" t="str">
        <f>IF(AdventurePins!$E16&lt;&gt;"", AdventurePins!$E16, " ")</f>
        <v>(Do 1 and five others)</v>
      </c>
      <c r="E13" s="42">
        <f>AdventurePins!B17</f>
        <v>1</v>
      </c>
      <c r="F13" s="159" t="str">
        <f>AdventurePins!C17</f>
        <v>What is first aid</v>
      </c>
      <c r="G13" s="42" t="str">
        <f>IF(AdventurePins!X17&lt;&gt;"", AdventurePins!X17, " ")</f>
        <v xml:space="preserve"> </v>
      </c>
      <c r="I13" s="405"/>
      <c r="J13" s="42" t="str">
        <f>AdventurePins!B72</f>
        <v>6e</v>
      </c>
      <c r="K13" s="126" t="str">
        <f>AdventurePins!C72</f>
        <v>Connect with Scout in another country</v>
      </c>
      <c r="L13" s="42" t="str">
        <f>IF(AdventurePins!X72&lt;&gt;"", AdventurePins!X72, " ")</f>
        <v xml:space="preserve"> </v>
      </c>
      <c r="N13" s="410"/>
      <c r="O13" s="107" t="str">
        <f>Electives!B15</f>
        <v>3h</v>
      </c>
      <c r="P13" s="126" t="str">
        <f>Electives!C15</f>
        <v>Playground motion. "Fair Test" weight</v>
      </c>
      <c r="Q13" s="107" t="str">
        <f>IF(Electives!X15&lt;&gt;"", Electives!X15, " ")</f>
        <v xml:space="preserve"> </v>
      </c>
      <c r="S13" s="416"/>
      <c r="T13" s="107" t="str">
        <f>Electives!B85</f>
        <v>1b</v>
      </c>
      <c r="U13" s="125" t="str">
        <f>Electives!C85</f>
        <v>Explain why important</v>
      </c>
      <c r="V13" s="107" t="str">
        <f>IF(Electives!X85&lt;&gt;"", Electives!X85, " ")</f>
        <v xml:space="preserve"> </v>
      </c>
      <c r="X13" s="410"/>
      <c r="Y13" s="107">
        <f>Electives!B151</f>
        <v>5</v>
      </c>
      <c r="Z13" s="127" t="str">
        <f>Electives!C151</f>
        <v>Watch ≥4 wild creatures; describe habitat</v>
      </c>
      <c r="AA13" s="107" t="str">
        <f>IF(Electives!X151&lt;&gt;"", Electives!X151, " ")</f>
        <v xml:space="preserve"> </v>
      </c>
      <c r="AC13" s="164">
        <f>'Cub Awards'!B16</f>
        <v>3</v>
      </c>
      <c r="AD13" s="314" t="str">
        <f>'Cub Awards'!C16</f>
        <v>do seven</v>
      </c>
      <c r="AE13" s="314"/>
      <c r="AF13" s="164" t="str">
        <f>IF('Cub Awards'!X16&lt;&gt;"", 'Cub Awards'!X16, "")</f>
        <v/>
      </c>
      <c r="AG13" s="213"/>
      <c r="AH13" s="162" t="str">
        <f>NOVA!B183</f>
        <v>7a</v>
      </c>
      <c r="AI13" s="386" t="str">
        <f>NOVA!C183</f>
        <v>Visit with someone in a STEM career</v>
      </c>
      <c r="AJ13" s="387"/>
      <c r="AK13" s="162" t="str">
        <f>IF(NOVA!X183&lt;&gt;"", NOVA!X183, "")</f>
        <v/>
      </c>
      <c r="AL13" s="213"/>
      <c r="AM13" s="162" t="str">
        <f>NOVA!B60</f>
        <v>4a1</v>
      </c>
      <c r="AN13" s="386" t="str">
        <f>NOVA!C60</f>
        <v xml:space="preserve">Catalog 3-5 endangered plants/animals </v>
      </c>
      <c r="AO13" s="387"/>
      <c r="AP13" s="162" t="str">
        <f>IF(NOVA!X60&lt;&gt;"", NOVA!X60, "")</f>
        <v/>
      </c>
      <c r="AQ13" s="213"/>
      <c r="AR13" s="162" t="str">
        <f>NOVA!B124</f>
        <v>3b5</v>
      </c>
      <c r="AS13" s="386" t="str">
        <f>NOVA!C124</f>
        <v>How is tech used in entertainment</v>
      </c>
      <c r="AT13" s="387"/>
      <c r="AU13" s="162" t="str">
        <f>IF(NOVA!X124&lt;&gt;"", NOVA!X124, "")</f>
        <v/>
      </c>
    </row>
    <row r="14" spans="1:47">
      <c r="A14" s="109" t="s">
        <v>436</v>
      </c>
      <c r="B14" s="110" t="str">
        <f>WebelosBadge!X8</f>
        <v/>
      </c>
      <c r="C14" s="113"/>
      <c r="D14" s="402"/>
      <c r="E14" s="42">
        <f>AdventurePins!B18</f>
        <v>2</v>
      </c>
      <c r="F14" s="159" t="str">
        <f>AdventurePins!C18</f>
        <v>Show first aid for hurry cases:</v>
      </c>
      <c r="G14" s="42" t="str">
        <f>IF(AdventurePins!X18&lt;&gt;"", AdventurePins!X18, " ")</f>
        <v xml:space="preserve"> </v>
      </c>
      <c r="I14" s="399" t="str">
        <f>AdventurePins!C74</f>
        <v>Duty to God in Action</v>
      </c>
      <c r="J14" s="399"/>
      <c r="K14" s="399"/>
      <c r="L14" s="399"/>
      <c r="N14" s="410"/>
      <c r="O14" s="107" t="str">
        <f>Electives!B16</f>
        <v>3i</v>
      </c>
      <c r="P14" s="125" t="str">
        <f>Electives!C16</f>
        <v>Read bio of scientist. Tell den</v>
      </c>
      <c r="Q14" s="107" t="str">
        <f>IF(Electives!X16&lt;&gt;"", Electives!X16, " ")</f>
        <v xml:space="preserve"> </v>
      </c>
      <c r="S14" s="416"/>
      <c r="T14" s="107">
        <f>Electives!B86</f>
        <v>2</v>
      </c>
      <c r="U14" s="125" t="str">
        <f>Electives!C86</f>
        <v>Look rocks/minerals on rock hunt</v>
      </c>
      <c r="V14" s="107" t="str">
        <f>IF(Electives!X86&lt;&gt;"", Electives!X86, " ")</f>
        <v xml:space="preserve"> </v>
      </c>
      <c r="X14" s="410"/>
      <c r="Y14" s="107">
        <f>Electives!B152</f>
        <v>6</v>
      </c>
      <c r="Z14" s="125" t="str">
        <f>Electives!C152</f>
        <v>Identify animal only locally; tell why</v>
      </c>
      <c r="AA14" s="107" t="str">
        <f>IF(Electives!X152&lt;&gt;"", Electives!X152, " ")</f>
        <v xml:space="preserve"> </v>
      </c>
      <c r="AC14" s="164" t="str">
        <f>'Cub Awards'!B17</f>
        <v>a</v>
      </c>
      <c r="AD14" s="314" t="str">
        <f>'Cub Awards'!C17</f>
        <v>Participate in nature hike</v>
      </c>
      <c r="AE14" s="314"/>
      <c r="AF14" s="164" t="str">
        <f>IF('Cub Awards'!X17&lt;&gt;"", 'Cub Awards'!X17, "")</f>
        <v/>
      </c>
      <c r="AG14" s="215"/>
      <c r="AH14" s="162" t="str">
        <f>NOVA!B184</f>
        <v>7b</v>
      </c>
      <c r="AI14" s="386" t="str">
        <f>NOVA!C184</f>
        <v>Learn about a career dependent on STEM</v>
      </c>
      <c r="AJ14" s="387"/>
      <c r="AK14" s="162" t="str">
        <f>IF(NOVA!X184&lt;&gt;"", NOVA!X184, "")</f>
        <v/>
      </c>
      <c r="AL14" s="215"/>
      <c r="AM14" s="162" t="str">
        <f>NOVA!B61</f>
        <v>4a2</v>
      </c>
      <c r="AN14" s="386" t="str">
        <f>NOVA!C61</f>
        <v>Display 10 locally threatened species</v>
      </c>
      <c r="AO14" s="387"/>
      <c r="AP14" s="162" t="str">
        <f>IF(NOVA!X61&lt;&gt;"", NOVA!X61, "")</f>
        <v/>
      </c>
      <c r="AQ14" s="215"/>
      <c r="AR14" s="162" t="str">
        <f>NOVA!B125</f>
        <v>3c</v>
      </c>
      <c r="AS14" s="386" t="str">
        <f>NOVA!C125</f>
        <v>Discuss your findings with counselor</v>
      </c>
      <c r="AT14" s="387"/>
      <c r="AU14" s="162" t="str">
        <f>IF(NOVA!X125&lt;&gt;"", NOVA!X125, "")</f>
        <v/>
      </c>
    </row>
    <row r="15" spans="1:47" ht="12.75" customHeight="1">
      <c r="A15" s="114" t="s">
        <v>437</v>
      </c>
      <c r="B15" s="110" t="str">
        <f>WebelosBadge!X9</f>
        <v/>
      </c>
      <c r="C15" s="113"/>
      <c r="D15" s="402"/>
      <c r="E15" s="42" t="str">
        <f>AdventurePins!B19</f>
        <v>2a</v>
      </c>
      <c r="F15" s="159" t="str">
        <f>AdventurePins!C19</f>
        <v>Serious bleeding</v>
      </c>
      <c r="G15" s="42" t="str">
        <f>IF(AdventurePins!X19&lt;&gt;"", AdventurePins!X19, " ")</f>
        <v xml:space="preserve"> </v>
      </c>
      <c r="I15" s="426" t="str">
        <f>IF(AdventurePins!$E74&lt;&gt;"", AdventurePins!$E74, " ")</f>
        <v>(Do 1 -2 and two others)</v>
      </c>
      <c r="J15" s="42">
        <f>AdventurePins!B75</f>
        <v>1</v>
      </c>
      <c r="K15" s="159" t="str">
        <f>AdventurePins!C75</f>
        <v>Discuss duty to God</v>
      </c>
      <c r="L15" s="42" t="str">
        <f>IF(AdventurePins!X75&lt;&gt;"", AdventurePins!X75, " ")</f>
        <v xml:space="preserve"> </v>
      </c>
      <c r="N15" s="399" t="str">
        <f>Electives!C19</f>
        <v>Aquanaut</v>
      </c>
      <c r="O15" s="399"/>
      <c r="P15" s="399"/>
      <c r="Q15" s="399"/>
      <c r="S15" s="416"/>
      <c r="T15" s="107" t="str">
        <f>Electives!B87</f>
        <v>3a</v>
      </c>
      <c r="U15" s="125" t="str">
        <f>Electives!C87</f>
        <v>Identify rocks on hunt</v>
      </c>
      <c r="V15" s="107" t="str">
        <f>IF(Electives!X87&lt;&gt;"", Electives!X87, " ")</f>
        <v xml:space="preserve"> </v>
      </c>
      <c r="X15" s="410"/>
      <c r="Y15" s="107">
        <f>Electives!B153</f>
        <v>7</v>
      </c>
      <c r="Z15" s="125" t="str">
        <f>Electives!C153</f>
        <v>Give examples of TWO of following:</v>
      </c>
      <c r="AA15" s="107" t="str">
        <f>IF(Electives!X153&lt;&gt;"", Electives!X153, " ")</f>
        <v xml:space="preserve"> </v>
      </c>
      <c r="AC15" s="164" t="str">
        <f>'Cub Awards'!B18</f>
        <v>b</v>
      </c>
      <c r="AD15" s="314" t="str">
        <f>'Cub Awards'!C18</f>
        <v>Participate in outdoor activity</v>
      </c>
      <c r="AE15" s="314"/>
      <c r="AF15" s="164" t="str">
        <f>IF('Cub Awards'!X18&lt;&gt;"", 'Cub Awards'!X18, "")</f>
        <v/>
      </c>
      <c r="AG15" s="142"/>
      <c r="AH15" s="162">
        <f>NOVA!B185</f>
        <v>8</v>
      </c>
      <c r="AI15" s="386" t="str">
        <f>NOVA!C185</f>
        <v>Discuss scientific method</v>
      </c>
      <c r="AJ15" s="387"/>
      <c r="AK15" s="162" t="str">
        <f>IF(NOVA!X185&lt;&gt;"", NOVA!X185, "")</f>
        <v/>
      </c>
      <c r="AL15" s="142"/>
      <c r="AM15" s="162" t="str">
        <f>NOVA!B62</f>
        <v>4a3</v>
      </c>
      <c r="AN15" s="386" t="str">
        <f>NOVA!C62</f>
        <v>Discuss threatened v. endangered v. extinct</v>
      </c>
      <c r="AO15" s="387"/>
      <c r="AP15" s="162" t="str">
        <f>IF(NOVA!X62&lt;&gt;"", NOVA!X62, "")</f>
        <v/>
      </c>
      <c r="AQ15" s="142"/>
      <c r="AR15" s="162">
        <f>NOVA!B126</f>
        <v>4</v>
      </c>
      <c r="AS15" s="386" t="str">
        <f>NOVA!C126</f>
        <v>Visit a place where tech is used</v>
      </c>
      <c r="AT15" s="387"/>
      <c r="AU15" s="162" t="str">
        <f>IF(NOVA!X126&lt;&gt;"", NOVA!X126, "")</f>
        <v/>
      </c>
    </row>
    <row r="16" spans="1:47" ht="12.75" customHeight="1">
      <c r="A16" s="114" t="s">
        <v>438</v>
      </c>
      <c r="B16" s="110" t="str">
        <f>WebelosBadge!X10</f>
        <v/>
      </c>
      <c r="C16" s="113"/>
      <c r="D16" s="402"/>
      <c r="E16" s="42" t="str">
        <f>AdventurePins!B20</f>
        <v>2b</v>
      </c>
      <c r="F16" s="159" t="str">
        <f>AdventurePins!C20</f>
        <v>Heart attack / cardiac arrest</v>
      </c>
      <c r="G16" s="42" t="str">
        <f>IF(AdventurePins!X20&lt;&gt;"", AdventurePins!X20, " ")</f>
        <v xml:space="preserve"> </v>
      </c>
      <c r="I16" s="426"/>
      <c r="J16" s="42">
        <f>AdventurePins!B76</f>
        <v>2</v>
      </c>
      <c r="K16" s="159" t="str">
        <f>AdventurePins!C76</f>
        <v xml:space="preserve">Do an act of service </v>
      </c>
      <c r="L16" s="42" t="str">
        <f>IF(AdventurePins!X76&lt;&gt;"", AdventurePins!X76, " ")</f>
        <v xml:space="preserve"> </v>
      </c>
      <c r="N16" s="415" t="str">
        <f>IF(Electives!$E19&lt;&gt;"", Electives!$E19, " ")</f>
        <v>(Do 1-4 and two others)</v>
      </c>
      <c r="O16" s="107">
        <f>Electives!B20</f>
        <v>1</v>
      </c>
      <c r="P16" s="126" t="str">
        <f>Electives!C20</f>
        <v>State water activity safety precautions</v>
      </c>
      <c r="Q16" s="107" t="str">
        <f>IF(Electives!X20&lt;&gt;"", Electives!X20, " ")</f>
        <v xml:space="preserve"> </v>
      </c>
      <c r="S16" s="416"/>
      <c r="T16" s="107" t="str">
        <f>Electives!B88</f>
        <v>3b</v>
      </c>
      <c r="U16" s="125" t="str">
        <f>Electives!C88</f>
        <v>Use magnifying glass</v>
      </c>
      <c r="V16" s="107" t="str">
        <f>IF(Electives!X88&lt;&gt;"", Electives!X88, " ")</f>
        <v xml:space="preserve"> </v>
      </c>
      <c r="X16" s="410"/>
      <c r="Y16" s="107" t="str">
        <f>Electives!B154</f>
        <v>7a</v>
      </c>
      <c r="Z16" s="127" t="str">
        <f>Electives!C154</f>
        <v>Producer/consumer/decomposer in food chain</v>
      </c>
      <c r="AA16" s="107" t="str">
        <f>IF(Electives!X154&lt;&gt;"", Electives!X154, " ")</f>
        <v xml:space="preserve"> </v>
      </c>
      <c r="AC16" s="164" t="str">
        <f>'Cub Awards'!B19</f>
        <v>c</v>
      </c>
      <c r="AD16" s="314" t="str">
        <f>'Cub Awards'!C19</f>
        <v>Explain the buddy system</v>
      </c>
      <c r="AE16" s="314"/>
      <c r="AF16" s="164" t="str">
        <f>IF('Cub Awards'!X19&lt;&gt;"", 'Cub Awards'!X19, "")</f>
        <v/>
      </c>
      <c r="AG16" s="142"/>
      <c r="AH16" s="162">
        <f>NOVA!B186</f>
        <v>9</v>
      </c>
      <c r="AI16" s="386" t="str">
        <f>NOVA!C186</f>
        <v>Participate in a STEM activity with den</v>
      </c>
      <c r="AJ16" s="387"/>
      <c r="AK16" s="162" t="str">
        <f>IF(NOVA!X186&lt;&gt;"", NOVA!X186, "")</f>
        <v/>
      </c>
      <c r="AL16" s="142"/>
      <c r="AM16" s="162" t="str">
        <f>NOVA!B63</f>
        <v>4b1</v>
      </c>
      <c r="AN16" s="386" t="str">
        <f>NOVA!C63</f>
        <v>Catalog 5 locally invasive animals</v>
      </c>
      <c r="AO16" s="387"/>
      <c r="AP16" s="162" t="str">
        <f>IF(NOVA!X63&lt;&gt;"", NOVA!X63, "")</f>
        <v/>
      </c>
      <c r="AQ16" s="142"/>
      <c r="AR16" s="162" t="str">
        <f>NOVA!B127</f>
        <v>4a1</v>
      </c>
      <c r="AS16" s="386" t="str">
        <f>NOVA!C127</f>
        <v>Talk with someone about tech used</v>
      </c>
      <c r="AT16" s="387"/>
      <c r="AU16" s="162" t="str">
        <f>IF(NOVA!X127&lt;&gt;"", NOVA!X127, "")</f>
        <v/>
      </c>
    </row>
    <row r="17" spans="1:47" ht="12.75" customHeight="1">
      <c r="A17" s="109" t="s">
        <v>439</v>
      </c>
      <c r="B17" s="110" t="str">
        <f>WebelosBadge!X11</f>
        <v/>
      </c>
      <c r="C17" s="113"/>
      <c r="D17" s="402"/>
      <c r="E17" s="42" t="str">
        <f>AdventurePins!B21</f>
        <v>2c</v>
      </c>
      <c r="F17" s="159" t="str">
        <f>AdventurePins!C21</f>
        <v>Stopped breathing</v>
      </c>
      <c r="G17" s="42" t="str">
        <f>IF(AdventurePins!X21&lt;&gt;"", AdventurePins!X21, " ")</f>
        <v xml:space="preserve"> </v>
      </c>
      <c r="I17" s="426"/>
      <c r="J17" s="42">
        <f>AdventurePins!B77</f>
        <v>3</v>
      </c>
      <c r="K17" s="159" t="str">
        <f>AdventurePins!C77</f>
        <v>Earn religious emblem of faith</v>
      </c>
      <c r="L17" s="42" t="str">
        <f>IF(AdventurePins!X77&lt;&gt;"", AdventurePins!X77, " ")</f>
        <v xml:space="preserve"> </v>
      </c>
      <c r="N17" s="416"/>
      <c r="O17" s="107">
        <f>Electives!B21</f>
        <v>2</v>
      </c>
      <c r="P17" s="125" t="str">
        <f>Electives!C21</f>
        <v>Importance of Boating skills</v>
      </c>
      <c r="Q17" s="107" t="str">
        <f>IF(Electives!X21&lt;&gt;"", Electives!X21, " ")</f>
        <v xml:space="preserve"> </v>
      </c>
      <c r="S17" s="416"/>
      <c r="T17" s="107" t="str">
        <f>Electives!B89</f>
        <v>3c</v>
      </c>
      <c r="U17" s="125" t="str">
        <f>Electives!C89</f>
        <v>Share results w/den</v>
      </c>
      <c r="V17" s="107" t="str">
        <f>IF(Electives!X89&lt;&gt;"", Electives!X89, " ")</f>
        <v xml:space="preserve"> </v>
      </c>
      <c r="X17" s="410"/>
      <c r="Y17" s="107" t="str">
        <f>Electives!B155</f>
        <v>7b</v>
      </c>
      <c r="Z17" s="127" t="str">
        <f>Electives!C155</f>
        <v xml:space="preserve">One way humans changed nature balance </v>
      </c>
      <c r="AA17" s="107" t="str">
        <f>IF(Electives!X155&lt;&gt;"", Electives!X155, " ")</f>
        <v xml:space="preserve"> </v>
      </c>
      <c r="AC17" s="164" t="str">
        <f>'Cub Awards'!B20</f>
        <v>d</v>
      </c>
      <c r="AD17" s="314" t="str">
        <f>'Cub Awards'!C20</f>
        <v>Attend a pack overnighter</v>
      </c>
      <c r="AE17" s="314"/>
      <c r="AF17" s="164" t="str">
        <f>IF('Cub Awards'!X20&lt;&gt;"", 'Cub Awards'!X20, "")</f>
        <v/>
      </c>
      <c r="AG17" s="216"/>
      <c r="AH17" s="162">
        <f>NOVA!B187</f>
        <v>10</v>
      </c>
      <c r="AI17" s="386" t="str">
        <f>NOVA!C187</f>
        <v>Submit Supernova application</v>
      </c>
      <c r="AJ17" s="387"/>
      <c r="AK17" s="162" t="str">
        <f>IF(NOVA!X187&lt;&gt;"", NOVA!X187, "")</f>
        <v/>
      </c>
      <c r="AL17" s="216"/>
      <c r="AM17" s="162" t="str">
        <f>NOVA!B64</f>
        <v>4b2</v>
      </c>
      <c r="AN17" s="386" t="str">
        <f>NOVA!C64</f>
        <v>Design display about invasive species</v>
      </c>
      <c r="AO17" s="387"/>
      <c r="AP17" s="162" t="str">
        <f>IF(NOVA!X64&lt;&gt;"", NOVA!X64, "")</f>
        <v/>
      </c>
      <c r="AQ17" s="216"/>
      <c r="AR17" s="162" t="str">
        <f>NOVA!B128</f>
        <v>4a2</v>
      </c>
      <c r="AS17" s="386" t="str">
        <f>NOVA!C128</f>
        <v>Ask expert why the tech is used</v>
      </c>
      <c r="AT17" s="387"/>
      <c r="AU17" s="162" t="str">
        <f>IF(NOVA!X128&lt;&gt;"", NOVA!X128, "")</f>
        <v/>
      </c>
    </row>
    <row r="18" spans="1:47" ht="12.75" customHeight="1">
      <c r="A18" s="109" t="s">
        <v>857</v>
      </c>
      <c r="B18" s="110" t="str">
        <f>IF(ISTEXT(WebelosBadge!X12),"C"," ")</f>
        <v xml:space="preserve"> </v>
      </c>
      <c r="C18" s="115"/>
      <c r="D18" s="402"/>
      <c r="E18" s="42" t="str">
        <f>AdventurePins!B22</f>
        <v>2d</v>
      </c>
      <c r="F18" s="159" t="str">
        <f>AdventurePins!C22</f>
        <v>Stroke</v>
      </c>
      <c r="G18" s="42" t="str">
        <f>IF(AdventurePins!X22&lt;&gt;"", AdventurePins!X22, " ")</f>
        <v xml:space="preserve"> </v>
      </c>
      <c r="I18" s="426"/>
      <c r="J18" s="42">
        <f>AdventurePins!B78</f>
        <v>4</v>
      </c>
      <c r="K18" s="159" t="str">
        <f>AdventurePins!C78</f>
        <v>Make plan of TWO things help w/ duty to God</v>
      </c>
      <c r="L18" s="42" t="str">
        <f>IF(AdventurePins!X78&lt;&gt;"", AdventurePins!X78, " ")</f>
        <v xml:space="preserve"> </v>
      </c>
      <c r="N18" s="416"/>
      <c r="O18" s="107">
        <f>Electives!B22</f>
        <v>3</v>
      </c>
      <c r="P18" s="125" t="str">
        <f>Electives!C22</f>
        <v>Order of rescue</v>
      </c>
      <c r="Q18" s="107" t="str">
        <f>IF(Electives!X22&lt;&gt;"", Electives!X22, " ")</f>
        <v xml:space="preserve"> </v>
      </c>
      <c r="S18" s="416"/>
      <c r="T18" s="107" t="str">
        <f>Electives!B90</f>
        <v>4a</v>
      </c>
      <c r="U18" s="125" t="str">
        <f>Electives!C90</f>
        <v>Minerial test kit to Mohs scale of hardness</v>
      </c>
      <c r="V18" s="107" t="str">
        <f>IF(Electives!X90&lt;&gt;"", Electives!X90, " ")</f>
        <v xml:space="preserve"> </v>
      </c>
      <c r="X18" s="410"/>
      <c r="Y18" s="107" t="str">
        <f>Electives!B156</f>
        <v>7c</v>
      </c>
      <c r="Z18" s="125" t="str">
        <f>Electives!C156</f>
        <v>How to protect balance of nature</v>
      </c>
      <c r="AA18" s="107" t="str">
        <f>IF(Electives!X156&lt;&gt;"", Electives!X156, " ")</f>
        <v xml:space="preserve"> </v>
      </c>
      <c r="AC18" s="164" t="str">
        <f>'Cub Awards'!B21</f>
        <v>e</v>
      </c>
      <c r="AD18" s="314" t="str">
        <f>'Cub Awards'!C21</f>
        <v>Complete an oudoor service project</v>
      </c>
      <c r="AE18" s="314"/>
      <c r="AF18" s="164" t="str">
        <f>IF('Cub Awards'!X21&lt;&gt;"", 'Cub Awards'!X21, "")</f>
        <v/>
      </c>
      <c r="AG18" s="216"/>
      <c r="AL18" s="216"/>
      <c r="AM18" s="162" t="str">
        <f>NOVA!B65</f>
        <v>4b3</v>
      </c>
      <c r="AN18" s="386" t="str">
        <f>NOVA!C65</f>
        <v>Discuss invasive species</v>
      </c>
      <c r="AO18" s="387"/>
      <c r="AP18" s="162" t="str">
        <f>IF(NOVA!X65&lt;&gt;"", NOVA!X65, "")</f>
        <v/>
      </c>
      <c r="AQ18" s="216"/>
      <c r="AR18" s="162" t="str">
        <f>NOVA!B129</f>
        <v>4b</v>
      </c>
      <c r="AS18" s="386" t="str">
        <f>NOVA!C129</f>
        <v>Discuss with counselor your visit</v>
      </c>
      <c r="AT18" s="387"/>
      <c r="AU18" s="162" t="str">
        <f>IF(NOVA!X129&lt;&gt;"", NOVA!X129, "")</f>
        <v/>
      </c>
    </row>
    <row r="19" spans="1:47" ht="12.75" customHeight="1">
      <c r="A19" s="210" t="s">
        <v>856</v>
      </c>
      <c r="B19" s="110" t="str">
        <f>IF(ISTEXT(WebelosBadge!X13),"C"," ")</f>
        <v xml:space="preserve"> </v>
      </c>
      <c r="C19" s="116"/>
      <c r="D19" s="402"/>
      <c r="E19" s="42" t="str">
        <f>AdventurePins!B23</f>
        <v>2e</v>
      </c>
      <c r="F19" s="159" t="str">
        <f>AdventurePins!C23</f>
        <v>Poisoning</v>
      </c>
      <c r="G19" s="42" t="str">
        <f>IF(AdventurePins!X23&lt;&gt;"", AdventurePins!X23, " ")</f>
        <v xml:space="preserve"> </v>
      </c>
      <c r="I19" s="426"/>
      <c r="J19" s="42">
        <f>AdventurePins!B79</f>
        <v>5</v>
      </c>
      <c r="K19" s="159" t="str">
        <f>AdventurePins!C79</f>
        <v>Discuss Scout Oath &amp; Law to beliefs abt God</v>
      </c>
      <c r="L19" s="42" t="str">
        <f>IF(AdventurePins!X79&lt;&gt;"", AdventurePins!X79, " ")</f>
        <v xml:space="preserve"> </v>
      </c>
      <c r="N19" s="416"/>
      <c r="O19" s="107">
        <f>Electives!B23</f>
        <v>4</v>
      </c>
      <c r="P19" s="125" t="str">
        <f>Electives!C23</f>
        <v>Attempt Swimmer test</v>
      </c>
      <c r="Q19" s="107" t="str">
        <f>IF(Electives!X23&lt;&gt;"", Electives!X23, " ")</f>
        <v xml:space="preserve"> </v>
      </c>
      <c r="S19" s="416"/>
      <c r="T19" s="107" t="str">
        <f>Electives!B91</f>
        <v>4b</v>
      </c>
      <c r="U19" s="125" t="str">
        <f>Electives!C91</f>
        <v>Record results in handbook</v>
      </c>
      <c r="V19" s="107" t="str">
        <f>IF(Electives!X91&lt;&gt;"", Electives!X91, " ")</f>
        <v xml:space="preserve"> </v>
      </c>
      <c r="X19" s="410"/>
      <c r="Y19" s="107">
        <f>Electives!B157</f>
        <v>8</v>
      </c>
      <c r="Z19" s="125" t="str">
        <f>Electives!C157</f>
        <v>Learn aquatic ecosystems &amp; discuss</v>
      </c>
      <c r="AA19" s="107" t="str">
        <f>IF(Electives!X157&lt;&gt;"", Electives!X157, " ")</f>
        <v xml:space="preserve"> </v>
      </c>
      <c r="AC19" s="164" t="str">
        <f>'Cub Awards'!B22</f>
        <v>f</v>
      </c>
      <c r="AD19" s="314" t="str">
        <f>'Cub Awards'!C22</f>
        <v>Complete conservation project</v>
      </c>
      <c r="AE19" s="314"/>
      <c r="AF19" s="164" t="str">
        <f>IF('Cub Awards'!X22&lt;&gt;"", 'Cub Awards'!X22, "")</f>
        <v/>
      </c>
      <c r="AG19" s="216"/>
      <c r="AH19" s="163"/>
      <c r="AI19" s="142" t="str">
        <f>NOVA!C5</f>
        <v>NOVA Science: Science Everywhere</v>
      </c>
      <c r="AJ19" s="214"/>
      <c r="AL19" s="216"/>
      <c r="AM19" s="162" t="str">
        <f>NOVA!B66</f>
        <v>4c1</v>
      </c>
      <c r="AN19" s="386" t="str">
        <f>NOVA!C66</f>
        <v>Visit a local ecosystem and investigate</v>
      </c>
      <c r="AO19" s="387"/>
      <c r="AP19" s="162" t="str">
        <f>IF(NOVA!X66&lt;&gt;"", NOVA!X66, "")</f>
        <v/>
      </c>
      <c r="AQ19" s="216"/>
      <c r="AR19" s="162">
        <f>NOVA!B130</f>
        <v>5</v>
      </c>
      <c r="AS19" s="323" t="str">
        <f>NOVA!C130</f>
        <v>Discuss how tech affects your life</v>
      </c>
      <c r="AT19" s="323"/>
      <c r="AU19" s="162" t="str">
        <f>IF(NOVA!X130&lt;&gt;"", NOVA!X130, "")</f>
        <v/>
      </c>
    </row>
    <row r="20" spans="1:47" ht="12.75" customHeight="1">
      <c r="A20" s="411" t="s">
        <v>29</v>
      </c>
      <c r="B20" s="411"/>
      <c r="C20" s="116"/>
      <c r="D20" s="402"/>
      <c r="E20" s="42">
        <f>AdventurePins!B24</f>
        <v>3</v>
      </c>
      <c r="F20" s="159" t="str">
        <f>AdventurePins!C24</f>
        <v>Show how to help choking victim</v>
      </c>
      <c r="G20" s="42" t="str">
        <f>IF(AdventurePins!X24&lt;&gt;"", AdventurePins!X24, " ")</f>
        <v xml:space="preserve"> </v>
      </c>
      <c r="I20" s="426"/>
      <c r="J20" s="42">
        <f>AdventurePins!B80</f>
        <v>6</v>
      </c>
      <c r="K20" s="159" t="str">
        <f>AdventurePins!C80</f>
        <v>Pray/meditate for one month</v>
      </c>
      <c r="L20" s="42" t="str">
        <f>IF(AdventurePins!X80&lt;&gt;"", AdventurePins!X80, " ")</f>
        <v xml:space="preserve"> </v>
      </c>
      <c r="N20" s="416"/>
      <c r="O20" s="107">
        <f>Electives!B24</f>
        <v>5</v>
      </c>
      <c r="P20" s="125" t="str">
        <f>Electives!C24</f>
        <v>Front surface dive</v>
      </c>
      <c r="Q20" s="107" t="str">
        <f>IF(Electives!X24&lt;&gt;"", Electives!X24, " ")</f>
        <v xml:space="preserve"> </v>
      </c>
      <c r="S20" s="416"/>
      <c r="T20" s="107">
        <f>Electives!B92</f>
        <v>5</v>
      </c>
      <c r="U20" s="125" t="str">
        <f>Electives!C92</f>
        <v>Identify geological features on map</v>
      </c>
      <c r="V20" s="107" t="str">
        <f>IF(Electives!X92&lt;&gt;"", Electives!X92, " ")</f>
        <v xml:space="preserve"> </v>
      </c>
      <c r="X20" s="410"/>
      <c r="Y20" s="107">
        <f>Electives!B158</f>
        <v>9</v>
      </c>
      <c r="Z20" s="125" t="str">
        <f>Electives!C158</f>
        <v>Do one of following:</v>
      </c>
      <c r="AA20" s="107" t="str">
        <f>IF(Electives!X158&lt;&gt;"", Electives!X158, " ")</f>
        <v xml:space="preserve"> </v>
      </c>
      <c r="AC20" s="164" t="str">
        <f>'Cub Awards'!B23</f>
        <v>g</v>
      </c>
      <c r="AD20" s="314" t="str">
        <f>'Cub Awards'!C23</f>
        <v>Earn the Summertime Pack Award</v>
      </c>
      <c r="AE20" s="314"/>
      <c r="AF20" s="164" t="str">
        <f>IF('Cub Awards'!X23&lt;&gt;"", 'Cub Awards'!X23, "")</f>
        <v/>
      </c>
      <c r="AG20" s="216"/>
      <c r="AH20" s="162" t="str">
        <f>NOVA!B6</f>
        <v>1a</v>
      </c>
      <c r="AI20" s="386" t="str">
        <f>NOVA!C6</f>
        <v>Read or watch 1 hour of science content</v>
      </c>
      <c r="AJ20" s="387"/>
      <c r="AK20" s="162" t="str">
        <f>IF(NOVA!X6&lt;&gt;"", NOVA!X6, "")</f>
        <v/>
      </c>
      <c r="AL20" s="216"/>
      <c r="AM20" s="162" t="str">
        <f>NOVA!B67</f>
        <v>4c2</v>
      </c>
      <c r="AN20" s="386" t="str">
        <f>NOVA!C67</f>
        <v>Draw food web of plants / animals</v>
      </c>
      <c r="AO20" s="387"/>
      <c r="AP20" s="162" t="str">
        <f>IF(NOVA!X67&lt;&gt;"", NOVA!X67, "")</f>
        <v/>
      </c>
      <c r="AQ20" s="216"/>
      <c r="AS20" s="388" t="str">
        <f>NOVA!C132</f>
        <v>NOVA Engineering: Swing!</v>
      </c>
      <c r="AT20" s="388"/>
    </row>
    <row r="21" spans="1:47">
      <c r="A21" s="412"/>
      <c r="B21" s="412"/>
      <c r="C21" s="113"/>
      <c r="D21" s="402"/>
      <c r="E21" s="42">
        <f>AdventurePins!B25</f>
        <v>4</v>
      </c>
      <c r="F21" s="159" t="str">
        <f>AdventurePins!C25</f>
        <v>Show how to treat for shock</v>
      </c>
      <c r="G21" s="42" t="str">
        <f>IF(AdventurePins!X25&lt;&gt;"", AdventurePins!X25, " ")</f>
        <v xml:space="preserve"> </v>
      </c>
      <c r="I21" s="399" t="str">
        <f>AdventurePins!C82</f>
        <v>Outdoorsman</v>
      </c>
      <c r="J21" s="399"/>
      <c r="K21" s="399"/>
      <c r="L21" s="399"/>
      <c r="N21" s="416"/>
      <c r="O21" s="107">
        <f>Electives!B25</f>
        <v>6</v>
      </c>
      <c r="P21" s="125" t="str">
        <f>Electives!C25</f>
        <v>Demonstrate 2 strokes</v>
      </c>
      <c r="Q21" s="107" t="str">
        <f>IF(Electives!X25&lt;&gt;"", Electives!X25, " ")</f>
        <v xml:space="preserve"> </v>
      </c>
      <c r="S21" s="416"/>
      <c r="T21" s="107" t="str">
        <f>Electives!B93</f>
        <v>6a</v>
      </c>
      <c r="U21" s="125" t="str">
        <f>Electives!C93</f>
        <v>Identify geological building materials (home)</v>
      </c>
      <c r="V21" s="107" t="str">
        <f>IF(Electives!X93&lt;&gt;"", Electives!X93, " ")</f>
        <v xml:space="preserve"> </v>
      </c>
      <c r="X21" s="410"/>
      <c r="Y21" s="107" t="str">
        <f>Electives!B159</f>
        <v>9a</v>
      </c>
      <c r="Z21" s="125" t="str">
        <f>Electives!C159</f>
        <v>Visit museum and discuss with den</v>
      </c>
      <c r="AA21" s="107" t="str">
        <f>IF(Electives!X159&lt;&gt;"", Electives!X159, " ")</f>
        <v xml:space="preserve"> </v>
      </c>
      <c r="AC21" s="164" t="str">
        <f>'Cub Awards'!B24</f>
        <v>h</v>
      </c>
      <c r="AD21" s="314" t="str">
        <f>'Cub Awards'!C24</f>
        <v>Participate in nature observation</v>
      </c>
      <c r="AE21" s="314"/>
      <c r="AF21" s="164" t="str">
        <f>IF('Cub Awards'!X24&lt;&gt;"", 'Cub Awards'!X24, "")</f>
        <v/>
      </c>
      <c r="AG21" s="216"/>
      <c r="AH21" s="162" t="str">
        <f>NOVA!B7</f>
        <v>1b</v>
      </c>
      <c r="AI21" s="386" t="str">
        <f>NOVA!C7</f>
        <v>List at least two questions or ideas</v>
      </c>
      <c r="AJ21" s="387"/>
      <c r="AK21" s="162" t="str">
        <f>IF(NOVA!X7&lt;&gt;"", NOVA!X7, "")</f>
        <v/>
      </c>
      <c r="AL21" s="216"/>
      <c r="AM21" s="162" t="str">
        <f>NOVA!B68</f>
        <v>4c3</v>
      </c>
      <c r="AN21" s="386" t="str">
        <f>NOVA!C68</f>
        <v>Discuss food web with counselor</v>
      </c>
      <c r="AO21" s="387"/>
      <c r="AP21" s="162" t="str">
        <f>IF(NOVA!X68&lt;&gt;"", NOVA!X68, "")</f>
        <v/>
      </c>
      <c r="AQ21" s="216"/>
      <c r="AR21" s="162" t="str">
        <f>NOVA!B133</f>
        <v>1a</v>
      </c>
      <c r="AS21" s="389" t="str">
        <f>NOVA!C133</f>
        <v>Read or watch 1 hour of mechanical content</v>
      </c>
      <c r="AT21" s="390"/>
      <c r="AU21" s="162" t="str">
        <f>IF(NOVA!X133&lt;&gt;"", NOVA!X133, "")</f>
        <v/>
      </c>
    </row>
    <row r="22" spans="1:47">
      <c r="A22" s="109" t="s">
        <v>440</v>
      </c>
      <c r="B22" s="117" t="str">
        <f>IF(ISTEXT(ArrowOfLight!X5),"C"," ")</f>
        <v xml:space="preserve"> </v>
      </c>
      <c r="D22" s="402"/>
      <c r="E22" s="42">
        <f>AdventurePins!B26</f>
        <v>5</v>
      </c>
      <c r="F22" s="159" t="str">
        <f>AdventurePins!C26</f>
        <v>Demonstrate treatment for five:</v>
      </c>
      <c r="G22" s="42" t="str">
        <f>IF(AdventurePins!X26&lt;&gt;"", AdventurePins!X26, " ")</f>
        <v xml:space="preserve"> </v>
      </c>
      <c r="I22" s="402" t="str">
        <f>IF(AdventurePins!$E82&lt;&gt;"", AdventurePins!$E82, " ")</f>
        <v>(Do all of A or B)</v>
      </c>
      <c r="J22" s="424" t="str">
        <f>AdventurePins!C83</f>
        <v>Option A</v>
      </c>
      <c r="K22" s="425"/>
      <c r="L22" s="42" t="str">
        <f>IF(AdventurePins!X83&lt;&gt;"", AdventurePins!X83, " ")</f>
        <v xml:space="preserve"> </v>
      </c>
      <c r="N22" s="416"/>
      <c r="O22" s="107">
        <f>Electives!B26</f>
        <v>7</v>
      </c>
      <c r="P22" s="125" t="str">
        <f>Electives!C26</f>
        <v>Talk swimming expert</v>
      </c>
      <c r="Q22" s="107" t="str">
        <f>IF(Electives!X26&lt;&gt;"", Electives!X26, " ")</f>
        <v xml:space="preserve"> </v>
      </c>
      <c r="S22" s="417"/>
      <c r="T22" s="107" t="str">
        <f>Electives!B94</f>
        <v>6b</v>
      </c>
      <c r="U22" s="125" t="str">
        <f>Electives!C94</f>
        <v>Identify geological materials (community)</v>
      </c>
      <c r="V22" s="107" t="str">
        <f>IF(Electives!X94&lt;&gt;"", Electives!X94, " ")</f>
        <v xml:space="preserve"> </v>
      </c>
      <c r="X22" s="410"/>
      <c r="Y22" s="107" t="str">
        <f>Electives!B160</f>
        <v>9b</v>
      </c>
      <c r="Z22" s="127" t="str">
        <f>Electives!C160</f>
        <v>Create vid of wild creature &amp; share w/den</v>
      </c>
      <c r="AA22" s="107" t="str">
        <f>IF(Electives!X160&lt;&gt;"", Electives!X160, " ")</f>
        <v xml:space="preserve"> </v>
      </c>
      <c r="AC22" s="164" t="str">
        <f>'Cub Awards'!B25</f>
        <v>i</v>
      </c>
      <c r="AD22" s="314" t="str">
        <f>'Cub Awards'!C25</f>
        <v>Participate in outdoor aquatics</v>
      </c>
      <c r="AE22" s="314"/>
      <c r="AF22" s="164" t="str">
        <f>IF('Cub Awards'!X25&lt;&gt;"", 'Cub Awards'!X25, "")</f>
        <v/>
      </c>
      <c r="AG22" s="216"/>
      <c r="AH22" s="162" t="str">
        <f>NOVA!B8</f>
        <v>1c</v>
      </c>
      <c r="AI22" s="386" t="str">
        <f>NOVA!C8</f>
        <v>Discuss two with your counselor</v>
      </c>
      <c r="AJ22" s="387"/>
      <c r="AK22" s="162" t="str">
        <f>IF(NOVA!X8&lt;&gt;"", NOVA!X8, "")</f>
        <v/>
      </c>
      <c r="AL22" s="216"/>
      <c r="AM22" s="162" t="str">
        <f>NOVA!B69</f>
        <v>4d1</v>
      </c>
      <c r="AN22" s="386" t="str">
        <f>NOVA!C69</f>
        <v>Crate diorama of local animal's habitat</v>
      </c>
      <c r="AO22" s="387"/>
      <c r="AP22" s="162" t="str">
        <f>IF(NOVA!X69&lt;&gt;"", NOVA!X69, "")</f>
        <v/>
      </c>
      <c r="AQ22" s="216"/>
      <c r="AR22" s="162" t="str">
        <f>NOVA!B134</f>
        <v>1b</v>
      </c>
      <c r="AS22" s="386" t="str">
        <f>NOVA!C134</f>
        <v>List at least two questions or ideas</v>
      </c>
      <c r="AT22" s="387"/>
      <c r="AU22" s="162" t="str">
        <f>IF(NOVA!X134&lt;&gt;"", NOVA!X134, "")</f>
        <v/>
      </c>
    </row>
    <row r="23" spans="1:47">
      <c r="A23" s="109" t="s">
        <v>441</v>
      </c>
      <c r="B23" s="117" t="str">
        <f>ArrowOfLight!X6</f>
        <v/>
      </c>
      <c r="D23" s="402"/>
      <c r="E23" s="42" t="str">
        <f>AdventurePins!B27</f>
        <v>5a</v>
      </c>
      <c r="F23" s="159" t="str">
        <f>AdventurePins!C27</f>
        <v>Cuts &amp; scratches</v>
      </c>
      <c r="G23" s="42" t="str">
        <f>IF(AdventurePins!X27&lt;&gt;"", AdventurePins!X27, " ")</f>
        <v xml:space="preserve"> </v>
      </c>
      <c r="I23" s="402"/>
      <c r="J23" s="42">
        <f>AdventurePins!B84</f>
        <v>1</v>
      </c>
      <c r="K23" s="159" t="str">
        <f>AdventurePins!C84</f>
        <v>Plan / conduct campout</v>
      </c>
      <c r="L23" s="42" t="str">
        <f>IF(AdventurePins!X84&lt;&gt;"", AdventurePins!X84, " ")</f>
        <v xml:space="preserve"> </v>
      </c>
      <c r="N23" s="416"/>
      <c r="O23" s="107">
        <f>Electives!B27</f>
        <v>8</v>
      </c>
      <c r="P23" s="125" t="str">
        <f>Electives!C27</f>
        <v>PFD exercise</v>
      </c>
      <c r="Q23" s="107" t="str">
        <f>IF(Electives!X27&lt;&gt;"", Electives!X27, " ")</f>
        <v xml:space="preserve"> </v>
      </c>
      <c r="S23" s="399" t="str">
        <f>Electives!C97</f>
        <v>Engineer</v>
      </c>
      <c r="T23" s="399"/>
      <c r="U23" s="399"/>
      <c r="V23" s="399"/>
      <c r="X23" s="399" t="str">
        <f>Electives!C163</f>
        <v>Into the Woods</v>
      </c>
      <c r="Y23" s="399"/>
      <c r="Z23" s="399"/>
      <c r="AA23" s="399"/>
      <c r="AC23" s="164" t="str">
        <f>'Cub Awards'!B26</f>
        <v>j</v>
      </c>
      <c r="AD23" s="314" t="str">
        <f>'Cub Awards'!C26</f>
        <v>Participate in outdoor campfire pgm</v>
      </c>
      <c r="AE23" s="314"/>
      <c r="AF23" s="164" t="str">
        <f>IF('Cub Awards'!X26&lt;&gt;"", 'Cub Awards'!X26, "")</f>
        <v/>
      </c>
      <c r="AG23" s="216"/>
      <c r="AH23" s="162">
        <f>NOVA!B9</f>
        <v>2</v>
      </c>
      <c r="AI23" s="386" t="str">
        <f>NOVA!C9</f>
        <v>Complete an elective listed in comment</v>
      </c>
      <c r="AJ23" s="387"/>
      <c r="AK23" s="162" t="str">
        <f>IF(NOVA!X9&lt;&gt;"", NOVA!X9, "")</f>
        <v/>
      </c>
      <c r="AL23" s="216"/>
      <c r="AM23" s="162" t="str">
        <f>NOVA!B70</f>
        <v>4d2</v>
      </c>
      <c r="AN23" s="386" t="str">
        <f>NOVA!C70</f>
        <v>Explain what animal must have</v>
      </c>
      <c r="AO23" s="387"/>
      <c r="AP23" s="162" t="str">
        <f>IF(NOVA!X70&lt;&gt;"", NOVA!X70, "")</f>
        <v/>
      </c>
      <c r="AQ23" s="216"/>
      <c r="AR23" s="162" t="str">
        <f>NOVA!B135</f>
        <v>1c</v>
      </c>
      <c r="AS23" s="386" t="str">
        <f>NOVA!C135</f>
        <v>Discuss two with your counselor</v>
      </c>
      <c r="AT23" s="387"/>
      <c r="AU23" s="162" t="str">
        <f>IF(NOVA!X135&lt;&gt;"", NOVA!X135, "")</f>
        <v/>
      </c>
    </row>
    <row r="24" spans="1:47">
      <c r="A24" s="109" t="s">
        <v>442</v>
      </c>
      <c r="B24" s="117" t="str">
        <f>ArrowOfLight!X8</f>
        <v/>
      </c>
      <c r="D24" s="402"/>
      <c r="E24" s="42" t="str">
        <f>AdventurePins!B28</f>
        <v>5b</v>
      </c>
      <c r="F24" s="159" t="str">
        <f>AdventurePins!C28</f>
        <v>Burns &amp; scalds</v>
      </c>
      <c r="G24" s="42" t="str">
        <f>IF(AdventurePins!X28&lt;&gt;"", AdventurePins!X28, " ")</f>
        <v xml:space="preserve"> </v>
      </c>
      <c r="I24" s="402"/>
      <c r="J24" s="42">
        <f>AdventurePins!B85</f>
        <v>2</v>
      </c>
      <c r="K24" s="159" t="str">
        <f>AdventurePins!C85</f>
        <v>Setup tent without adult help</v>
      </c>
      <c r="L24" s="42" t="str">
        <f>IF(AdventurePins!X85&lt;&gt;"", AdventurePins!X85, " ")</f>
        <v xml:space="preserve"> </v>
      </c>
      <c r="N24" s="417"/>
      <c r="O24" s="107">
        <f>Electives!B28</f>
        <v>9</v>
      </c>
      <c r="P24" s="125" t="str">
        <f>Electives!C28</f>
        <v>Paddle canoe</v>
      </c>
      <c r="Q24" s="107" t="str">
        <f>IF(Electives!X28&lt;&gt;"", Electives!X28, " ")</f>
        <v xml:space="preserve"> </v>
      </c>
      <c r="S24" s="410" t="str">
        <f>IF(Electives!$E97&lt;&gt;"", Electives!$E97, " ")</f>
        <v>(Do 1-2)</v>
      </c>
      <c r="T24" s="107">
        <f>Electives!B98</f>
        <v>1</v>
      </c>
      <c r="U24" s="126" t="str">
        <f>Electives!C98</f>
        <v>3 things describing a type of engineer</v>
      </c>
      <c r="V24" s="107" t="str">
        <f>IF(Electives!X98&lt;&gt;"", Electives!X98, " ")</f>
        <v xml:space="preserve"> </v>
      </c>
      <c r="X24" s="410" t="str">
        <f>IF(Electives!$E163&lt;&gt;"", Electives!$E163, " ")</f>
        <v>(Do 1-4 and one other)</v>
      </c>
      <c r="Y24" s="107">
        <f>Electives!B164</f>
        <v>1</v>
      </c>
      <c r="Z24" s="125" t="str">
        <f>Electives!C164</f>
        <v>Identify 2 groups / parts of tree</v>
      </c>
      <c r="AA24" s="107" t="str">
        <f>IF(Electives!X164&lt;&gt;"", Electives!X164, " ")</f>
        <v xml:space="preserve"> </v>
      </c>
      <c r="AC24" s="164" t="str">
        <f>'Cub Awards'!B27</f>
        <v>k</v>
      </c>
      <c r="AD24" s="314" t="str">
        <f>'Cub Awards'!C27</f>
        <v>Participate in outdoor sporting event</v>
      </c>
      <c r="AE24" s="314"/>
      <c r="AF24" s="164" t="str">
        <f>IF('Cub Awards'!X27&lt;&gt;"", 'Cub Awards'!X27, "")</f>
        <v/>
      </c>
      <c r="AG24" s="216"/>
      <c r="AH24" s="162" t="str">
        <f>NOVA!B10</f>
        <v>3a</v>
      </c>
      <c r="AI24" s="386" t="str">
        <f>NOVA!C10</f>
        <v>Choose a question to investigate</v>
      </c>
      <c r="AJ24" s="387"/>
      <c r="AK24" s="162" t="str">
        <f>IF(NOVA!X10&lt;&gt;"", NOVA!X10, "")</f>
        <v/>
      </c>
      <c r="AL24" s="216"/>
      <c r="AM24" s="162" t="str">
        <f>NOVA!B71</f>
        <v>4e1</v>
      </c>
      <c r="AN24" s="386" t="str">
        <f>NOVA!C71</f>
        <v>Make and place a bird feeder</v>
      </c>
      <c r="AO24" s="387"/>
      <c r="AP24" s="162" t="str">
        <f>IF(NOVA!X71&lt;&gt;"", NOVA!X71, "")</f>
        <v/>
      </c>
      <c r="AQ24" s="216"/>
      <c r="AR24" s="162">
        <f>NOVA!B136</f>
        <v>2</v>
      </c>
      <c r="AS24" s="386" t="str">
        <f>NOVA!C136</f>
        <v>Complete an elective listed in comment</v>
      </c>
      <c r="AT24" s="387"/>
      <c r="AU24" s="162" t="str">
        <f>IF(NOVA!X136&lt;&gt;"", NOVA!X136, "")</f>
        <v/>
      </c>
    </row>
    <row r="25" spans="1:47" ht="12.75" customHeight="1">
      <c r="A25" s="109" t="s">
        <v>443</v>
      </c>
      <c r="B25" s="117" t="str">
        <f>ArrowOfLight!X7</f>
        <v/>
      </c>
      <c r="D25" s="402"/>
      <c r="E25" s="42" t="str">
        <f>AdventurePins!B29</f>
        <v>5c</v>
      </c>
      <c r="F25" s="159" t="str">
        <f>AdventurePins!C29</f>
        <v>Sunburn</v>
      </c>
      <c r="G25" s="42" t="str">
        <f>IF(AdventurePins!X29&lt;&gt;"", AdventurePins!X29, " ")</f>
        <v xml:space="preserve"> </v>
      </c>
      <c r="I25" s="402"/>
      <c r="J25" s="42">
        <f>AdventurePins!B86</f>
        <v>3</v>
      </c>
      <c r="K25" s="159" t="str">
        <f>AdventurePins!C86</f>
        <v>Discuss emergency actions for:</v>
      </c>
      <c r="L25" s="42" t="str">
        <f>IF(AdventurePins!X86&lt;&gt;"", AdventurePins!X86, " ")</f>
        <v xml:space="preserve"> </v>
      </c>
      <c r="N25" s="399" t="str">
        <f>Electives!C31</f>
        <v>Art Explosion</v>
      </c>
      <c r="O25" s="399"/>
      <c r="P25" s="399"/>
      <c r="Q25" s="399"/>
      <c r="S25" s="410"/>
      <c r="T25" s="107" t="str">
        <f>Electives!B99</f>
        <v>2a</v>
      </c>
      <c r="U25" s="125" t="str">
        <f>Electives!C99</f>
        <v>Construct blueprint plans for a design</v>
      </c>
      <c r="V25" s="107" t="str">
        <f>IF(Electives!X99&lt;&gt;"", Electives!X99, " ")</f>
        <v xml:space="preserve"> </v>
      </c>
      <c r="X25" s="410"/>
      <c r="Y25" s="107">
        <f>Electives!B165</f>
        <v>2</v>
      </c>
      <c r="Z25" s="125" t="str">
        <f>Electives!C165</f>
        <v>Identify 4 local trees &amp; how used</v>
      </c>
      <c r="AA25" s="107" t="str">
        <f>IF(Electives!X165&lt;&gt;"", Electives!X165, " ")</f>
        <v xml:space="preserve"> </v>
      </c>
      <c r="AC25" s="164" t="str">
        <f>'Cub Awards'!B28</f>
        <v>l</v>
      </c>
      <c r="AD25" s="314" t="str">
        <f>'Cub Awards'!C28</f>
        <v>Participate in outdoor worship service</v>
      </c>
      <c r="AE25" s="314"/>
      <c r="AF25" s="164" t="str">
        <f>IF('Cub Awards'!X28&lt;&gt;"", 'Cub Awards'!X28, "")</f>
        <v/>
      </c>
      <c r="AG25" s="216"/>
      <c r="AH25" s="162" t="str">
        <f>NOVA!B11</f>
        <v>3b</v>
      </c>
      <c r="AI25" s="386" t="str">
        <f>NOVA!C11</f>
        <v>Use scientific method to investigate</v>
      </c>
      <c r="AJ25" s="387"/>
      <c r="AK25" s="162" t="str">
        <f>IF(NOVA!X11&lt;&gt;"", NOVA!X11, "")</f>
        <v/>
      </c>
      <c r="AL25" s="216"/>
      <c r="AM25" s="162" t="str">
        <f>NOVA!B72</f>
        <v>4e2</v>
      </c>
      <c r="AN25" s="386" t="str">
        <f>NOVA!C72</f>
        <v>Fill feeder with birdseed</v>
      </c>
      <c r="AO25" s="387"/>
      <c r="AP25" s="162" t="str">
        <f>IF(NOVA!X72&lt;&gt;"", NOVA!X72, "")</f>
        <v/>
      </c>
      <c r="AQ25" s="216"/>
      <c r="AR25" s="162" t="str">
        <f>NOVA!B137</f>
        <v>3a1</v>
      </c>
      <c r="AS25" s="386" t="str">
        <f>NOVA!C137</f>
        <v>Make a list of the three kinds of levers</v>
      </c>
      <c r="AT25" s="387"/>
      <c r="AU25" s="162" t="str">
        <f>IF(NOVA!X137&lt;&gt;"", NOVA!X137, "")</f>
        <v/>
      </c>
    </row>
    <row r="26" spans="1:47" ht="12.75" customHeight="1">
      <c r="A26" s="114" t="s">
        <v>444</v>
      </c>
      <c r="B26" s="117" t="str">
        <f>ArrowOfLight!X9</f>
        <v/>
      </c>
      <c r="D26" s="402"/>
      <c r="E26" s="42" t="str">
        <f>AdventurePins!B30</f>
        <v>5d</v>
      </c>
      <c r="F26" s="159" t="str">
        <f>AdventurePins!C30</f>
        <v>Blisters on hand / foot</v>
      </c>
      <c r="G26" s="42" t="str">
        <f>IF(AdventurePins!X30&lt;&gt;"", AdventurePins!X30, " ")</f>
        <v xml:space="preserve"> </v>
      </c>
      <c r="I26" s="402"/>
      <c r="J26" s="42" t="str">
        <f>AdventurePins!B87</f>
        <v>3a</v>
      </c>
      <c r="K26" s="159" t="str">
        <f>AdventurePins!C87</f>
        <v>Severe rainstorm causing flooding</v>
      </c>
      <c r="L26" s="42" t="str">
        <f>IF(AdventurePins!X87&lt;&gt;"", AdventurePins!X87, " ")</f>
        <v xml:space="preserve"> </v>
      </c>
      <c r="N26" s="415" t="str">
        <f>IF(Electives!$E31&lt;&gt;"", Electives!$E31, " ")</f>
        <v>(Do 1-2 and two of 3)</v>
      </c>
      <c r="O26" s="107">
        <f>Electives!B32</f>
        <v>1</v>
      </c>
      <c r="P26" s="125" t="str">
        <f>Electives!C32</f>
        <v>Visit museum</v>
      </c>
      <c r="Q26" s="107" t="str">
        <f>IF(Electives!X32&lt;&gt;"", Electives!X32, " ")</f>
        <v xml:space="preserve"> </v>
      </c>
      <c r="S26" s="410"/>
      <c r="T26" s="107" t="str">
        <f>Electives!B100</f>
        <v>2b</v>
      </c>
      <c r="U26" s="125" t="str">
        <f>Electives!C100</f>
        <v>Using plans, construct the project</v>
      </c>
      <c r="V26" s="107" t="str">
        <f>IF(Electives!X100&lt;&gt;"", Electives!X100, " ")</f>
        <v xml:space="preserve"> </v>
      </c>
      <c r="X26" s="410"/>
      <c r="Y26" s="107">
        <f>Electives!B166</f>
        <v>3</v>
      </c>
      <c r="Z26" s="125" t="str">
        <f>Electives!C166</f>
        <v>Identify 4 plants &amp; how used</v>
      </c>
      <c r="AA26" s="107" t="str">
        <f>IF(Electives!X166&lt;&gt;"", Electives!X166, " ")</f>
        <v xml:space="preserve"> </v>
      </c>
      <c r="AC26" s="164" t="str">
        <f>'Cub Awards'!B29</f>
        <v>m</v>
      </c>
      <c r="AD26" s="314" t="str">
        <f>'Cub Awards'!C29</f>
        <v>Explore park</v>
      </c>
      <c r="AE26" s="314"/>
      <c r="AF26" s="164" t="str">
        <f>IF('Cub Awards'!X29&lt;&gt;"", 'Cub Awards'!X29, "")</f>
        <v/>
      </c>
      <c r="AG26" s="217"/>
      <c r="AH26" s="162" t="str">
        <f>NOVA!B12</f>
        <v>3c</v>
      </c>
      <c r="AI26" s="386" t="str">
        <f>NOVA!C12</f>
        <v>Discuss findings with counselor</v>
      </c>
      <c r="AJ26" s="387"/>
      <c r="AK26" s="162" t="str">
        <f>IF(NOVA!X12&lt;&gt;"", NOVA!X12, "")</f>
        <v/>
      </c>
      <c r="AL26" s="217"/>
      <c r="AM26" s="162" t="str">
        <f>NOVA!B73</f>
        <v>4e3</v>
      </c>
      <c r="AN26" s="386" t="str">
        <f>NOVA!C73</f>
        <v>Provide a water source</v>
      </c>
      <c r="AO26" s="387"/>
      <c r="AP26" s="162" t="str">
        <f>IF(NOVA!X73&lt;&gt;"", NOVA!X73, "")</f>
        <v/>
      </c>
      <c r="AQ26" s="217"/>
      <c r="AR26" s="162" t="str">
        <f>NOVA!B138</f>
        <v>3a2</v>
      </c>
      <c r="AS26" s="386" t="str">
        <f>NOVA!C138</f>
        <v>Show how each lever work</v>
      </c>
      <c r="AT26" s="387"/>
      <c r="AU26" s="162" t="str">
        <f>IF(NOVA!X138&lt;&gt;"", NOVA!X138, "")</f>
        <v/>
      </c>
    </row>
    <row r="27" spans="1:47" ht="12.75" customHeight="1">
      <c r="A27" s="120" t="s">
        <v>445</v>
      </c>
      <c r="B27" s="117" t="str">
        <f>ArrowOfLight!X10</f>
        <v/>
      </c>
      <c r="D27" s="402"/>
      <c r="E27" s="42" t="str">
        <f>AdventurePins!B31</f>
        <v>5e</v>
      </c>
      <c r="F27" s="159" t="str">
        <f>AdventurePins!C31</f>
        <v>Tick bites</v>
      </c>
      <c r="G27" s="42" t="str">
        <f>IF(AdventurePins!X31&lt;&gt;"", AdventurePins!X31, " ")</f>
        <v xml:space="preserve"> </v>
      </c>
      <c r="I27" s="402"/>
      <c r="J27" s="42" t="str">
        <f>AdventurePins!B88</f>
        <v>3b</v>
      </c>
      <c r="K27" s="127" t="str">
        <f>AdventurePins!C88</f>
        <v>Severe thunderstorm w/lightning or tornados</v>
      </c>
      <c r="L27" s="42" t="str">
        <f>IF(AdventurePins!X88&lt;&gt;"", AdventurePins!X88, " ")</f>
        <v xml:space="preserve"> </v>
      </c>
      <c r="N27" s="416"/>
      <c r="O27" s="107">
        <f>Electives!B33</f>
        <v>2</v>
      </c>
      <c r="P27" s="125" t="str">
        <f>Electives!C33</f>
        <v>Create 2 self-portrits, different tech</v>
      </c>
      <c r="Q27" s="107" t="str">
        <f>IF(Electives!X33&lt;&gt;"", Electives!X33, " ")</f>
        <v xml:space="preserve"> </v>
      </c>
      <c r="S27" s="410"/>
      <c r="T27" s="107" t="str">
        <f>Electives!B101</f>
        <v>2c</v>
      </c>
      <c r="U27" s="125" t="str">
        <f>Electives!C101</f>
        <v>Share project with Den</v>
      </c>
      <c r="V27" s="107" t="str">
        <f>IF(Electives!X101&lt;&gt;"", Electives!X101, " ")</f>
        <v xml:space="preserve"> </v>
      </c>
      <c r="X27" s="410"/>
      <c r="Y27" s="107">
        <f>Electives!B167</f>
        <v>4</v>
      </c>
      <c r="Z27" s="125" t="str">
        <f>Electives!C167</f>
        <v>Care plan and plant a plant/tree</v>
      </c>
      <c r="AA27" s="107" t="str">
        <f>IF(Electives!X167&lt;&gt;"", Electives!X167, " ")</f>
        <v xml:space="preserve"> </v>
      </c>
      <c r="AC27" s="164" t="str">
        <f>'Cub Awards'!B30</f>
        <v>n</v>
      </c>
      <c r="AD27" s="314" t="str">
        <f>'Cub Awards'!C30</f>
        <v>Invent and play outside game</v>
      </c>
      <c r="AE27" s="314"/>
      <c r="AF27" s="164" t="str">
        <f>IF('Cub Awards'!X30&lt;&gt;"", 'Cub Awards'!X30, "")</f>
        <v/>
      </c>
      <c r="AG27" s="215"/>
      <c r="AH27" s="162">
        <f>NOVA!B13</f>
        <v>4</v>
      </c>
      <c r="AI27" s="386" t="str">
        <f>NOVA!C13</f>
        <v>Visit a place where science is done</v>
      </c>
      <c r="AJ27" s="387"/>
      <c r="AK27" s="162" t="str">
        <f>IF(NOVA!X13&lt;&gt;"", NOVA!X13, "")</f>
        <v/>
      </c>
      <c r="AL27" s="215"/>
      <c r="AM27" s="162" t="str">
        <f>NOVA!B74</f>
        <v>4e4</v>
      </c>
      <c r="AN27" s="386" t="str">
        <f>NOVA!C74</f>
        <v>Watch and record feeder for 2 weeks</v>
      </c>
      <c r="AO27" s="387"/>
      <c r="AP27" s="162" t="str">
        <f>IF(NOVA!X74&lt;&gt;"", NOVA!X74, "")</f>
        <v/>
      </c>
      <c r="AQ27" s="215"/>
      <c r="AR27" s="162" t="str">
        <f>NOVA!B139</f>
        <v>3a3</v>
      </c>
      <c r="AS27" s="386" t="str">
        <f>NOVA!C139</f>
        <v>Show how the lever moves something</v>
      </c>
      <c r="AT27" s="387"/>
      <c r="AU27" s="162" t="str">
        <f>IF(NOVA!X139&lt;&gt;"", NOVA!X139, "")</f>
        <v/>
      </c>
    </row>
    <row r="28" spans="1:47" ht="12.75" customHeight="1">
      <c r="A28" s="109" t="s">
        <v>855</v>
      </c>
      <c r="B28" s="117" t="str">
        <f>IF(ISTEXT(ArrowOfLight!X11),"C"," ")</f>
        <v xml:space="preserve"> </v>
      </c>
      <c r="D28" s="402"/>
      <c r="E28" s="42" t="str">
        <f>AdventurePins!B32</f>
        <v>5f</v>
      </c>
      <c r="F28" s="159" t="str">
        <f>AdventurePins!C32</f>
        <v>Bites &amp; stings</v>
      </c>
      <c r="G28" s="42" t="str">
        <f>IF(AdventurePins!X32&lt;&gt;"", AdventurePins!X32, " ")</f>
        <v xml:space="preserve"> </v>
      </c>
      <c r="I28" s="402"/>
      <c r="J28" s="42" t="str">
        <f>AdventurePins!B89</f>
        <v>3c</v>
      </c>
      <c r="K28" s="159" t="str">
        <f>AdventurePins!C89</f>
        <v>Fire/Earthquake/other evacuation</v>
      </c>
      <c r="L28" s="42" t="str">
        <f>IF(AdventurePins!X89&lt;&gt;"", AdventurePins!X89, " ")</f>
        <v xml:space="preserve"> </v>
      </c>
      <c r="N28" s="416"/>
      <c r="O28" s="107" t="str">
        <f>Electives!B34</f>
        <v>3a</v>
      </c>
      <c r="P28" s="125" t="str">
        <f>Electives!C34</f>
        <v>Draw original picture outdoors</v>
      </c>
      <c r="Q28" s="107" t="str">
        <f>IF(Electives!X34&lt;&gt;"", Electives!X34, " ")</f>
        <v xml:space="preserve"> </v>
      </c>
      <c r="S28" s="410"/>
      <c r="T28" s="107">
        <f>Electives!B102</f>
        <v>3</v>
      </c>
      <c r="U28" s="125" t="str">
        <f>Electives!C102</f>
        <v>Explore fields of engineering</v>
      </c>
      <c r="V28" s="107" t="str">
        <f>IF(Electives!X102&lt;&gt;"", Electives!X102, " ")</f>
        <v xml:space="preserve"> </v>
      </c>
      <c r="X28" s="410"/>
      <c r="Y28" s="107">
        <f>Electives!B168</f>
        <v>5</v>
      </c>
      <c r="Z28" s="126" t="str">
        <f>Electives!C168</f>
        <v>List of household things made of wood</v>
      </c>
      <c r="AA28" s="107" t="str">
        <f>IF(Electives!X168&lt;&gt;"", Electives!X168, " ")</f>
        <v xml:space="preserve"> </v>
      </c>
      <c r="AC28"/>
      <c r="AD28" s="395" t="str">
        <f>'Cub Awards'!C32</f>
        <v>World Conservation Award</v>
      </c>
      <c r="AE28" s="395"/>
      <c r="AF28"/>
      <c r="AG28" s="216"/>
      <c r="AH28" s="162" t="str">
        <f>NOVA!B14</f>
        <v>4a</v>
      </c>
      <c r="AI28" s="386" t="str">
        <f>NOVA!C14</f>
        <v>Talk to someone in charge about science</v>
      </c>
      <c r="AJ28" s="387"/>
      <c r="AK28" s="162" t="str">
        <f>IF(NOVA!X14&lt;&gt;"", NOVA!X14, "")</f>
        <v/>
      </c>
      <c r="AL28" s="216"/>
      <c r="AM28" s="162" t="str">
        <f>NOVA!B75</f>
        <v>4e5</v>
      </c>
      <c r="AN28" s="386" t="str">
        <f>NOVA!C75</f>
        <v>Identify visitors</v>
      </c>
      <c r="AO28" s="387"/>
      <c r="AP28" s="162" t="str">
        <f>IF(NOVA!X75&lt;&gt;"", NOVA!X75, "")</f>
        <v/>
      </c>
      <c r="AQ28" s="216"/>
      <c r="AR28" s="162" t="str">
        <f>NOVA!B140</f>
        <v>3a4</v>
      </c>
      <c r="AS28" s="386" t="str">
        <f>NOVA!C140</f>
        <v>Show the class of each lever</v>
      </c>
      <c r="AT28" s="387"/>
      <c r="AU28" s="162" t="str">
        <f>IF(NOVA!X140&lt;&gt;"", NOVA!X140, "")</f>
        <v/>
      </c>
    </row>
    <row r="29" spans="1:47" ht="12.75" customHeight="1">
      <c r="A29" s="209" t="s">
        <v>856</v>
      </c>
      <c r="B29" s="117" t="str">
        <f>IF(ISTEXT(ArrowOfLight!X12),"C"," ")</f>
        <v xml:space="preserve"> </v>
      </c>
      <c r="D29" s="402"/>
      <c r="E29" s="42" t="str">
        <f>AdventurePins!B33</f>
        <v>5g</v>
      </c>
      <c r="F29" s="159" t="str">
        <f>AdventurePins!C33</f>
        <v>Poisonous snakebite</v>
      </c>
      <c r="G29" s="42" t="str">
        <f>IF(AdventurePins!X33&lt;&gt;"", AdventurePins!X33, " ")</f>
        <v xml:space="preserve"> </v>
      </c>
      <c r="I29" s="402"/>
      <c r="J29" s="42">
        <f>AdventurePins!B90</f>
        <v>4</v>
      </c>
      <c r="K29" s="127" t="str">
        <f>AdventurePins!C90</f>
        <v>Tie,teach and say when to use a Bowline.</v>
      </c>
      <c r="L29" s="42" t="str">
        <f>IF(AdventurePins!X90&lt;&gt;"", AdventurePins!X90, " ")</f>
        <v xml:space="preserve"> </v>
      </c>
      <c r="N29" s="416"/>
      <c r="O29" s="107" t="str">
        <f>Electives!B35</f>
        <v>3b</v>
      </c>
      <c r="P29" s="125" t="str">
        <f>Electives!C35</f>
        <v>Clay sculpture</v>
      </c>
      <c r="Q29" s="107" t="str">
        <f>IF(Electives!X35&lt;&gt;"", Electives!X35, " ")</f>
        <v xml:space="preserve"> </v>
      </c>
      <c r="S29" s="410"/>
      <c r="T29" s="107">
        <f>Electives!B103</f>
        <v>4</v>
      </c>
      <c r="U29" s="125" t="str">
        <f>Electives!C103</f>
        <v>Do 2 projects using engieering skills</v>
      </c>
      <c r="V29" s="107" t="str">
        <f>IF(Electives!X103&lt;&gt;"", Electives!X103, " ")</f>
        <v xml:space="preserve"> </v>
      </c>
      <c r="X29" s="410"/>
      <c r="Y29" s="107">
        <f>Electives!B169</f>
        <v>6</v>
      </c>
      <c r="Z29" s="126" t="str">
        <f>Electives!C169</f>
        <v>Explain growth rings &amp; types of tree bark</v>
      </c>
      <c r="AA29" s="107" t="str">
        <f>IF(Electives!X169&lt;&gt;"", Electives!X169, " ")</f>
        <v xml:space="preserve"> </v>
      </c>
      <c r="AC29" s="164">
        <f>'Cub Awards'!B33</f>
        <v>1</v>
      </c>
      <c r="AD29" s="314" t="str">
        <f>'Cub Awards'!C33</f>
        <v>Complete Building a Better World</v>
      </c>
      <c r="AE29" s="314"/>
      <c r="AF29" s="164" t="str">
        <f>IF('Cub Awards'!X33&lt;&gt;"", 'Cub Awards'!X33, "")</f>
        <v/>
      </c>
      <c r="AG29" s="142"/>
      <c r="AH29" s="162" t="str">
        <f>NOVA!B15</f>
        <v>4b</v>
      </c>
      <c r="AI29" s="386" t="str">
        <f>NOVA!C15</f>
        <v>Discuss science done/used/explained</v>
      </c>
      <c r="AJ29" s="387"/>
      <c r="AK29" s="162" t="str">
        <f>IF(NOVA!X15&lt;&gt;"", NOVA!X15, "")</f>
        <v/>
      </c>
      <c r="AL29" s="142"/>
      <c r="AM29" s="162" t="str">
        <f>NOVA!B76</f>
        <v>4e6</v>
      </c>
      <c r="AN29" s="386" t="str">
        <f>NOVA!C76</f>
        <v>Discuss what you learned</v>
      </c>
      <c r="AO29" s="387"/>
      <c r="AP29" s="162" t="str">
        <f>IF(NOVA!X76&lt;&gt;"", NOVA!X76, "")</f>
        <v/>
      </c>
      <c r="AQ29" s="142"/>
      <c r="AR29" s="162" t="str">
        <f>NOVA!B141</f>
        <v>3a5</v>
      </c>
      <c r="AS29" s="386" t="str">
        <f>NOVA!C141</f>
        <v>Show why we use levers</v>
      </c>
      <c r="AT29" s="387"/>
      <c r="AU29" s="162" t="str">
        <f>IF(NOVA!X141&lt;&gt;"", NOVA!X141, "")</f>
        <v/>
      </c>
    </row>
    <row r="30" spans="1:47" ht="12.75" customHeight="1">
      <c r="A30" s="414" t="s">
        <v>463</v>
      </c>
      <c r="B30" s="414"/>
      <c r="D30" s="402"/>
      <c r="E30" s="42" t="str">
        <f>AdventurePins!B34</f>
        <v>5h</v>
      </c>
      <c r="F30" s="159" t="str">
        <f>AdventurePins!C34</f>
        <v>Nosebleed</v>
      </c>
      <c r="G30" s="42" t="str">
        <f>IF(AdventurePins!X34&lt;&gt;"", AdventurePins!X34, " ")</f>
        <v xml:space="preserve"> </v>
      </c>
      <c r="I30" s="402"/>
      <c r="J30" s="42">
        <f>AdventurePins!B91</f>
        <v>5</v>
      </c>
      <c r="K30" s="159" t="str">
        <f>AdventurePins!C91</f>
        <v>Outdoor Code / Leave No Trace</v>
      </c>
      <c r="L30" s="42" t="str">
        <f>IF(AdventurePins!X91&lt;&gt;"", AdventurePins!X91, " ")</f>
        <v xml:space="preserve"> </v>
      </c>
      <c r="N30" s="416"/>
      <c r="O30" s="107" t="str">
        <f>Electives!B36</f>
        <v>3c</v>
      </c>
      <c r="P30" s="125" t="str">
        <f>Electives!C36</f>
        <v>Clay object, fired / baked / dried</v>
      </c>
      <c r="Q30" s="107" t="str">
        <f>IF(Electives!X36&lt;&gt;"", Electives!X36, " ")</f>
        <v xml:space="preserve"> </v>
      </c>
      <c r="S30" s="399" t="str">
        <f>Electives!C106</f>
        <v>Fix It</v>
      </c>
      <c r="T30" s="399"/>
      <c r="U30" s="399"/>
      <c r="V30" s="399"/>
      <c r="X30" s="410"/>
      <c r="Y30" s="107">
        <f>Electives!B170</f>
        <v>7</v>
      </c>
      <c r="Z30" s="125" t="str">
        <f>Electives!C170</f>
        <v>Visit nature center</v>
      </c>
      <c r="AA30" s="107" t="str">
        <f>IF(Electives!X170&lt;&gt;"", Electives!X170, " ")</f>
        <v xml:space="preserve"> </v>
      </c>
      <c r="AC30" s="164">
        <f>'Cub Awards'!B34</f>
        <v>2</v>
      </c>
      <c r="AD30" s="314" t="str">
        <f>'Cub Awards'!C34</f>
        <v>Complete Into the Woods</v>
      </c>
      <c r="AE30" s="314"/>
      <c r="AF30" s="164" t="str">
        <f>IF('Cub Awards'!X34&lt;&gt;"", 'Cub Awards'!X34, "")</f>
        <v/>
      </c>
      <c r="AG30" s="142"/>
      <c r="AH30" s="162">
        <f>NOVA!B16</f>
        <v>5</v>
      </c>
      <c r="AI30" s="323" t="str">
        <f>NOVA!C16</f>
        <v>Discuss how science affects daily life</v>
      </c>
      <c r="AJ30" s="323"/>
      <c r="AK30" s="162" t="str">
        <f>IF(NOVA!X16&lt;&gt;"", NOVA!X16, "")</f>
        <v/>
      </c>
      <c r="AL30" s="142"/>
      <c r="AM30" s="162" t="str">
        <f>NOVA!B77</f>
        <v>4f</v>
      </c>
      <c r="AN30" s="386" t="str">
        <f>NOVA!C77</f>
        <v>Earn Outdoor Ethics or Conservation awards</v>
      </c>
      <c r="AO30" s="387"/>
      <c r="AP30" s="162" t="str">
        <f>IF(NOVA!X77&lt;&gt;"", NOVA!X77, "")</f>
        <v/>
      </c>
      <c r="AQ30" s="142"/>
      <c r="AR30" s="162" t="str">
        <f>NOVA!B142</f>
        <v>3b</v>
      </c>
      <c r="AS30" s="386" t="str">
        <f>NOVA!C142</f>
        <v>Design ONE of the following</v>
      </c>
      <c r="AT30" s="387"/>
      <c r="AU30" s="162" t="str">
        <f>IF(NOVA!X142&lt;&gt;"", NOVA!X142, "")</f>
        <v/>
      </c>
    </row>
    <row r="31" spans="1:47">
      <c r="A31" s="412"/>
      <c r="B31" s="412"/>
      <c r="D31" s="402"/>
      <c r="E31" s="42" t="str">
        <f>AdventurePins!B35</f>
        <v>5i</v>
      </c>
      <c r="F31" s="159" t="str">
        <f>AdventurePins!C35</f>
        <v>Frostbite</v>
      </c>
      <c r="G31" s="42" t="str">
        <f>IF(AdventurePins!X35&lt;&gt;"", AdventurePins!X35, " ")</f>
        <v xml:space="preserve"> </v>
      </c>
      <c r="I31" s="402"/>
      <c r="J31" s="424" t="str">
        <f>AdventurePins!C92</f>
        <v>Option B</v>
      </c>
      <c r="K31" s="425"/>
      <c r="L31" s="42" t="str">
        <f>IF(AdventurePins!X92&lt;&gt;"", AdventurePins!X92, " ")</f>
        <v xml:space="preserve"> </v>
      </c>
      <c r="N31" s="416"/>
      <c r="O31" s="107" t="str">
        <f>Electives!B37</f>
        <v>3d</v>
      </c>
      <c r="P31" s="125" t="str">
        <f>Electives!C37</f>
        <v>Freestanding sculpture</v>
      </c>
      <c r="Q31" s="107" t="str">
        <f>IF(Electives!X37&lt;&gt;"", Electives!X37, " ")</f>
        <v xml:space="preserve"> </v>
      </c>
      <c r="S31" s="415" t="str">
        <f>IF(Electives!$E106&lt;&gt;"", Electives!$E106, " ")</f>
        <v>(Do 1-3, eight of 4)</v>
      </c>
      <c r="T31" s="107">
        <f>Electives!B107</f>
        <v>1</v>
      </c>
      <c r="U31" s="127" t="str">
        <f>Electives!C107</f>
        <v>Put toolbox together; Show safety of 3 tools</v>
      </c>
      <c r="V31" s="107" t="str">
        <f>IF(Electives!X107&lt;&gt;"", Electives!X107, " ")</f>
        <v xml:space="preserve"> </v>
      </c>
      <c r="X31" s="399" t="str">
        <f>Electives!C173</f>
        <v>Looking Back, Looking Forward</v>
      </c>
      <c r="Y31" s="399"/>
      <c r="Z31" s="399"/>
      <c r="AA31" s="119"/>
      <c r="AC31" s="164">
        <f>'Cub Awards'!B35</f>
        <v>3</v>
      </c>
      <c r="AD31" s="314" t="str">
        <f>'Cub Awards'!C35</f>
        <v>Complete Into the Wild</v>
      </c>
      <c r="AE31" s="314"/>
      <c r="AF31" s="164" t="str">
        <f>IF('Cub Awards'!X35&lt;&gt;"", 'Cub Awards'!X35, "")</f>
        <v/>
      </c>
      <c r="AG31" s="216"/>
      <c r="AH31"/>
      <c r="AI31" s="388" t="str">
        <f>NOVA!C18</f>
        <v>NOVA Science: Down and Dirty</v>
      </c>
      <c r="AJ31" s="388"/>
      <c r="AK31"/>
      <c r="AL31" s="216"/>
      <c r="AM31" s="162">
        <f>NOVA!B78</f>
        <v>5</v>
      </c>
      <c r="AN31" s="386" t="str">
        <f>NOVA!C78</f>
        <v>Visit a place to observe wildlife</v>
      </c>
      <c r="AO31" s="387"/>
      <c r="AP31" s="162" t="str">
        <f>IF(NOVA!X78&lt;&gt;"", NOVA!X78, "")</f>
        <v/>
      </c>
      <c r="AQ31" s="216"/>
      <c r="AR31" s="162" t="str">
        <f>NOVA!B143</f>
        <v>3b1</v>
      </c>
      <c r="AS31" s="386" t="str">
        <f>NOVA!C143</f>
        <v>A playground fixture using a lever</v>
      </c>
      <c r="AT31" s="387"/>
      <c r="AU31" s="162" t="str">
        <f>IF(NOVA!X143&lt;&gt;"", NOVA!X143, "")</f>
        <v/>
      </c>
    </row>
    <row r="32" spans="1:47">
      <c r="A32" s="159" t="str">
        <f>D3</f>
        <v>Cast Iron Chef</v>
      </c>
      <c r="B32" s="151" t="str">
        <f>AdventurePins!X9</f>
        <v/>
      </c>
      <c r="D32" s="402"/>
      <c r="E32" s="42">
        <f>AdventurePins!B36</f>
        <v>6</v>
      </c>
      <c r="F32" s="159" t="str">
        <f>AdventurePins!C36</f>
        <v>Assemble home first aid kit</v>
      </c>
      <c r="G32" s="42" t="str">
        <f>IF(AdventurePins!X36&lt;&gt;"", AdventurePins!X36, " ")</f>
        <v xml:space="preserve"> </v>
      </c>
      <c r="I32" s="402"/>
      <c r="J32" s="42">
        <f>AdventurePins!B93</f>
        <v>1</v>
      </c>
      <c r="K32" s="159" t="str">
        <f>AdventurePins!C93</f>
        <v>Plan / conduct outdoor activity</v>
      </c>
      <c r="L32" s="42" t="str">
        <f>IF(AdventurePins!X93&lt;&gt;"", AdventurePins!X93, " ")</f>
        <v xml:space="preserve"> </v>
      </c>
      <c r="N32" s="416"/>
      <c r="O32" s="107" t="str">
        <f>Electives!B38</f>
        <v>3e</v>
      </c>
      <c r="P32" s="125" t="str">
        <f>Electives!C38</f>
        <v>Origami / Kirigami</v>
      </c>
      <c r="Q32" s="107" t="str">
        <f>IF(Electives!X38&lt;&gt;"", Electives!X38, " ")</f>
        <v xml:space="preserve"> </v>
      </c>
      <c r="S32" s="416"/>
      <c r="T32" s="107">
        <f>Electives!B108</f>
        <v>2</v>
      </c>
      <c r="U32" s="125" t="str">
        <f>Electives!C108</f>
        <v>Help adult with following:</v>
      </c>
      <c r="V32" s="107" t="str">
        <f>IF(Electives!X108&lt;&gt;"", Electives!X108, " ")</f>
        <v xml:space="preserve"> </v>
      </c>
      <c r="X32" s="410" t="str">
        <f>IF(Electives!$E173&lt;&gt;"", Electives!$E173, " ")</f>
        <v>(Do All)</v>
      </c>
      <c r="Y32" s="107">
        <f>Electives!B174</f>
        <v>1</v>
      </c>
      <c r="Z32" s="125" t="str">
        <f>Electives!C174</f>
        <v>Create history record of scouting</v>
      </c>
      <c r="AA32" s="107" t="str">
        <f>IF(Electives!X174&lt;&gt;"", Electives!X174, " ")</f>
        <v xml:space="preserve"> </v>
      </c>
      <c r="AC32" s="164">
        <f>'Cub Awards'!B36</f>
        <v>4</v>
      </c>
      <c r="AD32" s="314" t="str">
        <f>'Cub Awards'!C36</f>
        <v>Complete Earth Rocks!</v>
      </c>
      <c r="AE32" s="314"/>
      <c r="AF32" s="164" t="str">
        <f>IF('Cub Awards'!X36&lt;&gt;"", 'Cub Awards'!X36, "")</f>
        <v/>
      </c>
      <c r="AG32" s="216"/>
      <c r="AH32" s="162" t="str">
        <f>NOVA!B19</f>
        <v>1a</v>
      </c>
      <c r="AI32" s="323" t="str">
        <f>NOVA!C19</f>
        <v>Read or watch 1 hour of Earth science content</v>
      </c>
      <c r="AJ32" s="323"/>
      <c r="AK32" s="162" t="str">
        <f>IF(NOVA!X19&lt;&gt;"", NOVA!X19, "")</f>
        <v/>
      </c>
      <c r="AL32" s="216"/>
      <c r="AM32" s="162" t="str">
        <f>NOVA!B79</f>
        <v>5a1</v>
      </c>
      <c r="AN32" s="386" t="str">
        <f>NOVA!C79</f>
        <v>Talk about different species living there</v>
      </c>
      <c r="AO32" s="387"/>
      <c r="AP32" s="162" t="str">
        <f>IF(NOVA!X79&lt;&gt;"", NOVA!X79, "")</f>
        <v/>
      </c>
      <c r="AQ32" s="216"/>
      <c r="AR32" s="162" t="str">
        <f>NOVA!B144</f>
        <v>3b2</v>
      </c>
      <c r="AS32" s="386" t="str">
        <f>NOVA!C144</f>
        <v>A game / sport using a lever</v>
      </c>
      <c r="AT32" s="387"/>
      <c r="AU32" s="162" t="str">
        <f>IF(NOVA!X144&lt;&gt;"", NOVA!X144, "")</f>
        <v/>
      </c>
    </row>
    <row r="33" spans="1:47">
      <c r="A33" s="159" t="str">
        <f>D7</f>
        <v>Duty to God and You</v>
      </c>
      <c r="B33" s="151" t="str">
        <f>AdventurePins!X15</f>
        <v/>
      </c>
      <c r="D33" s="402"/>
      <c r="E33" s="42">
        <f>AdventurePins!B37</f>
        <v>7</v>
      </c>
      <c r="F33" s="159" t="str">
        <f>AdventurePins!C37</f>
        <v>Create / Practice emergency plan</v>
      </c>
      <c r="G33" s="42" t="str">
        <f>IF(AdventurePins!X37&lt;&gt;"", AdventurePins!X37, " ")</f>
        <v xml:space="preserve"> </v>
      </c>
      <c r="I33" s="402"/>
      <c r="J33" s="42">
        <f>AdventurePins!B94</f>
        <v>2</v>
      </c>
      <c r="K33" s="159" t="str">
        <f>AdventurePins!C94</f>
        <v>Discuss emergency actions for:</v>
      </c>
      <c r="L33" s="42" t="str">
        <f>IF(AdventurePins!X94&lt;&gt;"", AdventurePins!X94, " ")</f>
        <v xml:space="preserve"> </v>
      </c>
      <c r="N33" s="416"/>
      <c r="O33" s="107" t="str">
        <f>Electives!B39</f>
        <v>3f</v>
      </c>
      <c r="P33" s="125" t="str">
        <f>Electives!C39</f>
        <v>Computer illustration</v>
      </c>
      <c r="Q33" s="107" t="str">
        <f>IF(Electives!X39&lt;&gt;"", Electives!X39, " ")</f>
        <v xml:space="preserve"> </v>
      </c>
      <c r="S33" s="416"/>
      <c r="T33" s="107" t="str">
        <f>Electives!B109</f>
        <v>2a</v>
      </c>
      <c r="U33" s="127" t="str">
        <f>Electives!C109</f>
        <v>Locate electrical panel, fuses or breakers</v>
      </c>
      <c r="V33" s="107" t="str">
        <f>IF(Electives!X109&lt;&gt;"", Electives!X109, " ")</f>
        <v xml:space="preserve"> </v>
      </c>
      <c r="X33" s="410"/>
      <c r="Y33" s="107">
        <f>Electives!B175</f>
        <v>2</v>
      </c>
      <c r="Z33" s="127" t="str">
        <f>Electives!C175</f>
        <v>Virtual journey to the past &amp; make timeline</v>
      </c>
      <c r="AA33" s="107" t="str">
        <f>IF(Electives!X175&lt;&gt;"", Electives!X175, " ")</f>
        <v xml:space="preserve"> </v>
      </c>
      <c r="AC33" s="164">
        <f>'Cub Awards'!B37</f>
        <v>5</v>
      </c>
      <c r="AD33" s="314" t="str">
        <f>'Cub Awards'!C37</f>
        <v>Complete 1, 3a and 3b of Adv. In Science</v>
      </c>
      <c r="AE33" s="314"/>
      <c r="AF33" s="164" t="str">
        <f>IF('Cub Awards'!X37&lt;&gt;"", 'Cub Awards'!X37, "")</f>
        <v/>
      </c>
      <c r="AG33" s="216"/>
      <c r="AH33" s="162" t="str">
        <f>NOVA!B20</f>
        <v>1b</v>
      </c>
      <c r="AI33" s="386" t="str">
        <f>NOVA!C20</f>
        <v>List at least two questions or ideas</v>
      </c>
      <c r="AJ33" s="387"/>
      <c r="AK33" s="162" t="str">
        <f>IF(NOVA!X20&lt;&gt;"", NOVA!X20, "")</f>
        <v/>
      </c>
      <c r="AL33" s="216"/>
      <c r="AM33" s="162" t="str">
        <f>NOVA!B80</f>
        <v>5a2</v>
      </c>
      <c r="AN33" s="386" t="str">
        <f>NOVA!C80</f>
        <v>Ask expert about what they studied</v>
      </c>
      <c r="AO33" s="387"/>
      <c r="AP33" s="162" t="str">
        <f>IF(NOVA!X80&lt;&gt;"", NOVA!X80, "")</f>
        <v/>
      </c>
      <c r="AQ33" s="216"/>
      <c r="AR33" s="162" t="str">
        <f>NOVA!B145</f>
        <v>3b3</v>
      </c>
      <c r="AS33" s="386" t="str">
        <f>NOVA!C145</f>
        <v>An invention using a lever</v>
      </c>
      <c r="AT33" s="387"/>
      <c r="AU33" s="162" t="str">
        <f>IF(NOVA!X145&lt;&gt;"", NOVA!X145, "")</f>
        <v/>
      </c>
    </row>
    <row r="34" spans="1:47" ht="12.75" customHeight="1">
      <c r="A34" s="159" t="str">
        <f>D12</f>
        <v>First Responder</v>
      </c>
      <c r="B34" s="151" t="str">
        <f>AdventurePins!X39</f>
        <v/>
      </c>
      <c r="D34" s="402"/>
      <c r="E34" s="42">
        <f>AdventurePins!B38</f>
        <v>8</v>
      </c>
      <c r="F34" s="159" t="str">
        <f>AdventurePins!C38</f>
        <v>Visit first responder</v>
      </c>
      <c r="G34" s="42" t="str">
        <f>IF(AdventurePins!X38&lt;&gt;"", AdventurePins!X38, " ")</f>
        <v xml:space="preserve"> </v>
      </c>
      <c r="I34" s="402"/>
      <c r="J34" s="42" t="str">
        <f>AdventurePins!B95</f>
        <v>2a</v>
      </c>
      <c r="K34" s="159" t="str">
        <f>AdventurePins!C95</f>
        <v>Severe rainstorm causing flooding</v>
      </c>
      <c r="L34" s="42" t="str">
        <f>IF(AdventurePins!X95&lt;&gt;"", AdventurePins!X95, " ")</f>
        <v xml:space="preserve"> </v>
      </c>
      <c r="N34" s="417"/>
      <c r="O34" s="107" t="str">
        <f>Electives!B40</f>
        <v>3g</v>
      </c>
      <c r="P34" s="125" t="str">
        <f>Electives!C40</f>
        <v>Original logo / design on object</v>
      </c>
      <c r="Q34" s="107" t="str">
        <f>IF(Electives!X40&lt;&gt;"", Electives!X40, " ")</f>
        <v xml:space="preserve"> </v>
      </c>
      <c r="S34" s="416"/>
      <c r="T34" s="107" t="str">
        <f>Electives!B110</f>
        <v>2b</v>
      </c>
      <c r="U34" s="125" t="str">
        <f>Electives!C110</f>
        <v>Type of heat used in home</v>
      </c>
      <c r="V34" s="107" t="str">
        <f>IF(Electives!X110&lt;&gt;"", Electives!X110, " ")</f>
        <v xml:space="preserve"> </v>
      </c>
      <c r="X34" s="410"/>
      <c r="Y34" s="107">
        <f>Electives!B176</f>
        <v>3</v>
      </c>
      <c r="Z34" s="125" t="str">
        <f>Electives!C176</f>
        <v>Create a time capsule</v>
      </c>
      <c r="AA34" s="107" t="str">
        <f>IF(Electives!X176&lt;&gt;"", Electives!X176, " ")</f>
        <v xml:space="preserve"> </v>
      </c>
      <c r="AC34" s="164">
        <f>'Cub Awards'!B38</f>
        <v>6</v>
      </c>
      <c r="AD34" s="314" t="str">
        <f>'Cub Awards'!C38</f>
        <v>Participate in conservation project</v>
      </c>
      <c r="AE34" s="314"/>
      <c r="AF34" s="164" t="str">
        <f>IF('Cub Awards'!X38&lt;&gt;"", 'Cub Awards'!X38, "")</f>
        <v/>
      </c>
      <c r="AG34" s="142"/>
      <c r="AH34" s="162" t="str">
        <f>NOVA!B21</f>
        <v>1c</v>
      </c>
      <c r="AI34" s="386" t="str">
        <f>NOVA!C21</f>
        <v>Discuss two with your counselor</v>
      </c>
      <c r="AJ34" s="387"/>
      <c r="AK34" s="162" t="str">
        <f>IF(NOVA!X21&lt;&gt;"", NOVA!X21, "")</f>
        <v/>
      </c>
      <c r="AL34" s="142"/>
      <c r="AM34" s="162" t="str">
        <f>NOVA!B81</f>
        <v>5b</v>
      </c>
      <c r="AN34" s="386" t="str">
        <f>NOVA!C81</f>
        <v>Discuss with counselor your visit</v>
      </c>
      <c r="AO34" s="387"/>
      <c r="AP34" s="162" t="str">
        <f>IF(NOVA!X81&lt;&gt;"", NOVA!X81, "")</f>
        <v/>
      </c>
      <c r="AQ34" s="142"/>
      <c r="AR34" s="162" t="str">
        <f>NOVA!B146</f>
        <v>3c</v>
      </c>
      <c r="AS34" s="386" t="str">
        <f>NOVA!C146</f>
        <v>Discuss findings with counselor</v>
      </c>
      <c r="AT34" s="387"/>
      <c r="AU34" s="162" t="str">
        <f>IF(NOVA!X146&lt;&gt;"", NOVA!X146, "")</f>
        <v/>
      </c>
    </row>
    <row r="35" spans="1:47">
      <c r="A35" s="159" t="str">
        <f>D35</f>
        <v>Stronger, Faster, Higher</v>
      </c>
      <c r="B35" s="151" t="str">
        <f>AdventurePins!X52</f>
        <v/>
      </c>
      <c r="D35" s="399" t="str">
        <f>AdventurePins!C40</f>
        <v>Stronger, Faster, Higher</v>
      </c>
      <c r="E35" s="399"/>
      <c r="F35" s="399"/>
      <c r="G35" s="399"/>
      <c r="I35" s="402"/>
      <c r="J35" s="42" t="str">
        <f>AdventurePins!B96</f>
        <v>2b</v>
      </c>
      <c r="K35" s="127" t="str">
        <f>AdventurePins!C96</f>
        <v>Severe thunderstorm w/lightning or tornados</v>
      </c>
      <c r="L35" s="42" t="str">
        <f>IF(AdventurePins!X96&lt;&gt;"", AdventurePins!X96, " ")</f>
        <v xml:space="preserve"> </v>
      </c>
      <c r="N35" s="399" t="str">
        <f>Electives!C43</f>
        <v>Aware and Care</v>
      </c>
      <c r="O35" s="399"/>
      <c r="P35" s="399"/>
      <c r="Q35" s="399"/>
      <c r="S35" s="416"/>
      <c r="T35" s="107" t="str">
        <f>Electives!B111</f>
        <v>3c</v>
      </c>
      <c r="U35" s="127" t="str">
        <f>Electives!C111</f>
        <v>Learn how to shut off water sink, toilet, etc.</v>
      </c>
      <c r="V35" s="107" t="str">
        <f>IF(Electives!X111&lt;&gt;"", Electives!X111, " ")</f>
        <v xml:space="preserve"> </v>
      </c>
      <c r="X35" s="399" t="str">
        <f>Electives!C179</f>
        <v>Maestro!</v>
      </c>
      <c r="Y35" s="399"/>
      <c r="Z35" s="399"/>
      <c r="AA35" s="399"/>
      <c r="AC35" s="224"/>
      <c r="AD35" s="225"/>
      <c r="AE35" s="225"/>
      <c r="AF35" s="224"/>
      <c r="AG35" s="142"/>
      <c r="AH35" s="162">
        <f>NOVA!B22</f>
        <v>2</v>
      </c>
      <c r="AI35" s="386" t="str">
        <f>NOVA!C22</f>
        <v>Complete an elective listed in comment</v>
      </c>
      <c r="AJ35" s="387"/>
      <c r="AK35" s="162" t="str">
        <f>IF(NOVA!X22&lt;&gt;"", NOVA!X22, "")</f>
        <v/>
      </c>
      <c r="AL35" s="142"/>
      <c r="AM35" s="162" t="str">
        <f>NOVA!B82</f>
        <v>6a</v>
      </c>
      <c r="AN35" s="386" t="str">
        <f>NOVA!C82</f>
        <v>Discuss why wildlife is important</v>
      </c>
      <c r="AO35" s="387"/>
      <c r="AP35" s="162" t="str">
        <f>IF(NOVA!X82&lt;&gt;"", NOVA!X82, "")</f>
        <v/>
      </c>
      <c r="AQ35" s="142"/>
      <c r="AR35" s="162" t="str">
        <f>NOVA!B147</f>
        <v>4a</v>
      </c>
      <c r="AS35" s="386" t="str">
        <f>NOVA!C147</f>
        <v>Visit a place that uses levers</v>
      </c>
      <c r="AT35" s="387"/>
      <c r="AU35" s="162" t="str">
        <f>IF(NOVA!X147&lt;&gt;"", NOVA!X147, "")</f>
        <v/>
      </c>
    </row>
    <row r="36" spans="1:47" ht="12.75" customHeight="1">
      <c r="A36" s="159" t="str">
        <f>D47</f>
        <v>Webelos Walkabout</v>
      </c>
      <c r="B36" s="151" t="str">
        <f>AdventurePins!X60</f>
        <v/>
      </c>
      <c r="D36" s="402" t="str">
        <f>IF(AdventurePins!$E40&lt;&gt;"", AdventurePins!$E40, " ")</f>
        <v>(Do 1-3 and one other)</v>
      </c>
      <c r="E36" s="42">
        <f>AdventurePins!B41</f>
        <v>1</v>
      </c>
      <c r="F36" s="159" t="str">
        <f>AdventurePins!C41</f>
        <v>Warm up &amp; Cool Down</v>
      </c>
      <c r="G36" s="42" t="str">
        <f>IF(AdventurePins!X41&lt;&gt;"", AdventurePins!X41, " ")</f>
        <v xml:space="preserve"> </v>
      </c>
      <c r="I36" s="402"/>
      <c r="J36" s="42" t="str">
        <f>AdventurePins!B97</f>
        <v>2c</v>
      </c>
      <c r="K36" s="159" t="str">
        <f>AdventurePins!C97</f>
        <v>Fire/Earthquake/other evacuation</v>
      </c>
      <c r="L36" s="42" t="str">
        <f>IF(AdventurePins!X97&lt;&gt;"", AdventurePins!X97, " ")</f>
        <v xml:space="preserve"> </v>
      </c>
      <c r="N36" s="415" t="str">
        <f>IF(Electives!$E43&lt;&gt;"", Electives!$E43, " ")</f>
        <v>(Do 1-3, two of 4)</v>
      </c>
      <c r="O36" s="107">
        <f>Electives!B44</f>
        <v>1</v>
      </c>
      <c r="P36" s="125" t="str">
        <f>Electives!C44</f>
        <v>Participate in blindness activity</v>
      </c>
      <c r="Q36" s="107" t="str">
        <f>IF(Electives!X44&lt;&gt;"", Electives!X44, " ")</f>
        <v xml:space="preserve"> </v>
      </c>
      <c r="S36" s="416"/>
      <c r="T36" s="107">
        <f>Electives!B112</f>
        <v>3</v>
      </c>
      <c r="U36" s="125" t="str">
        <f>Electives!C112</f>
        <v>Describe fixing:</v>
      </c>
      <c r="V36" s="107" t="str">
        <f>IF(Electives!X112&lt;&gt;"", Electives!X112, " ")</f>
        <v xml:space="preserve"> </v>
      </c>
      <c r="X36" s="427" t="str">
        <f>IF(Electives!$E179&lt;&gt;"", Electives!$E179, " ")</f>
        <v>(Do One of 1, and two of 2)</v>
      </c>
      <c r="Y36" s="107" t="str">
        <f>Electives!B180</f>
        <v>1a</v>
      </c>
      <c r="Z36" s="125" t="str">
        <f>Electives!C180</f>
        <v>Attend live musical performance</v>
      </c>
      <c r="AA36" s="107" t="str">
        <f>IF(Electives!X180&lt;&gt;"", Electives!X180, " ")</f>
        <v xml:space="preserve"> </v>
      </c>
      <c r="AC36" s="224"/>
      <c r="AD36" s="225"/>
      <c r="AE36" s="225"/>
      <c r="AF36" s="224"/>
      <c r="AG36" s="216"/>
      <c r="AH36" s="162">
        <f>NOVA!B23</f>
        <v>3</v>
      </c>
      <c r="AI36" s="386" t="str">
        <f>NOVA!C23</f>
        <v>Investigate All of A, B, C, OR D</v>
      </c>
      <c r="AJ36" s="387"/>
      <c r="AK36" s="162" t="str">
        <f>IF(NOVA!X23&lt;&gt;"", NOVA!X23, "")</f>
        <v/>
      </c>
      <c r="AL36" s="216"/>
      <c r="AM36" s="162" t="str">
        <f>NOVA!B83</f>
        <v>6b</v>
      </c>
      <c r="AN36" s="386" t="str">
        <f>NOVA!C83</f>
        <v>Discuss why biodiversity is important</v>
      </c>
      <c r="AO36" s="387"/>
      <c r="AP36" s="162" t="str">
        <f>IF(NOVA!X83&lt;&gt;"", NOVA!X83, "")</f>
        <v/>
      </c>
      <c r="AQ36" s="216"/>
      <c r="AR36" s="162" t="str">
        <f>NOVA!B148</f>
        <v>4b</v>
      </c>
      <c r="AS36" s="386" t="str">
        <f>NOVA!C148</f>
        <v>Discuss the equipment using levers</v>
      </c>
      <c r="AT36" s="387"/>
      <c r="AU36" s="162" t="str">
        <f>IF(NOVA!X148&lt;&gt;"", NOVA!X148, "")</f>
        <v/>
      </c>
    </row>
    <row r="37" spans="1:47" ht="12.75" customHeight="1">
      <c r="A37" s="159" t="str">
        <f>I3</f>
        <v>Building a Better World</v>
      </c>
      <c r="B37" s="151" t="str">
        <f>AdventurePins!X73</f>
        <v/>
      </c>
      <c r="D37" s="402"/>
      <c r="E37" s="42" t="str">
        <f>AdventurePins!B42</f>
        <v>2a</v>
      </c>
      <c r="F37" s="159" t="str">
        <f>AdventurePins!C42</f>
        <v>20-yard dash</v>
      </c>
      <c r="G37" s="42" t="str">
        <f>IF(AdventurePins!X42&lt;&gt;"", AdventurePins!X42, " ")</f>
        <v xml:space="preserve"> </v>
      </c>
      <c r="I37" s="402"/>
      <c r="J37" s="42">
        <f>AdventurePins!B98</f>
        <v>3</v>
      </c>
      <c r="K37" s="127" t="str">
        <f>AdventurePins!C98</f>
        <v>Tie,teach and say when to use a Bowline.</v>
      </c>
      <c r="L37" s="42" t="str">
        <f>IF(AdventurePins!X98&lt;&gt;"", AdventurePins!X98, " ")</f>
        <v xml:space="preserve"> </v>
      </c>
      <c r="N37" s="416"/>
      <c r="O37" s="107">
        <f>Electives!B45</f>
        <v>2</v>
      </c>
      <c r="P37" s="125" t="str">
        <f>Electives!C45</f>
        <v>Simulates mobility impairment</v>
      </c>
      <c r="Q37" s="107" t="str">
        <f>IF(Electives!X45&lt;&gt;"", Electives!X45, " ")</f>
        <v xml:space="preserve"> </v>
      </c>
      <c r="S37" s="416"/>
      <c r="T37" s="107" t="str">
        <f>Electives!B113</f>
        <v>3a</v>
      </c>
      <c r="U37" s="125" t="str">
        <f>Electives!C113</f>
        <v>toilet overflowing</v>
      </c>
      <c r="V37" s="107" t="str">
        <f>IF(Electives!X113&lt;&gt;"", Electives!X113, " ")</f>
        <v xml:space="preserve"> </v>
      </c>
      <c r="X37" s="427"/>
      <c r="Y37" s="107" t="str">
        <f>Electives!B181</f>
        <v>1b</v>
      </c>
      <c r="Z37" s="126" t="str">
        <f>Electives!C181</f>
        <v>Visit facility with sound mixer, &amp; Learn it</v>
      </c>
      <c r="AA37" s="107" t="str">
        <f>IF(Electives!X181&lt;&gt;"", Electives!X181, " ")</f>
        <v xml:space="preserve"> </v>
      </c>
      <c r="AG37" s="216"/>
      <c r="AH37" s="162" t="str">
        <f>NOVA!B24</f>
        <v>3a1</v>
      </c>
      <c r="AI37" s="386" t="str">
        <f>NOVA!C24</f>
        <v>How are volcanoes are formed</v>
      </c>
      <c r="AJ37" s="387"/>
      <c r="AK37" s="162" t="str">
        <f>IF(NOVA!X24&lt;&gt;"", NOVA!X24, "")</f>
        <v/>
      </c>
      <c r="AL37" s="216"/>
      <c r="AM37" s="162" t="str">
        <f>NOVA!B84</f>
        <v>6c</v>
      </c>
      <c r="AN37" s="323" t="str">
        <f>NOVA!C84</f>
        <v>Discuss problems with invasive species</v>
      </c>
      <c r="AO37" s="323"/>
      <c r="AP37" s="162" t="str">
        <f>IF(NOVA!X84&lt;&gt;"", NOVA!X84, "")</f>
        <v/>
      </c>
      <c r="AQ37" s="216"/>
      <c r="AR37" s="162">
        <f>NOVA!B149</f>
        <v>5</v>
      </c>
      <c r="AS37" s="323" t="str">
        <f>NOVA!C149</f>
        <v>Discuss how simple machines affect life</v>
      </c>
      <c r="AT37" s="323"/>
      <c r="AU37" s="162" t="str">
        <f>IF(NOVA!X149&lt;&gt;"", NOVA!X149, "")</f>
        <v/>
      </c>
    </row>
    <row r="38" spans="1:47" ht="12.75" customHeight="1">
      <c r="A38" s="159" t="str">
        <f>I14</f>
        <v>Duty to God in Action</v>
      </c>
      <c r="B38" s="151" t="str">
        <f>AdventurePins!X81</f>
        <v/>
      </c>
      <c r="D38" s="402"/>
      <c r="E38" s="42" t="str">
        <f>AdventurePins!B43</f>
        <v>2b</v>
      </c>
      <c r="F38" s="159" t="str">
        <f>AdventurePins!C43</f>
        <v>Vertical jump</v>
      </c>
      <c r="G38" s="42" t="str">
        <f>IF(AdventurePins!X43&lt;&gt;"", AdventurePins!X43, " ")</f>
        <v xml:space="preserve"> </v>
      </c>
      <c r="I38" s="402"/>
      <c r="J38" s="42">
        <f>AdventurePins!B99</f>
        <v>4</v>
      </c>
      <c r="K38" s="159" t="str">
        <f>AdventurePins!C99</f>
        <v>Outdoor Code / Leave No Trace</v>
      </c>
      <c r="L38" s="42" t="str">
        <f>IF(AdventurePins!X99&lt;&gt;"", AdventurePins!X99, " ")</f>
        <v xml:space="preserve"> </v>
      </c>
      <c r="N38" s="416"/>
      <c r="O38" s="107">
        <f>Electives!B46</f>
        <v>3</v>
      </c>
      <c r="P38" s="125" t="str">
        <f>Electives!C46</f>
        <v>Activity to accept differences</v>
      </c>
      <c r="Q38" s="107" t="str">
        <f>IF(Electives!X46&lt;&gt;"", Electives!X46, " ")</f>
        <v xml:space="preserve"> </v>
      </c>
      <c r="S38" s="416"/>
      <c r="T38" s="107" t="str">
        <f>Electives!B114</f>
        <v>3b</v>
      </c>
      <c r="U38" s="125" t="str">
        <f>Electives!C114</f>
        <v>kitchen sink is clogged</v>
      </c>
      <c r="V38" s="107" t="str">
        <f>IF(Electives!X114&lt;&gt;"", Electives!X114, " ")</f>
        <v xml:space="preserve"> </v>
      </c>
      <c r="X38" s="427"/>
      <c r="Y38" s="107" t="str">
        <f>Electives!B182</f>
        <v>2a</v>
      </c>
      <c r="Z38" s="125" t="str">
        <f>Electives!C182</f>
        <v>Make musical instrument &amp; play it.</v>
      </c>
      <c r="AA38" s="107" t="str">
        <f>IF(Electives!X182&lt;&gt;"", Electives!X182, " ")</f>
        <v xml:space="preserve"> </v>
      </c>
      <c r="AC38" s="396" t="s">
        <v>861</v>
      </c>
      <c r="AD38" s="396"/>
      <c r="AE38" s="396"/>
      <c r="AF38" s="396"/>
      <c r="AG38" s="216"/>
      <c r="AH38" s="162" t="str">
        <f>NOVA!B25</f>
        <v>3a2</v>
      </c>
      <c r="AI38" s="386" t="str">
        <f>NOVA!C25</f>
        <v>Difference between lava and magma</v>
      </c>
      <c r="AJ38" s="387"/>
      <c r="AK38" s="162" t="str">
        <f>IF(NOVA!X25&lt;&gt;"", NOVA!X25, "")</f>
        <v/>
      </c>
      <c r="AL38" s="216"/>
      <c r="AN38" s="388" t="str">
        <f>NOVA!C86</f>
        <v>NOVA Science: Out of This World</v>
      </c>
      <c r="AO38" s="388"/>
      <c r="AQ38" s="216"/>
      <c r="AS38" s="388" t="str">
        <f>NOVA!C151</f>
        <v>NOVA Math: 1-2-3 GO!</v>
      </c>
      <c r="AT38" s="388"/>
    </row>
    <row r="39" spans="1:47" ht="12.75" customHeight="1">
      <c r="A39" s="159" t="str">
        <f>I21</f>
        <v>Outdoorsman</v>
      </c>
      <c r="B39" s="151" t="str">
        <f>AdventurePins!X100</f>
        <v/>
      </c>
      <c r="D39" s="402"/>
      <c r="E39" s="42" t="str">
        <f>AdventurePins!B44</f>
        <v>2c</v>
      </c>
      <c r="F39" s="159" t="str">
        <f>AdventurePins!C44</f>
        <v>Lift 5-lb weight</v>
      </c>
      <c r="G39" s="42" t="str">
        <f>IF(AdventurePins!X44&lt;&gt;"", AdventurePins!X44, " ")</f>
        <v xml:space="preserve"> </v>
      </c>
      <c r="I39" s="399" t="str">
        <f>AdventurePins!C101</f>
        <v>Scouting Adventure</v>
      </c>
      <c r="J39" s="399"/>
      <c r="K39" s="399"/>
      <c r="L39" s="399"/>
      <c r="N39" s="416"/>
      <c r="O39" s="107" t="str">
        <f>Electives!B47</f>
        <v>4a</v>
      </c>
      <c r="P39" s="127" t="str">
        <f>Electives!C47</f>
        <v>Do Good Turn at nursing/retirement facility</v>
      </c>
      <c r="Q39" s="107" t="str">
        <f>IF(Electives!X47&lt;&gt;"", Electives!X47, " ")</f>
        <v xml:space="preserve"> </v>
      </c>
      <c r="S39" s="416"/>
      <c r="T39" s="107" t="str">
        <f>Electives!B115</f>
        <v>3c</v>
      </c>
      <c r="U39" s="125" t="str">
        <f>Electives!C115</f>
        <v>some lights go out</v>
      </c>
      <c r="V39" s="107" t="str">
        <f>IF(Electives!X115&lt;&gt;"", Electives!X115, " ")</f>
        <v xml:space="preserve"> </v>
      </c>
      <c r="X39" s="427"/>
      <c r="Y39" s="107" t="str">
        <f>Electives!B183</f>
        <v>2b</v>
      </c>
      <c r="Z39" s="127" t="str">
        <f>Electives!C183</f>
        <v>Form a "band" with each home-instrument</v>
      </c>
      <c r="AA39" s="107" t="str">
        <f>IF(Electives!X183&lt;&gt;"", Electives!X183, " ")</f>
        <v xml:space="preserve"> </v>
      </c>
      <c r="AC39" s="396"/>
      <c r="AD39" s="396"/>
      <c r="AE39" s="396"/>
      <c r="AF39" s="396"/>
      <c r="AG39" s="216"/>
      <c r="AH39" s="162" t="str">
        <f>NOVA!B26</f>
        <v>3a3</v>
      </c>
      <c r="AI39" s="386" t="str">
        <f>NOVA!C26</f>
        <v>How a volcano builds and destroys land</v>
      </c>
      <c r="AJ39" s="387"/>
      <c r="AK39" s="162" t="str">
        <f>IF(NOVA!X26&lt;&gt;"", NOVA!X26, "")</f>
        <v/>
      </c>
      <c r="AL39" s="216"/>
      <c r="AM39" s="162" t="str">
        <f>NOVA!B87</f>
        <v>1a</v>
      </c>
      <c r="AN39" s="389" t="str">
        <f>NOVA!C87</f>
        <v>Read or watch 1 hour of space content</v>
      </c>
      <c r="AO39" s="390"/>
      <c r="AP39" s="162" t="str">
        <f>IF(NOVA!X87&lt;&gt;"", NOVA!X87, "")</f>
        <v/>
      </c>
      <c r="AQ39" s="216"/>
      <c r="AR39" s="162" t="str">
        <f>NOVA!B152</f>
        <v>1a</v>
      </c>
      <c r="AS39" s="323" t="str">
        <f>NOVA!C152</f>
        <v>Read or watch 1 hour of Math content</v>
      </c>
      <c r="AT39" s="323"/>
      <c r="AU39" s="162" t="str">
        <f>IF(NOVA!X152&lt;&gt;"", NOVA!X152, "")</f>
        <v/>
      </c>
    </row>
    <row r="40" spans="1:47" ht="12.75" customHeight="1">
      <c r="A40" s="159" t="str">
        <f>I39</f>
        <v>Scouting Adventure</v>
      </c>
      <c r="B40" s="151" t="str">
        <f>AdventurePins!X119</f>
        <v/>
      </c>
      <c r="D40" s="402"/>
      <c r="E40" s="42" t="str">
        <f>AdventurePins!B45</f>
        <v>2d</v>
      </c>
      <c r="F40" s="159" t="str">
        <f>AdventurePins!C45</f>
        <v>Push-ups</v>
      </c>
      <c r="G40" s="42" t="str">
        <f>IF(AdventurePins!X45&lt;&gt;"", AdventurePins!X45, " ")</f>
        <v xml:space="preserve"> </v>
      </c>
      <c r="I40" s="402" t="str">
        <f>IF(AdventurePins!$E101&lt;&gt;"", AdventurePins!$E101, " ")</f>
        <v>(Do 1A-C and 2-6)</v>
      </c>
      <c r="J40" s="42" t="str">
        <f>AdventurePins!B102</f>
        <v>1a</v>
      </c>
      <c r="K40" s="159" t="str">
        <f>AdventurePins!C102</f>
        <v>Repeat Oath, Law, Motto, &amp; Slogan</v>
      </c>
      <c r="L40" s="42" t="str">
        <f>IF(AdventurePins!X102&lt;&gt;"", AdventurePins!X102, " ")</f>
        <v xml:space="preserve"> </v>
      </c>
      <c r="N40" s="416"/>
      <c r="O40" s="107" t="str">
        <f>Electives!B48</f>
        <v>4b</v>
      </c>
      <c r="P40" s="125" t="str">
        <f>Electives!C48</f>
        <v>Disabled visitor &amp; discuss</v>
      </c>
      <c r="Q40" s="107" t="str">
        <f>IF(Electives!X48&lt;&gt;"", Electives!X48, " ")</f>
        <v xml:space="preserve"> </v>
      </c>
      <c r="S40" s="416"/>
      <c r="T40" s="107" t="str">
        <f>Electives!B116</f>
        <v>4a</v>
      </c>
      <c r="U40" s="125" t="str">
        <f>Electives!C116</f>
        <v>Change light &amp; dispose bulb</v>
      </c>
      <c r="V40" s="107" t="str">
        <f>IF(Electives!X116&lt;&gt;"", Electives!X116, " ")</f>
        <v xml:space="preserve"> </v>
      </c>
      <c r="X40" s="427"/>
      <c r="Y40" s="107" t="str">
        <f>Electives!B184</f>
        <v>2c</v>
      </c>
      <c r="Z40" s="126" t="str">
        <f>Electives!C184</f>
        <v>Play 2 tunes on any band instrument</v>
      </c>
      <c r="AA40" s="107" t="str">
        <f>IF(Electives!X184&lt;&gt;"", Electives!X184, " ")</f>
        <v xml:space="preserve"> </v>
      </c>
      <c r="AC40" s="17"/>
      <c r="AD40" s="218" t="str">
        <f>'Shooting Sports'!C5</f>
        <v>BB Gun: Level 1</v>
      </c>
      <c r="AE40" s="17"/>
      <c r="AF40" s="17"/>
      <c r="AG40" s="216"/>
      <c r="AH40" s="162" t="str">
        <f>NOVA!B27</f>
        <v>3a4</v>
      </c>
      <c r="AI40" s="386" t="str">
        <f>NOVA!C27</f>
        <v>Build or draw a volcano model</v>
      </c>
      <c r="AJ40" s="387"/>
      <c r="AK40" s="162" t="str">
        <f>IF(NOVA!X27&lt;&gt;"", NOVA!X27, "")</f>
        <v/>
      </c>
      <c r="AL40" s="216"/>
      <c r="AM40" s="162" t="str">
        <f>NOVA!B88</f>
        <v>1b</v>
      </c>
      <c r="AN40" s="386" t="str">
        <f>NOVA!C88</f>
        <v>List at least two questions or ideas</v>
      </c>
      <c r="AO40" s="387"/>
      <c r="AP40" s="162" t="str">
        <f>IF(NOVA!X88&lt;&gt;"", NOVA!X88, "")</f>
        <v/>
      </c>
      <c r="AQ40" s="216"/>
      <c r="AR40" s="162" t="str">
        <f>NOVA!B153</f>
        <v>1b</v>
      </c>
      <c r="AS40" s="386" t="str">
        <f>NOVA!C153</f>
        <v>List at least two questions or ideas</v>
      </c>
      <c r="AT40" s="387"/>
      <c r="AU40" s="162" t="str">
        <f>IF(NOVA!X153&lt;&gt;"", NOVA!X153, "")</f>
        <v/>
      </c>
    </row>
    <row r="41" spans="1:47" ht="12.75" customHeight="1">
      <c r="A41" s="414" t="s">
        <v>464</v>
      </c>
      <c r="B41" s="414"/>
      <c r="D41" s="402"/>
      <c r="E41" s="42" t="str">
        <f>AdventurePins!B46</f>
        <v>2e</v>
      </c>
      <c r="F41" s="159" t="str">
        <f>AdventurePins!C46</f>
        <v>Curls</v>
      </c>
      <c r="G41" s="42" t="str">
        <f>IF(AdventurePins!X46&lt;&gt;"", AdventurePins!X46, " ")</f>
        <v xml:space="preserve"> </v>
      </c>
      <c r="I41" s="402"/>
      <c r="J41" s="42" t="str">
        <f>AdventurePins!B103</f>
        <v>1b</v>
      </c>
      <c r="K41" s="159" t="str">
        <f>AdventurePins!C103</f>
        <v>Explain Scout Spirit</v>
      </c>
      <c r="L41" s="42" t="str">
        <f>IF(AdventurePins!X103&lt;&gt;"", AdventurePins!X103, " ")</f>
        <v xml:space="preserve"> </v>
      </c>
      <c r="N41" s="416"/>
      <c r="O41" s="107" t="str">
        <f>Electives!B49</f>
        <v>4c</v>
      </c>
      <c r="P41" s="125" t="str">
        <f>Electives!C49</f>
        <v>Special Olympics or similar</v>
      </c>
      <c r="Q41" s="107" t="str">
        <f>IF(Electives!X49&lt;&gt;"", Electives!X49, " ")</f>
        <v xml:space="preserve"> </v>
      </c>
      <c r="S41" s="416"/>
      <c r="T41" s="107" t="str">
        <f>Electives!B117</f>
        <v>4b</v>
      </c>
      <c r="U41" s="125" t="str">
        <f>Electives!C117</f>
        <v>Fix squeaky door or cabinet hinge</v>
      </c>
      <c r="V41" s="107" t="str">
        <f>IF(Electives!X117&lt;&gt;"", Electives!X117, " ")</f>
        <v xml:space="preserve"> </v>
      </c>
      <c r="X41" s="427"/>
      <c r="Y41" s="107" t="str">
        <f>Electives!B185</f>
        <v>2d</v>
      </c>
      <c r="Z41" s="127" t="str">
        <f>Electives!C185</f>
        <v>Teach den words to song &amp; perform w/den</v>
      </c>
      <c r="AA41" s="107" t="str">
        <f>IF(Electives!X185&lt;&gt;"", Electives!X185, " ")</f>
        <v xml:space="preserve"> </v>
      </c>
      <c r="AC41" s="219">
        <f>'Shooting Sports'!B6</f>
        <v>1</v>
      </c>
      <c r="AD41" s="392" t="str">
        <f>'Shooting Sports'!C6</f>
        <v>Explain what to do if you find gun</v>
      </c>
      <c r="AE41" s="393"/>
      <c r="AF41" s="219" t="str">
        <f>IF('Shooting Sports'!X6&lt;&gt;"", 'Shooting Sports'!X6, "")</f>
        <v/>
      </c>
      <c r="AG41" s="142"/>
      <c r="AH41" s="162" t="str">
        <f>NOVA!B28</f>
        <v>3a5</v>
      </c>
      <c r="AI41" s="386" t="str">
        <f>NOVA!C28</f>
        <v>Share model and what you learned</v>
      </c>
      <c r="AJ41" s="387"/>
      <c r="AK41" s="162" t="str">
        <f>IF(NOVA!X28&lt;&gt;"", NOVA!X28, "")</f>
        <v/>
      </c>
      <c r="AL41" s="142"/>
      <c r="AM41" s="162" t="str">
        <f>NOVA!B89</f>
        <v>1c</v>
      </c>
      <c r="AN41" s="386" t="str">
        <f>NOVA!C89</f>
        <v>Discuss two with your counselor</v>
      </c>
      <c r="AO41" s="387"/>
      <c r="AP41" s="162" t="str">
        <f>IF(NOVA!X89&lt;&gt;"", NOVA!X89, "")</f>
        <v/>
      </c>
      <c r="AQ41" s="142"/>
      <c r="AR41" s="162" t="str">
        <f>NOVA!B154</f>
        <v>1c</v>
      </c>
      <c r="AS41" s="386" t="str">
        <f>NOVA!C154</f>
        <v>Discuss two with your counselor</v>
      </c>
      <c r="AT41" s="387"/>
      <c r="AU41" s="162" t="str">
        <f>IF(NOVA!X154&lt;&gt;"", NOVA!X154, "")</f>
        <v/>
      </c>
    </row>
    <row r="42" spans="1:47" ht="12.75" customHeight="1">
      <c r="A42" s="412"/>
      <c r="B42" s="412"/>
      <c r="D42" s="402"/>
      <c r="E42" s="42" t="str">
        <f>AdventurePins!B47</f>
        <v>2f</v>
      </c>
      <c r="F42" s="159" t="str">
        <f>AdventurePins!C47</f>
        <v>Jump Rope</v>
      </c>
      <c r="G42" s="42" t="str">
        <f>IF(AdventurePins!X47&lt;&gt;"", AdventurePins!X47, " ")</f>
        <v xml:space="preserve"> </v>
      </c>
      <c r="I42" s="402"/>
      <c r="J42" s="42" t="str">
        <f>AdventurePins!B104</f>
        <v>1c</v>
      </c>
      <c r="K42" s="159" t="str">
        <f>AdventurePins!C104</f>
        <v>Demonstrate sign, salue, handshake</v>
      </c>
      <c r="L42" s="42" t="str">
        <f>IF(AdventurePins!X104&lt;&gt;"", AdventurePins!X104, " ")</f>
        <v xml:space="preserve"> </v>
      </c>
      <c r="N42" s="416"/>
      <c r="O42" s="107" t="str">
        <f>Electives!B50</f>
        <v>4d</v>
      </c>
      <c r="P42" s="125" t="str">
        <f>Electives!C50</f>
        <v>Talk with disabilities worker</v>
      </c>
      <c r="Q42" s="107" t="str">
        <f>IF(Electives!X50&lt;&gt;"", Electives!X50, " ")</f>
        <v xml:space="preserve"> </v>
      </c>
      <c r="S42" s="416"/>
      <c r="T42" s="107" t="str">
        <f>Electives!B118</f>
        <v>4c</v>
      </c>
      <c r="U42" s="125" t="str">
        <f>Electives!C118</f>
        <v>Tighten loose handle/knob</v>
      </c>
      <c r="V42" s="107" t="str">
        <f>IF(Electives!X118&lt;&gt;"", Electives!X118, " ")</f>
        <v xml:space="preserve"> </v>
      </c>
      <c r="X42" s="427"/>
      <c r="Y42" s="107" t="str">
        <f>Electives!B186</f>
        <v>2e</v>
      </c>
      <c r="Z42" s="127" t="str">
        <f>Electives!C186</f>
        <v>Create original words for song &amp; perform</v>
      </c>
      <c r="AA42" s="107" t="str">
        <f>IF(Electives!X186&lt;&gt;"", Electives!X186, " ")</f>
        <v xml:space="preserve"> </v>
      </c>
      <c r="AC42" s="219">
        <f>'Shooting Sports'!B7</f>
        <v>2</v>
      </c>
      <c r="AD42" s="392" t="str">
        <f>'Shooting Sports'!C7</f>
        <v>Load, fire, secure gun and safety mech.</v>
      </c>
      <c r="AE42" s="393"/>
      <c r="AF42" s="219" t="str">
        <f>IF('Shooting Sports'!X7&lt;&gt;"", 'Shooting Sports'!X7, "")</f>
        <v/>
      </c>
      <c r="AG42" s="72"/>
      <c r="AH42" s="162" t="str">
        <f>NOVA!B29</f>
        <v>3b1</v>
      </c>
      <c r="AI42" s="386" t="str">
        <f>NOVA!C29</f>
        <v>Collect 3 to 5 common minerals</v>
      </c>
      <c r="AJ42" s="387"/>
      <c r="AK42" s="162" t="str">
        <f>IF(NOVA!X29&lt;&gt;"", NOVA!X29, "")</f>
        <v/>
      </c>
      <c r="AL42" s="72"/>
      <c r="AM42" s="162">
        <f>NOVA!B90</f>
        <v>2</v>
      </c>
      <c r="AN42" s="386" t="str">
        <f>NOVA!C90</f>
        <v>Complete an elective listed in comment</v>
      </c>
      <c r="AO42" s="387"/>
      <c r="AP42" s="162" t="str">
        <f>IF(NOVA!X90&lt;&gt;"", NOVA!X90, "")</f>
        <v/>
      </c>
      <c r="AQ42" s="72"/>
      <c r="AR42" s="162">
        <f>NOVA!B155</f>
        <v>2</v>
      </c>
      <c r="AS42" s="386" t="str">
        <f>NOVA!C155</f>
        <v>Complete the Game Design adventure</v>
      </c>
      <c r="AT42" s="387"/>
      <c r="AU42" s="162" t="str">
        <f>IF(NOVA!X155&lt;&gt;"", NOVA!X155, "")</f>
        <v/>
      </c>
    </row>
    <row r="43" spans="1:47" ht="12.75" customHeight="1">
      <c r="A43" s="159" t="str">
        <f>N3</f>
        <v>Adventures in Science</v>
      </c>
      <c r="B43" s="151" t="str">
        <f>Electives!X17</f>
        <v/>
      </c>
      <c r="D43" s="402"/>
      <c r="E43" s="42">
        <f>AdventurePins!B48</f>
        <v>3</v>
      </c>
      <c r="F43" s="159" t="str">
        <f>AdventurePins!C48</f>
        <v>Exercise plan (3 activities; 30 days)</v>
      </c>
      <c r="G43" s="42" t="str">
        <f>IF(AdventurePins!X48&lt;&gt;"", AdventurePins!X48, " ")</f>
        <v xml:space="preserve"> </v>
      </c>
      <c r="I43" s="402"/>
      <c r="J43" s="42" t="str">
        <f>AdventurePins!B105</f>
        <v>1d</v>
      </c>
      <c r="K43" s="127" t="str">
        <f>AdventurePins!C105</f>
        <v>Describe 1st Class badge &amp; significance</v>
      </c>
      <c r="L43" s="42" t="str">
        <f>IF(AdventurePins!X105&lt;&gt;"", AdventurePins!X105, " ")</f>
        <v xml:space="preserve"> </v>
      </c>
      <c r="N43" s="416"/>
      <c r="O43" s="107" t="str">
        <f>Electives!B51</f>
        <v>4e</v>
      </c>
      <c r="P43" s="125" t="str">
        <f>Electives!C51</f>
        <v>Scout Oath in Sign Language</v>
      </c>
      <c r="Q43" s="107" t="str">
        <f>IF(Electives!X51&lt;&gt;"", Electives!X51, " ")</f>
        <v xml:space="preserve"> </v>
      </c>
      <c r="S43" s="416"/>
      <c r="T43" s="107" t="str">
        <f>Electives!B119</f>
        <v>4d</v>
      </c>
      <c r="U43" s="126" t="str">
        <f>Electives!C119</f>
        <v>Demonstrate stopping a running toilet</v>
      </c>
      <c r="V43" s="107" t="str">
        <f>IF(Electives!X119&lt;&gt;"", Electives!X119, " ")</f>
        <v xml:space="preserve"> </v>
      </c>
      <c r="X43" s="427"/>
      <c r="Y43" s="107" t="str">
        <f>Electives!B187</f>
        <v>2f</v>
      </c>
      <c r="Z43" s="126" t="str">
        <f>Electives!C187</f>
        <v>Compose den theme song &amp; perform</v>
      </c>
      <c r="AA43" s="107" t="str">
        <f>IF(Electives!X187&lt;&gt;"", Electives!X187, " ")</f>
        <v xml:space="preserve"> </v>
      </c>
      <c r="AC43" s="219">
        <f>'Shooting Sports'!B8</f>
        <v>3</v>
      </c>
      <c r="AD43" s="392" t="str">
        <f>'Shooting Sports'!C8</f>
        <v>Demonstrate good shooting techniques</v>
      </c>
      <c r="AE43" s="393"/>
      <c r="AF43" s="219" t="str">
        <f>IF('Shooting Sports'!X8&lt;&gt;"", 'Shooting Sports'!X8, "")</f>
        <v/>
      </c>
      <c r="AG43" s="215"/>
      <c r="AH43" s="162" t="str">
        <f>NOVA!B30</f>
        <v>3b2</v>
      </c>
      <c r="AI43" s="386" t="str">
        <f>NOVA!C30</f>
        <v>Types of rock these minerals found in</v>
      </c>
      <c r="AJ43" s="387"/>
      <c r="AK43" s="162" t="str">
        <f>IF(NOVA!X30&lt;&gt;"", NOVA!X30, "")</f>
        <v/>
      </c>
      <c r="AL43" s="215"/>
      <c r="AM43" s="162">
        <f>NOVA!B91</f>
        <v>3</v>
      </c>
      <c r="AN43" s="386" t="str">
        <f>NOVA!C91</f>
        <v>Do TWO from A-F</v>
      </c>
      <c r="AO43" s="387"/>
      <c r="AP43" s="162" t="str">
        <f>IF(NOVA!X91&lt;&gt;"", NOVA!X91, "")</f>
        <v/>
      </c>
      <c r="AQ43" s="215"/>
      <c r="AR43" s="162">
        <f>NOVA!B156</f>
        <v>3</v>
      </c>
      <c r="AS43" s="386" t="str">
        <f>NOVA!C156</f>
        <v>Do TWO of A, B or C</v>
      </c>
      <c r="AT43" s="387"/>
      <c r="AU43" s="162" t="str">
        <f>IF(NOVA!X156&lt;&gt;"", NOVA!X156, "")</f>
        <v/>
      </c>
    </row>
    <row r="44" spans="1:47" ht="12.75" customHeight="1">
      <c r="A44" s="159" t="str">
        <f>N15</f>
        <v>Aquanaut</v>
      </c>
      <c r="B44" s="151" t="str">
        <f>Electives!X29</f>
        <v/>
      </c>
      <c r="D44" s="402"/>
      <c r="E44" s="42">
        <f>AdventurePins!B49</f>
        <v>4</v>
      </c>
      <c r="F44" s="159" t="str">
        <f>AdventurePins!C49</f>
        <v>Try new sport</v>
      </c>
      <c r="G44" s="42" t="str">
        <f>IF(AdventurePins!X49&lt;&gt;"", AdventurePins!X49, " ")</f>
        <v xml:space="preserve"> </v>
      </c>
      <c r="I44" s="402"/>
      <c r="J44" s="42" t="str">
        <f>AdventurePins!B106</f>
        <v>1e</v>
      </c>
      <c r="K44" s="126" t="str">
        <f>AdventurePins!C106</f>
        <v>Repeat Pledge of Allegance &amp; explain</v>
      </c>
      <c r="L44" s="42" t="str">
        <f>IF(AdventurePins!X106&lt;&gt;"", AdventurePins!X106, " ")</f>
        <v xml:space="preserve"> </v>
      </c>
      <c r="N44" s="416"/>
      <c r="O44" s="107" t="str">
        <f>Electives!B52</f>
        <v>4f</v>
      </c>
      <c r="P44" s="125" t="str">
        <f>Electives!C52</f>
        <v>Learn service dog process</v>
      </c>
      <c r="Q44" s="107" t="str">
        <f>IF(Electives!X52&lt;&gt;"", Electives!X52, " ")</f>
        <v xml:space="preserve"> </v>
      </c>
      <c r="S44" s="416"/>
      <c r="T44" s="107" t="str">
        <f>Electives!B120</f>
        <v>4e</v>
      </c>
      <c r="U44" s="125" t="str">
        <f>Electives!C120</f>
        <v>Replace furnace filter</v>
      </c>
      <c r="V44" s="107" t="str">
        <f>IF(Electives!X120&lt;&gt;"", Electives!X120, " ")</f>
        <v xml:space="preserve"> </v>
      </c>
      <c r="X44" s="427"/>
      <c r="Y44" s="107" t="str">
        <f>Electives!B188</f>
        <v>2g</v>
      </c>
      <c r="Z44" s="127" t="str">
        <f>Electives!C188</f>
        <v>Write/Compose song about issue &amp; perform</v>
      </c>
      <c r="AA44" s="107" t="str">
        <f>IF(Electives!X188&lt;&gt;"", Electives!X188, " ")</f>
        <v xml:space="preserve"> </v>
      </c>
      <c r="AC44" s="219">
        <f>'Shooting Sports'!B9</f>
        <v>4</v>
      </c>
      <c r="AD44" s="392" t="str">
        <f>'Shooting Sports'!C9</f>
        <v>Show how to put away and store gun</v>
      </c>
      <c r="AE44" s="393"/>
      <c r="AF44" s="219" t="str">
        <f>IF('Shooting Sports'!X9&lt;&gt;"", 'Shooting Sports'!X9, "")</f>
        <v/>
      </c>
      <c r="AG44" s="215"/>
      <c r="AH44" s="162" t="str">
        <f>NOVA!B31</f>
        <v>3b3</v>
      </c>
      <c r="AI44" s="386" t="str">
        <f>NOVA!C31</f>
        <v>Explain difference of rock types</v>
      </c>
      <c r="AJ44" s="387"/>
      <c r="AK44" s="162" t="str">
        <f>IF(NOVA!X31&lt;&gt;"", NOVA!X31, "")</f>
        <v/>
      </c>
      <c r="AL44" s="215"/>
      <c r="AM44" s="162" t="str">
        <f>NOVA!B92</f>
        <v>3a1</v>
      </c>
      <c r="AN44" s="386" t="str">
        <f>NOVA!C92</f>
        <v>Watch the stars</v>
      </c>
      <c r="AO44" s="387"/>
      <c r="AP44" s="162" t="str">
        <f>IF(NOVA!X92&lt;&gt;"", NOVA!X92, "")</f>
        <v/>
      </c>
      <c r="AQ44" s="215"/>
      <c r="AR44" s="162" t="str">
        <f>NOVA!B157</f>
        <v>3a</v>
      </c>
      <c r="AS44" s="386" t="str">
        <f>NOVA!C157</f>
        <v>Choose 2 and calculate your weight there</v>
      </c>
      <c r="AT44" s="387"/>
      <c r="AU44" s="162" t="str">
        <f>IF(NOVA!X157&lt;&gt;"", NOVA!X157, "")</f>
        <v/>
      </c>
    </row>
    <row r="45" spans="1:47">
      <c r="A45" s="159" t="str">
        <f>N25</f>
        <v>Art Explosion</v>
      </c>
      <c r="B45" s="151" t="str">
        <f>Electives!X41</f>
        <v/>
      </c>
      <c r="D45" s="402"/>
      <c r="E45" s="42">
        <f>AdventurePins!B50</f>
        <v>5</v>
      </c>
      <c r="F45" s="159" t="str">
        <f>AdventurePins!C50</f>
        <v>Time obstacle course, 2 weeks</v>
      </c>
      <c r="G45" s="42" t="str">
        <f>IF(AdventurePins!X50&lt;&gt;"", AdventurePins!X50, " ")</f>
        <v xml:space="preserve"> </v>
      </c>
      <c r="I45" s="402"/>
      <c r="J45" s="42" t="str">
        <f>AdventurePins!B107</f>
        <v>2a</v>
      </c>
      <c r="K45" s="159" t="str">
        <f>AdventurePins!C107</f>
        <v>Describe troop leadership</v>
      </c>
      <c r="L45" s="42" t="str">
        <f>IF(AdventurePins!X107&lt;&gt;"", AdventurePins!X107, " ")</f>
        <v xml:space="preserve"> </v>
      </c>
      <c r="N45" s="416"/>
      <c r="O45" s="107" t="str">
        <f>Electives!B53</f>
        <v>4g</v>
      </c>
      <c r="P45" s="125" t="str">
        <f>Electives!C53</f>
        <v>Service project for a disability</v>
      </c>
      <c r="Q45" s="107" t="str">
        <f>IF(Electives!X53&lt;&gt;"", Electives!X53, " ")</f>
        <v xml:space="preserve"> </v>
      </c>
      <c r="S45" s="416"/>
      <c r="T45" s="107" t="str">
        <f>Electives!B121</f>
        <v>4f</v>
      </c>
      <c r="U45" s="125" t="str">
        <f>Electives!C121</f>
        <v>Wash a car</v>
      </c>
      <c r="V45" s="107" t="str">
        <f>IF(Electives!X121&lt;&gt;"", Electives!X121, " ")</f>
        <v xml:space="preserve"> </v>
      </c>
      <c r="X45" s="427"/>
      <c r="Y45" s="107" t="str">
        <f>Electives!B189</f>
        <v>2h</v>
      </c>
      <c r="Z45" s="125" t="str">
        <f>Electives!C189</f>
        <v>Perform a musical number.</v>
      </c>
      <c r="AA45" s="107" t="str">
        <f>IF(Electives!X189&lt;&gt;"", Electives!X189, " ")</f>
        <v xml:space="preserve"> </v>
      </c>
      <c r="AC45"/>
      <c r="AD45" s="218" t="str">
        <f>'Shooting Sports'!C11</f>
        <v>BB Gun: Level 2</v>
      </c>
      <c r="AE45" s="218"/>
      <c r="AF45"/>
      <c r="AG45" s="215"/>
      <c r="AH45" s="162" t="str">
        <f>NOVA!B32</f>
        <v>3b4</v>
      </c>
      <c r="AI45" s="386" t="str">
        <f>NOVA!C32</f>
        <v>Share collection and what you learned</v>
      </c>
      <c r="AJ45" s="387"/>
      <c r="AK45" s="162" t="str">
        <f>IF(NOVA!X32&lt;&gt;"", NOVA!X32, "")</f>
        <v/>
      </c>
      <c r="AL45" s="215"/>
      <c r="AM45" s="162" t="str">
        <f>NOVA!B93</f>
        <v>3a2</v>
      </c>
      <c r="AN45" s="386" t="str">
        <f>NOVA!C93</f>
        <v>Find and draw 5 constellations</v>
      </c>
      <c r="AO45" s="387"/>
      <c r="AP45" s="162" t="str">
        <f>IF(NOVA!X93&lt;&gt;"", NOVA!X93, "")</f>
        <v/>
      </c>
      <c r="AQ45" s="215"/>
      <c r="AR45" s="162" t="str">
        <f>NOVA!B158</f>
        <v>3a1</v>
      </c>
      <c r="AS45" s="386" t="str">
        <f>NOVA!C158</f>
        <v>On the sun or moon</v>
      </c>
      <c r="AT45" s="387"/>
      <c r="AU45" s="162" t="str">
        <f>IF(NOVA!X158&lt;&gt;"", NOVA!X158, "")</f>
        <v/>
      </c>
    </row>
    <row r="46" spans="1:47">
      <c r="A46" s="159" t="str">
        <f>N35</f>
        <v>Aware and Care</v>
      </c>
      <c r="B46" s="151" t="str">
        <f>Electives!X55</f>
        <v/>
      </c>
      <c r="D46" s="402"/>
      <c r="E46" s="42">
        <f>AdventurePins!B51</f>
        <v>6</v>
      </c>
      <c r="F46" s="159" t="str">
        <f>AdventurePins!C51</f>
        <v>Lead fitness game</v>
      </c>
      <c r="G46" s="42" t="str">
        <f>IF(AdventurePins!X51&lt;&gt;"", AdventurePins!X51, " ")</f>
        <v xml:space="preserve"> </v>
      </c>
      <c r="I46" s="402"/>
      <c r="J46" s="42" t="str">
        <f>AdventurePins!B108</f>
        <v>2b</v>
      </c>
      <c r="K46" s="159" t="str">
        <f>AdventurePins!C108</f>
        <v>Describe 4 steps of advancement</v>
      </c>
      <c r="L46" s="42" t="str">
        <f>IF(AdventurePins!X108&lt;&gt;"", AdventurePins!X108, " ")</f>
        <v xml:space="preserve"> </v>
      </c>
      <c r="N46" s="417"/>
      <c r="O46" s="107" t="str">
        <f>Electives!B54</f>
        <v>4h</v>
      </c>
      <c r="P46" s="127" t="str">
        <f>Electives!C54</f>
        <v>Activity w/disabled members organization</v>
      </c>
      <c r="Q46" s="107" t="str">
        <f>IF(Electives!X54&lt;&gt;"", Electives!X54, " ")</f>
        <v xml:space="preserve"> </v>
      </c>
      <c r="S46" s="416"/>
      <c r="T46" s="107" t="str">
        <f>Electives!B122</f>
        <v>4g</v>
      </c>
      <c r="U46" s="125" t="str">
        <f>Electives!C122</f>
        <v>Check oil level &amp; tire pressure in car</v>
      </c>
      <c r="V46" s="107" t="str">
        <f>IF(Electives!X122&lt;&gt;"", Electives!X122, " ")</f>
        <v xml:space="preserve"> </v>
      </c>
      <c r="X46" s="399" t="str">
        <f>Electives!C192</f>
        <v>Moviemaking</v>
      </c>
      <c r="Y46" s="399"/>
      <c r="Z46" s="399"/>
      <c r="AA46" s="119"/>
      <c r="AC46" s="219">
        <f>'Shooting Sports'!B12</f>
        <v>1</v>
      </c>
      <c r="AD46" s="391" t="str">
        <f>'Shooting Sports'!C12</f>
        <v>Earn the Level 1 Emblem for BB Gun</v>
      </c>
      <c r="AE46" s="391"/>
      <c r="AF46" s="219" t="str">
        <f>IF('Shooting Sports'!X12&lt;&gt;"", 'Shooting Sports'!X12, "")</f>
        <v/>
      </c>
      <c r="AG46" s="215"/>
      <c r="AH46" s="162" t="str">
        <f>NOVA!B33</f>
        <v>3c1</v>
      </c>
      <c r="AI46" s="386" t="str">
        <f>NOVA!C33</f>
        <v>Use 4 ways to monitor / predict weather</v>
      </c>
      <c r="AJ46" s="387"/>
      <c r="AK46" s="162" t="str">
        <f>IF(NOVA!X33&lt;&gt;"", NOVA!X33, "")</f>
        <v/>
      </c>
      <c r="AL46" s="215"/>
      <c r="AM46" s="162" t="str">
        <f>NOVA!B94</f>
        <v>3a3</v>
      </c>
      <c r="AN46" s="386" t="str">
        <f>NOVA!C94</f>
        <v>Discuss with counselor</v>
      </c>
      <c r="AO46" s="387"/>
      <c r="AP46" s="162" t="str">
        <f>IF(NOVA!X94&lt;&gt;"", NOVA!X94, "")</f>
        <v/>
      </c>
      <c r="AQ46" s="215"/>
      <c r="AR46" s="162" t="str">
        <f>NOVA!B159</f>
        <v>3a2</v>
      </c>
      <c r="AS46" s="386" t="str">
        <f>NOVA!C159</f>
        <v>On Jupiter or Pluto</v>
      </c>
      <c r="AT46" s="387"/>
      <c r="AU46" s="162" t="str">
        <f>IF(NOVA!X159&lt;&gt;"", NOVA!X159, "")</f>
        <v/>
      </c>
    </row>
    <row r="47" spans="1:47">
      <c r="A47" s="159" t="str">
        <f>N47</f>
        <v>Build It</v>
      </c>
      <c r="B47" s="151" t="str">
        <f>Electives!X62</f>
        <v/>
      </c>
      <c r="D47" s="399" t="str">
        <f>AdventurePins!C53</f>
        <v>Webelos Walkabout</v>
      </c>
      <c r="E47" s="399"/>
      <c r="F47" s="399"/>
      <c r="G47" s="399"/>
      <c r="I47" s="402"/>
      <c r="J47" s="42" t="str">
        <f>AdventurePins!B109</f>
        <v>2c</v>
      </c>
      <c r="K47" s="159" t="str">
        <f>AdventurePins!C109</f>
        <v>Describe ranks in Boy Scouts</v>
      </c>
      <c r="L47" s="42" t="str">
        <f>IF(AdventurePins!X109&lt;&gt;"", AdventurePins!X109, " ")</f>
        <v xml:space="preserve"> </v>
      </c>
      <c r="N47" s="399" t="str">
        <f>Electives!C57</f>
        <v>Build It</v>
      </c>
      <c r="O47" s="399"/>
      <c r="P47" s="399"/>
      <c r="Q47" s="399"/>
      <c r="S47" s="416"/>
      <c r="T47" s="107" t="str">
        <f>Electives!B123</f>
        <v>4h</v>
      </c>
      <c r="U47" s="125" t="str">
        <f>Electives!C123</f>
        <v>Replace a bulb in a car</v>
      </c>
      <c r="V47" s="107" t="str">
        <f>IF(Electives!X123&lt;&gt;"", Electives!X123, " ")</f>
        <v xml:space="preserve"> </v>
      </c>
      <c r="X47" s="410" t="str">
        <f>IF(Electives!$E192&lt;&gt;"", Electives!$E192, " ")</f>
        <v>(Do All)</v>
      </c>
      <c r="Y47" s="107">
        <f>Electives!B193</f>
        <v>1</v>
      </c>
      <c r="Z47" s="126" t="str">
        <f>Electives!C193</f>
        <v>Write story outline. Create storyboard.</v>
      </c>
      <c r="AA47" s="107" t="str">
        <f>IF(Electives!X193&lt;&gt;"", Electives!X193, " ")</f>
        <v xml:space="preserve"> </v>
      </c>
      <c r="AC47" s="219" t="str">
        <f>'Shooting Sports'!B13</f>
        <v>S1</v>
      </c>
      <c r="AD47" s="392" t="str">
        <f>'Shooting Sports'!C13</f>
        <v>Demonstrate one shooting position</v>
      </c>
      <c r="AE47" s="393"/>
      <c r="AF47" s="219" t="str">
        <f>IF('Shooting Sports'!X13&lt;&gt;"", 'Shooting Sports'!X13, "")</f>
        <v/>
      </c>
      <c r="AG47" s="215"/>
      <c r="AH47" s="162" t="str">
        <f>NOVA!B34</f>
        <v>3c2</v>
      </c>
      <c r="AI47" s="386" t="str">
        <f>NOVA!C34</f>
        <v>Analyze predictions for a week</v>
      </c>
      <c r="AJ47" s="387"/>
      <c r="AK47" s="162" t="str">
        <f>IF(NOVA!X34&lt;&gt;"", NOVA!X34, "")</f>
        <v/>
      </c>
      <c r="AL47" s="215"/>
      <c r="AM47" s="162" t="str">
        <f>NOVA!B95</f>
        <v>3b1</v>
      </c>
      <c r="AN47" s="386" t="str">
        <f>NOVA!C95</f>
        <v>Explain revolution, orbit and rotation</v>
      </c>
      <c r="AO47" s="387"/>
      <c r="AP47" s="162" t="str">
        <f>IF(NOVA!X95&lt;&gt;"", NOVA!X95, "")</f>
        <v/>
      </c>
      <c r="AQ47" s="215"/>
      <c r="AR47" s="162" t="str">
        <f>NOVA!B160</f>
        <v>3a3</v>
      </c>
      <c r="AS47" s="386" t="str">
        <f>NOVA!C160</f>
        <v>On a planet of your choice</v>
      </c>
      <c r="AT47" s="387"/>
      <c r="AU47" s="162" t="str">
        <f>IF(NOVA!X160&lt;&gt;"", NOVA!X160, "")</f>
        <v/>
      </c>
    </row>
    <row r="48" spans="1:47" ht="12.75" customHeight="1">
      <c r="A48" s="159" t="str">
        <f>N52</f>
        <v>Build My Own Hero</v>
      </c>
      <c r="B48" s="151" t="str">
        <f>Electives!X71</f>
        <v/>
      </c>
      <c r="D48" s="403" t="str">
        <f>IF(AdventurePins!$E53&lt;&gt;"", AdventurePins!$E53, " ")</f>
        <v>(Do 1-4 and one other)</v>
      </c>
      <c r="E48" s="42">
        <f>AdventurePins!B54</f>
        <v>1</v>
      </c>
      <c r="F48" s="159" t="str">
        <f>AdventurePins!C54</f>
        <v>Create a hike plan</v>
      </c>
      <c r="G48" s="42" t="str">
        <f>IF(AdventurePins!X54&lt;&gt;"", AdventurePins!X54, " ")</f>
        <v xml:space="preserve"> </v>
      </c>
      <c r="I48" s="402"/>
      <c r="J48" s="42" t="str">
        <f>AdventurePins!B110</f>
        <v>2d</v>
      </c>
      <c r="K48" s="159" t="str">
        <f>AdventurePins!C110</f>
        <v>Describe merit badge program</v>
      </c>
      <c r="L48" s="42" t="str">
        <f>IF(AdventurePins!X110&lt;&gt;"", AdventurePins!X110, " ")</f>
        <v xml:space="preserve"> </v>
      </c>
      <c r="N48" s="410" t="str">
        <f>IF(Electives!$E57&lt;&gt;"", Electives!$E57, " ")</f>
        <v>(Do All)</v>
      </c>
      <c r="O48" s="107">
        <f>Electives!B58</f>
        <v>1</v>
      </c>
      <c r="P48" s="125" t="str">
        <f>Electives!C58</f>
        <v>Learn basic tools &amp; safety</v>
      </c>
      <c r="Q48" s="107" t="str">
        <f>IF(Electives!X58&lt;&gt;"", Electives!X58, " ")</f>
        <v xml:space="preserve"> </v>
      </c>
      <c r="S48" s="416"/>
      <c r="T48" s="107" t="str">
        <f>Electives!B124</f>
        <v>4i</v>
      </c>
      <c r="U48" s="125" t="str">
        <f>Electives!C124</f>
        <v>Change a car tire</v>
      </c>
      <c r="V48" s="107" t="str">
        <f>IF(Electives!X124&lt;&gt;"", Electives!X124, " ")</f>
        <v xml:space="preserve"> </v>
      </c>
      <c r="X48" s="410"/>
      <c r="Y48" s="107">
        <f>Electives!B194</f>
        <v>2</v>
      </c>
      <c r="Z48" s="125" t="str">
        <f>Electives!C194</f>
        <v>Create movie w/Oath &amp; Law</v>
      </c>
      <c r="AA48" s="107" t="str">
        <f>IF(Electives!X194&lt;&gt;"", Electives!X194, " ")</f>
        <v xml:space="preserve"> </v>
      </c>
      <c r="AC48" s="219" t="str">
        <f>'Shooting Sports'!B14</f>
        <v>S2</v>
      </c>
      <c r="AD48" s="392" t="str">
        <f>'Shooting Sports'!C14</f>
        <v>Fire 5 BBs in 3 volleys at the Cub target</v>
      </c>
      <c r="AE48" s="393"/>
      <c r="AF48" s="219" t="str">
        <f>IF('Shooting Sports'!X14&lt;&gt;"", 'Shooting Sports'!X14, "")</f>
        <v/>
      </c>
      <c r="AG48" s="215"/>
      <c r="AH48" s="162" t="str">
        <f>NOVA!B35</f>
        <v>3c3</v>
      </c>
      <c r="AI48" s="386" t="str">
        <f>NOVA!C35</f>
        <v>Discuss work with counselor</v>
      </c>
      <c r="AJ48" s="387"/>
      <c r="AK48" s="162" t="str">
        <f>IF(NOVA!X35&lt;&gt;"", NOVA!X35, "")</f>
        <v/>
      </c>
      <c r="AL48" s="215"/>
      <c r="AM48" s="162" t="str">
        <f>NOVA!B96</f>
        <v>3b2</v>
      </c>
      <c r="AN48" s="386" t="str">
        <f>NOVA!C96</f>
        <v>Compare 3 planets to the Earth</v>
      </c>
      <c r="AO48" s="387"/>
      <c r="AP48" s="162" t="str">
        <f>IF(NOVA!X96&lt;&gt;"", NOVA!X96, "")</f>
        <v/>
      </c>
      <c r="AQ48" s="215"/>
      <c r="AR48" s="162" t="str">
        <f>NOVA!B161</f>
        <v>3b</v>
      </c>
      <c r="AS48" s="386" t="str">
        <f>NOVA!C161</f>
        <v>Choose one and calculate its height</v>
      </c>
      <c r="AT48" s="387"/>
      <c r="AU48" s="162" t="str">
        <f>IF(NOVA!X161&lt;&gt;"", NOVA!X161, "")</f>
        <v/>
      </c>
    </row>
    <row r="49" spans="1:47" ht="12.75" customHeight="1">
      <c r="A49" s="159" t="str">
        <f>S3</f>
        <v>Castaway</v>
      </c>
      <c r="B49" s="151" t="str">
        <f>Electives!X81</f>
        <v/>
      </c>
      <c r="D49" s="404"/>
      <c r="E49" s="42">
        <f>AdventurePins!B55</f>
        <v>2</v>
      </c>
      <c r="F49" s="159" t="str">
        <f>AdventurePins!C55</f>
        <v>Assemble a hiking first-aid kit</v>
      </c>
      <c r="G49" s="42" t="str">
        <f>IF(AdventurePins!X55&lt;&gt;"", AdventurePins!X55, " ")</f>
        <v xml:space="preserve"> </v>
      </c>
      <c r="I49" s="402"/>
      <c r="J49" s="42" t="str">
        <f>AdventurePins!B111</f>
        <v>3a</v>
      </c>
      <c r="K49" s="159" t="str">
        <f>AdventurePins!C111</f>
        <v>Explain patrol method &amp; types</v>
      </c>
      <c r="L49" s="42" t="str">
        <f>IF(AdventurePins!X111&lt;&gt;"", AdventurePins!X111, " ")</f>
        <v xml:space="preserve"> </v>
      </c>
      <c r="N49" s="410"/>
      <c r="O49" s="107">
        <f>Electives!B59</f>
        <v>2</v>
      </c>
      <c r="P49" s="125" t="str">
        <f>Electives!C59</f>
        <v>Build carpentry project</v>
      </c>
      <c r="Q49" s="107" t="str">
        <f>IF(Electives!X59&lt;&gt;"", Electives!X59, " ")</f>
        <v xml:space="preserve"> </v>
      </c>
      <c r="S49" s="416"/>
      <c r="T49" s="107" t="str">
        <f>Electives!B125</f>
        <v>4j</v>
      </c>
      <c r="U49" s="125" t="str">
        <f>Electives!C125</f>
        <v>Repair bicycle, chain, tires, flat, etc</v>
      </c>
      <c r="V49" s="107" t="str">
        <f>IF(Electives!X125&lt;&gt;"", Electives!X125, " ")</f>
        <v xml:space="preserve"> </v>
      </c>
      <c r="X49" s="410"/>
      <c r="Y49" s="107">
        <f>Electives!B195</f>
        <v>3</v>
      </c>
      <c r="Z49" s="125" t="str">
        <f>Electives!C195</f>
        <v>Share movie with family/pack/den.</v>
      </c>
      <c r="AA49" s="107" t="str">
        <f>IF(Electives!X195&lt;&gt;"", Electives!X195, " ")</f>
        <v xml:space="preserve"> </v>
      </c>
      <c r="AC49" s="219" t="str">
        <f>'Shooting Sports'!B15</f>
        <v>S3</v>
      </c>
      <c r="AD49" s="392" t="str">
        <f>'Shooting Sports'!C15</f>
        <v>Demonstrate/Explain range commands</v>
      </c>
      <c r="AE49" s="393"/>
      <c r="AF49" s="219" t="str">
        <f>IF('Shooting Sports'!X15&lt;&gt;"", 'Shooting Sports'!X15, "")</f>
        <v/>
      </c>
      <c r="AG49" s="215"/>
      <c r="AH49" s="162" t="str">
        <f>NOVA!B36</f>
        <v>3d</v>
      </c>
      <c r="AI49" s="386" t="str">
        <f>NOVA!C36</f>
        <v>Choose 2 habitats and complete activity</v>
      </c>
      <c r="AJ49" s="387"/>
      <c r="AK49" s="162" t="str">
        <f>IF(NOVA!X36&lt;&gt;"", NOVA!X36, "")</f>
        <v/>
      </c>
      <c r="AL49" s="215"/>
      <c r="AM49" s="162" t="str">
        <f>NOVA!B97</f>
        <v>3b3</v>
      </c>
      <c r="AN49" s="386" t="str">
        <f>NOVA!C97</f>
        <v>Discuss with counselor</v>
      </c>
      <c r="AO49" s="387"/>
      <c r="AP49" s="162" t="str">
        <f>IF(NOVA!X97&lt;&gt;"", NOVA!X97, "")</f>
        <v/>
      </c>
      <c r="AQ49" s="215"/>
      <c r="AR49" s="162" t="str">
        <f>NOVA!B162</f>
        <v>3b1</v>
      </c>
      <c r="AS49" s="386" t="str">
        <f>NOVA!C162</f>
        <v>A tree</v>
      </c>
      <c r="AT49" s="387"/>
      <c r="AU49" s="162" t="str">
        <f>IF(NOVA!X162&lt;&gt;"", NOVA!X162, "")</f>
        <v/>
      </c>
    </row>
    <row r="50" spans="1:47">
      <c r="A50" s="159" t="str">
        <f>S11</f>
        <v>Earth Rocks!</v>
      </c>
      <c r="B50" s="151" t="str">
        <f>Electives!X95</f>
        <v/>
      </c>
      <c r="D50" s="404"/>
      <c r="E50" s="42">
        <f>AdventurePins!B56</f>
        <v>3</v>
      </c>
      <c r="F50" s="159" t="str">
        <f>AdventurePins!C56</f>
        <v>Outdoor Code / Leave No Trace</v>
      </c>
      <c r="G50" s="42" t="str">
        <f>IF(AdventurePins!X56&lt;&gt;"", AdventurePins!X56, " ")</f>
        <v xml:space="preserve"> </v>
      </c>
      <c r="I50" s="402"/>
      <c r="J50" s="42" t="str">
        <f>AdventurePins!B112</f>
        <v>3b</v>
      </c>
      <c r="K50" s="127" t="str">
        <f>AdventurePins!C112</f>
        <v>Hold an election to choose patrol leader</v>
      </c>
      <c r="L50" s="42" t="str">
        <f>IF(AdventurePins!X112&lt;&gt;"", AdventurePins!X112, " ")</f>
        <v xml:space="preserve"> </v>
      </c>
      <c r="N50" s="410"/>
      <c r="O50" s="107">
        <f>Electives!B60</f>
        <v>3</v>
      </c>
      <c r="P50" s="125" t="str">
        <f>Electives!C60</f>
        <v>List tools / materials for #2</v>
      </c>
      <c r="Q50" s="107" t="str">
        <f>IF(Electives!X60&lt;&gt;"", Electives!X60, " ")</f>
        <v xml:space="preserve"> </v>
      </c>
      <c r="S50" s="416"/>
      <c r="T50" s="107" t="str">
        <f>Electives!B126</f>
        <v>4k</v>
      </c>
      <c r="U50" s="127" t="str">
        <f>Electives!C126</f>
        <v>Replace wheels on skateboard, scooter, or skates</v>
      </c>
      <c r="V50" s="107" t="str">
        <f>IF(Electives!X126&lt;&gt;"", Electives!X126, " ")</f>
        <v xml:space="preserve"> </v>
      </c>
      <c r="X50" s="399" t="str">
        <f>Electives!C198</f>
        <v>Project Family</v>
      </c>
      <c r="Y50" s="399"/>
      <c r="Z50" s="399"/>
      <c r="AA50" s="119"/>
      <c r="AC50" s="219" t="str">
        <f>'Shooting Sports'!B16</f>
        <v>S4</v>
      </c>
      <c r="AD50" s="391" t="str">
        <f>'Shooting Sports'!C16</f>
        <v>5 facts about BB gun history</v>
      </c>
      <c r="AE50" s="391"/>
      <c r="AF50" s="219" t="str">
        <f>IF('Shooting Sports'!X16&lt;&gt;"", 'Shooting Sports'!X16, "")</f>
        <v/>
      </c>
      <c r="AG50" s="142"/>
      <c r="AH50" s="162" t="str">
        <f>NOVA!B37</f>
        <v>3d1</v>
      </c>
      <c r="AI50" s="386" t="str">
        <f>NOVA!C37</f>
        <v>Prairie</v>
      </c>
      <c r="AJ50" s="387"/>
      <c r="AK50" s="162" t="str">
        <f>IF(NOVA!X37&lt;&gt;"", NOVA!X37, "")</f>
        <v/>
      </c>
      <c r="AL50" s="142"/>
      <c r="AM50" s="162" t="str">
        <f>NOVA!B98</f>
        <v>3c1</v>
      </c>
      <c r="AN50" s="386" t="str">
        <f>NOVA!C98</f>
        <v>Design a rover and tell what it collects</v>
      </c>
      <c r="AO50" s="387"/>
      <c r="AP50" s="162" t="str">
        <f>IF(NOVA!X98&lt;&gt;"", NOVA!X98, "")</f>
        <v/>
      </c>
      <c r="AQ50" s="142"/>
      <c r="AR50" s="162" t="str">
        <f>NOVA!B163</f>
        <v>3b2</v>
      </c>
      <c r="AS50" s="386" t="str">
        <f>NOVA!C163</f>
        <v>Your house</v>
      </c>
      <c r="AT50" s="387"/>
      <c r="AU50" s="162" t="str">
        <f>IF(NOVA!X163&lt;&gt;"", NOVA!X163, "")</f>
        <v/>
      </c>
    </row>
    <row r="51" spans="1:47" ht="12.75" customHeight="1">
      <c r="A51" s="159" t="str">
        <f>S23</f>
        <v>Engineer</v>
      </c>
      <c r="B51" s="151" t="str">
        <f>Electives!X104</f>
        <v/>
      </c>
      <c r="D51" s="404"/>
      <c r="E51" s="42">
        <f>AdventurePins!B57</f>
        <v>4</v>
      </c>
      <c r="F51" s="159" t="str">
        <f>AdventurePins!C57</f>
        <v>Hike 3 miles and plan lunch</v>
      </c>
      <c r="G51" s="42" t="str">
        <f>IF(AdventurePins!X57&lt;&gt;"", AdventurePins!X57, " ")</f>
        <v xml:space="preserve"> </v>
      </c>
      <c r="I51" s="402"/>
      <c r="J51" s="42" t="str">
        <f>AdventurePins!B113</f>
        <v>3c</v>
      </c>
      <c r="K51" s="127" t="str">
        <f>AdventurePins!C113</f>
        <v>Develop patrol name, emblem, flag, &amp; yell</v>
      </c>
      <c r="L51" s="42" t="str">
        <f>IF(AdventurePins!X113&lt;&gt;"", AdventurePins!X113, " ")</f>
        <v xml:space="preserve"> </v>
      </c>
      <c r="N51" s="410"/>
      <c r="O51" s="107">
        <f>Electives!B61</f>
        <v>4</v>
      </c>
      <c r="P51" s="127" t="str">
        <f>Electives!C61</f>
        <v>Visit / interview construction worker @ site</v>
      </c>
      <c r="Q51" s="107" t="str">
        <f>IF(Electives!X61&lt;&gt;"", Electives!X61, " ")</f>
        <v xml:space="preserve"> </v>
      </c>
      <c r="S51" s="416"/>
      <c r="T51" s="107" t="str">
        <f>Electives!B127</f>
        <v>4l</v>
      </c>
      <c r="U51" s="125" t="str">
        <f>Electives!C127</f>
        <v>Help prepare and paint a room</v>
      </c>
      <c r="V51" s="107" t="str">
        <f>IF(Electives!X127&lt;&gt;"", Electives!X127, " ")</f>
        <v xml:space="preserve"> </v>
      </c>
      <c r="X51" s="410" t="str">
        <f>IF(Electives!$E198&lt;&gt;"", Electives!$E198, " ")</f>
        <v>(Do 1, one of 2, all 3 thru 5, and one of 6)</v>
      </c>
      <c r="Y51" s="107">
        <f>Electives!B199</f>
        <v>1</v>
      </c>
      <c r="Z51" s="127" t="str">
        <f>Electives!C199</f>
        <v>Interview grandparent about childhood life</v>
      </c>
      <c r="AA51" s="107" t="str">
        <f>IF(Electives!X199&lt;&gt;"", Electives!X199, " ")</f>
        <v xml:space="preserve"> </v>
      </c>
      <c r="AC51"/>
      <c r="AD51" s="218" t="str">
        <f>'Shooting Sports'!C18</f>
        <v>Archery: Level 1</v>
      </c>
      <c r="AE51" s="218"/>
      <c r="AF51"/>
      <c r="AG51" s="72"/>
      <c r="AH51" s="162" t="str">
        <f>NOVA!B38</f>
        <v>3d2</v>
      </c>
      <c r="AI51" s="386" t="str">
        <f>NOVA!C38</f>
        <v>Temperate forest</v>
      </c>
      <c r="AJ51" s="387"/>
      <c r="AK51" s="162" t="str">
        <f>IF(NOVA!X38&lt;&gt;"", NOVA!X38, "")</f>
        <v/>
      </c>
      <c r="AL51" s="72"/>
      <c r="AM51" s="162" t="str">
        <f>NOVA!B99</f>
        <v>3c2</v>
      </c>
      <c r="AN51" s="386" t="str">
        <f>NOVA!C99</f>
        <v>How would rover work</v>
      </c>
      <c r="AO51" s="387"/>
      <c r="AP51" s="162" t="str">
        <f>IF(NOVA!X99&lt;&gt;"", NOVA!X99, "")</f>
        <v/>
      </c>
      <c r="AQ51" s="72"/>
      <c r="AR51" s="162" t="str">
        <f>NOVA!B164</f>
        <v>3b3</v>
      </c>
      <c r="AS51" s="386" t="str">
        <f>NOVA!C164</f>
        <v>A building of your choice</v>
      </c>
      <c r="AT51" s="387"/>
      <c r="AU51" s="162" t="str">
        <f>IF(NOVA!X164&lt;&gt;"", NOVA!X164, "")</f>
        <v/>
      </c>
    </row>
    <row r="52" spans="1:47">
      <c r="A52" s="159" t="str">
        <f>S30</f>
        <v>Fix It</v>
      </c>
      <c r="B52" s="151" t="str">
        <f>Electives!X137</f>
        <v/>
      </c>
      <c r="D52" s="404"/>
      <c r="E52" s="42">
        <f>AdventurePins!B58</f>
        <v>5</v>
      </c>
      <c r="F52" s="127" t="str">
        <f>AdventurePins!C58</f>
        <v>Identify poisonous plants/animals/insects</v>
      </c>
      <c r="G52" s="42" t="str">
        <f>IF(AdventurePins!X58&lt;&gt;"", AdventurePins!X58, " ")</f>
        <v xml:space="preserve"> </v>
      </c>
      <c r="I52" s="402"/>
      <c r="J52" s="42" t="str">
        <f>AdventurePins!B114</f>
        <v>3d</v>
      </c>
      <c r="K52" s="127" t="str">
        <f>AdventurePins!C114</f>
        <v>Participate in Boy Scout campout/activity</v>
      </c>
      <c r="L52" s="42" t="str">
        <f>IF(AdventurePins!X114&lt;&gt;"", AdventurePins!X114, " ")</f>
        <v xml:space="preserve"> </v>
      </c>
      <c r="N52" s="399" t="str">
        <f>Electives!C64</f>
        <v>Build My Own Hero</v>
      </c>
      <c r="O52" s="399"/>
      <c r="P52" s="399"/>
      <c r="Q52" s="399"/>
      <c r="S52" s="416"/>
      <c r="T52" s="107" t="str">
        <f>Electives!B128</f>
        <v>4m</v>
      </c>
      <c r="U52" s="125" t="str">
        <f>Electives!C128</f>
        <v>Help replace wall or floor tile</v>
      </c>
      <c r="V52" s="107" t="str">
        <f>IF(Electives!X128&lt;&gt;"", Electives!X128, " ")</f>
        <v xml:space="preserve"> </v>
      </c>
      <c r="X52" s="410"/>
      <c r="Y52" s="107" t="str">
        <f>Electives!B200</f>
        <v>2a</v>
      </c>
      <c r="Z52" s="127" t="str">
        <f>Electives!C200</f>
        <v>Family tree of three generations</v>
      </c>
      <c r="AA52" s="107" t="str">
        <f>IF(Electives!X200&lt;&gt;"", Electives!X200, " ")</f>
        <v xml:space="preserve"> </v>
      </c>
      <c r="AC52" s="219">
        <f>'Shooting Sports'!B19</f>
        <v>1</v>
      </c>
      <c r="AD52" s="428" t="str">
        <f>'Shooting Sports'!C19</f>
        <v>Follow archery range rules and whistles</v>
      </c>
      <c r="AE52" s="429"/>
      <c r="AF52" s="219" t="str">
        <f>IF('Shooting Sports'!X19&lt;&gt;"", 'Shooting Sports'!X19, "")</f>
        <v/>
      </c>
      <c r="AG52" s="220"/>
      <c r="AH52" s="162" t="str">
        <f>NOVA!B39</f>
        <v>3d3</v>
      </c>
      <c r="AI52" s="386" t="str">
        <f>NOVA!C39</f>
        <v>Aquatic ecosystem</v>
      </c>
      <c r="AJ52" s="387"/>
      <c r="AK52" s="162" t="str">
        <f>IF(NOVA!X39&lt;&gt;"", NOVA!X39, "")</f>
        <v/>
      </c>
      <c r="AL52" s="220"/>
      <c r="AM52" s="162" t="str">
        <f>NOVA!B100</f>
        <v>3c3</v>
      </c>
      <c r="AN52" s="386" t="str">
        <f>NOVA!C100</f>
        <v>How would rover transmit data</v>
      </c>
      <c r="AO52" s="387"/>
      <c r="AP52" s="162" t="str">
        <f>IF(NOVA!X100&lt;&gt;"", NOVA!X100, "")</f>
        <v/>
      </c>
      <c r="AQ52" s="220"/>
      <c r="AR52" s="162" t="str">
        <f>NOVA!B165</f>
        <v>3c</v>
      </c>
      <c r="AS52" s="386" t="str">
        <f>NOVA!C165</f>
        <v>Calculate the volume of air in your room</v>
      </c>
      <c r="AT52" s="387"/>
      <c r="AU52" s="162" t="str">
        <f>IF(NOVA!X165&lt;&gt;"", NOVA!X165, "")</f>
        <v/>
      </c>
    </row>
    <row r="53" spans="1:47" ht="12.75" customHeight="1">
      <c r="A53" s="159" t="str">
        <f>X3</f>
        <v>Game Design</v>
      </c>
      <c r="B53" s="151" t="str">
        <f>Electives!X144</f>
        <v/>
      </c>
      <c r="D53" s="405"/>
      <c r="E53" s="42">
        <f>AdventurePins!B59</f>
        <v>6</v>
      </c>
      <c r="F53" s="127" t="str">
        <f>AdventurePins!C59</f>
        <v>Leader role: Trail/First-aid/Lunch/Service</v>
      </c>
      <c r="G53" s="42" t="str">
        <f>IF(AdventurePins!X59&lt;&gt;"", AdventurePins!X59, " ")</f>
        <v xml:space="preserve"> </v>
      </c>
      <c r="I53" s="402"/>
      <c r="J53" s="42">
        <f>AdventurePins!B115</f>
        <v>4</v>
      </c>
      <c r="K53" s="126" t="str">
        <f>AdventurePins!C115</f>
        <v>Use patrol method on Boy Scout activity</v>
      </c>
      <c r="L53" s="42" t="str">
        <f>IF(AdventurePins!X115&lt;&gt;"", AdventurePins!X115, " ")</f>
        <v xml:space="preserve"> </v>
      </c>
      <c r="N53" s="410" t="str">
        <f>IF(Electives!$E64&lt;&gt;"", Electives!$E64, " ")</f>
        <v>(Do 1-3 and one other)</v>
      </c>
      <c r="O53" s="107">
        <f>Electives!B65</f>
        <v>1</v>
      </c>
      <c r="P53" s="125" t="str">
        <f>Electives!C65</f>
        <v>What is Hero; Invite local hero.</v>
      </c>
      <c r="Q53" s="107" t="str">
        <f>IF(Electives!X65&lt;&gt;"", Electives!X65, " ")</f>
        <v xml:space="preserve"> </v>
      </c>
      <c r="S53" s="416"/>
      <c r="T53" s="107" t="str">
        <f>Electives!B129</f>
        <v>4n</v>
      </c>
      <c r="U53" s="125" t="str">
        <f>Electives!C129</f>
        <v>Help repair window/door lock</v>
      </c>
      <c r="V53" s="107" t="str">
        <f>IF(Electives!X129&lt;&gt;"", Electives!X129, " ")</f>
        <v xml:space="preserve"> </v>
      </c>
      <c r="X53" s="410"/>
      <c r="Y53" s="107" t="str">
        <f>Electives!B201</f>
        <v>2b</v>
      </c>
      <c r="Z53" s="127" t="str">
        <f>Electives!C201</f>
        <v>Make a display showing family orign</v>
      </c>
      <c r="AA53" s="107" t="str">
        <f>IF(Electives!X201&lt;&gt;"", Electives!X201, " ")</f>
        <v xml:space="preserve"> </v>
      </c>
      <c r="AC53" s="219">
        <f>'Shooting Sports'!B20</f>
        <v>2</v>
      </c>
      <c r="AD53" s="392" t="str">
        <f>'Shooting Sports'!C20</f>
        <v>Identify recurve and compound bow</v>
      </c>
      <c r="AE53" s="393"/>
      <c r="AF53" s="219" t="str">
        <f>IF('Shooting Sports'!X20&lt;&gt;"", 'Shooting Sports'!X20, "")</f>
        <v/>
      </c>
      <c r="AG53" s="221"/>
      <c r="AH53" s="162" t="str">
        <f>NOVA!B40</f>
        <v>3d4</v>
      </c>
      <c r="AI53" s="386" t="str">
        <f>NOVA!C40</f>
        <v>Temperate / Subtropical rain forest</v>
      </c>
      <c r="AJ53" s="387"/>
      <c r="AK53" s="162" t="str">
        <f>IF(NOVA!X40&lt;&gt;"", NOVA!X40, "")</f>
        <v/>
      </c>
      <c r="AL53" s="221"/>
      <c r="AM53" s="162" t="str">
        <f>NOVA!B101</f>
        <v>3c4</v>
      </c>
      <c r="AN53" s="386" t="str">
        <f>NOVA!C101</f>
        <v>Why rovers are needed</v>
      </c>
      <c r="AO53" s="387"/>
      <c r="AP53" s="162" t="str">
        <f>IF(NOVA!X101&lt;&gt;"", NOVA!X101, "")</f>
        <v/>
      </c>
      <c r="AQ53" s="221"/>
      <c r="AR53" s="162" t="str">
        <f>NOVA!B166</f>
        <v>4a1</v>
      </c>
      <c r="AS53" s="386" t="str">
        <f>NOVA!C166</f>
        <v>Look up and discuss cryptography</v>
      </c>
      <c r="AT53" s="387"/>
      <c r="AU53" s="162" t="str">
        <f>IF(NOVA!X166&lt;&gt;"", NOVA!X166, "")</f>
        <v/>
      </c>
    </row>
    <row r="54" spans="1:47" ht="12.75" customHeight="1">
      <c r="A54" s="159" t="str">
        <f>X8</f>
        <v>Into the Wild</v>
      </c>
      <c r="B54" s="151" t="str">
        <f>Electives!X161</f>
        <v/>
      </c>
      <c r="I54" s="402"/>
      <c r="J54" s="42" t="str">
        <f>AdventurePins!B116</f>
        <v>5a</v>
      </c>
      <c r="K54" s="127" t="str">
        <f>AdventurePins!C116</f>
        <v>Tie knots: square, 2-half hitches, taut-line</v>
      </c>
      <c r="L54" s="42" t="str">
        <f>IF(AdventurePins!X116&lt;&gt;"", AdventurePins!X116, " ")</f>
        <v xml:space="preserve"> </v>
      </c>
      <c r="N54" s="410"/>
      <c r="O54" s="107">
        <f>Electives!B66</f>
        <v>2</v>
      </c>
      <c r="P54" s="126" t="str">
        <f>Electives!C66</f>
        <v>Identify how citizens can be local heros.</v>
      </c>
      <c r="Q54" s="107" t="str">
        <f>IF(Electives!X66&lt;&gt;"", Electives!X66, " ")</f>
        <v xml:space="preserve"> </v>
      </c>
      <c r="S54" s="416"/>
      <c r="T54" s="107" t="str">
        <f>Electives!B130</f>
        <v>4o</v>
      </c>
      <c r="U54" s="125" t="str">
        <f>Electives!C130</f>
        <v>Help fix slow or clogged sink</v>
      </c>
      <c r="V54" s="107" t="str">
        <f>IF(Electives!X130&lt;&gt;"", Electives!X130, " ")</f>
        <v xml:space="preserve"> </v>
      </c>
      <c r="X54" s="410"/>
      <c r="Y54" s="107" t="str">
        <f>Electives!B202</f>
        <v>2c</v>
      </c>
      <c r="Z54" s="127" t="str">
        <f>Electives!C202</f>
        <v>Create display of family celebration</v>
      </c>
      <c r="AA54" s="107" t="str">
        <f>IF(Electives!X202&lt;&gt;"", Electives!X202, " ")</f>
        <v xml:space="preserve"> </v>
      </c>
      <c r="AC54" s="219">
        <f>'Shooting Sports'!B21</f>
        <v>3</v>
      </c>
      <c r="AD54" s="392" t="str">
        <f>'Shooting Sports'!C21</f>
        <v>Demonstrate arm/finger guards &amp; quiver</v>
      </c>
      <c r="AE54" s="393"/>
      <c r="AF54" s="219" t="str">
        <f>IF('Shooting Sports'!X21&lt;&gt;"", 'Shooting Sports'!X21, "")</f>
        <v/>
      </c>
      <c r="AG54" s="221"/>
      <c r="AH54" s="162" t="str">
        <f>NOVA!B41</f>
        <v>3d5</v>
      </c>
      <c r="AI54" s="386" t="str">
        <f>NOVA!C41</f>
        <v>Desert</v>
      </c>
      <c r="AJ54" s="387"/>
      <c r="AK54" s="162" t="str">
        <f>IF(NOVA!X41&lt;&gt;"", NOVA!X41, "")</f>
        <v/>
      </c>
      <c r="AL54" s="221"/>
      <c r="AM54" s="162" t="str">
        <f>NOVA!B102</f>
        <v>3d1</v>
      </c>
      <c r="AN54" s="386" t="str">
        <f>NOVA!C102</f>
        <v>Design a space colony</v>
      </c>
      <c r="AO54" s="387"/>
      <c r="AP54" s="162" t="str">
        <f>IF(NOVA!X102&lt;&gt;"", NOVA!X102, "")</f>
        <v/>
      </c>
      <c r="AQ54" s="221"/>
      <c r="AR54" s="162" t="str">
        <f>NOVA!B167</f>
        <v>4a2</v>
      </c>
      <c r="AS54" s="386" t="str">
        <f>NOVA!C167</f>
        <v>Discuss 3 ways codes are made</v>
      </c>
      <c r="AT54" s="387"/>
      <c r="AU54" s="162" t="str">
        <f>IF(NOVA!X167&lt;&gt;"", NOVA!X167, "")</f>
        <v/>
      </c>
    </row>
    <row r="55" spans="1:47">
      <c r="A55" s="159" t="str">
        <f>X23</f>
        <v>Into the Woods</v>
      </c>
      <c r="B55" s="151" t="str">
        <f>Electives!X171</f>
        <v/>
      </c>
      <c r="I55" s="402"/>
      <c r="J55" s="42" t="str">
        <f>AdventurePins!B117</f>
        <v>5b</v>
      </c>
      <c r="K55" s="127" t="str">
        <f>AdventurePins!C117</f>
        <v>Show whip &amp; fuse ends of different ropes</v>
      </c>
      <c r="L55" s="42" t="str">
        <f>IF(AdventurePins!X117&lt;&gt;"", AdventurePins!X117, " ")</f>
        <v xml:space="preserve"> </v>
      </c>
      <c r="N55" s="410"/>
      <c r="O55" s="107">
        <f>Electives!B67</f>
        <v>3</v>
      </c>
      <c r="P55" s="125" t="str">
        <f>Electives!C67</f>
        <v>Recognize community Hero</v>
      </c>
      <c r="Q55" s="107" t="str">
        <f>IF(Electives!X67&lt;&gt;"", Electives!X67, " ")</f>
        <v xml:space="preserve"> </v>
      </c>
      <c r="S55" s="416"/>
      <c r="T55" s="107" t="str">
        <f>Electives!B131</f>
        <v>4p</v>
      </c>
      <c r="U55" s="125" t="str">
        <f>Electives!C131</f>
        <v>Help repair a mailbox</v>
      </c>
      <c r="V55" s="107" t="str">
        <f>IF(Electives!X131&lt;&gt;"", Electives!X131, " ")</f>
        <v xml:space="preserve"> </v>
      </c>
      <c r="X55" s="410"/>
      <c r="Y55" s="107">
        <f>Electives!B203</f>
        <v>3</v>
      </c>
      <c r="Z55" s="127" t="str">
        <f>Electives!C203</f>
        <v>Chart chores for 2 weeks</v>
      </c>
      <c r="AA55" s="107" t="str">
        <f>IF(Electives!X203&lt;&gt;"", Electives!X203, " ")</f>
        <v xml:space="preserve"> </v>
      </c>
      <c r="AC55" s="219">
        <f>'Shooting Sports'!B22</f>
        <v>4</v>
      </c>
      <c r="AD55" s="392" t="str">
        <f>'Shooting Sports'!C22</f>
        <v>Properly shoot a bow</v>
      </c>
      <c r="AE55" s="393"/>
      <c r="AF55" s="219" t="str">
        <f>IF('Shooting Sports'!X22&lt;&gt;"", 'Shooting Sports'!X22, "")</f>
        <v/>
      </c>
      <c r="AG55" s="221"/>
      <c r="AH55" s="162" t="str">
        <f>NOVA!B42</f>
        <v>3d6</v>
      </c>
      <c r="AI55" s="386" t="str">
        <f>NOVA!C42</f>
        <v>Polar ice</v>
      </c>
      <c r="AJ55" s="387"/>
      <c r="AK55" s="162" t="str">
        <f>IF(NOVA!X42&lt;&gt;"", NOVA!X42, "")</f>
        <v/>
      </c>
      <c r="AL55" s="221"/>
      <c r="AM55" s="162" t="str">
        <f>NOVA!B103</f>
        <v>3d2</v>
      </c>
      <c r="AN55" s="386" t="str">
        <f>NOVA!C103</f>
        <v>Discuss survival needs</v>
      </c>
      <c r="AO55" s="387"/>
      <c r="AP55" s="162" t="str">
        <f>IF(NOVA!X103&lt;&gt;"", NOVA!X103, "")</f>
        <v/>
      </c>
      <c r="AQ55" s="221"/>
      <c r="AR55" s="162" t="str">
        <f>NOVA!B168</f>
        <v>4a3</v>
      </c>
      <c r="AS55" s="386" t="str">
        <f>NOVA!C168</f>
        <v>Discuss how codes relate to math</v>
      </c>
      <c r="AT55" s="387"/>
      <c r="AU55" s="162" t="str">
        <f>IF(NOVA!X168&lt;&gt;"", NOVA!X168, "")</f>
        <v/>
      </c>
    </row>
    <row r="56" spans="1:47" ht="12.75" customHeight="1">
      <c r="A56" s="159" t="str">
        <f>X31</f>
        <v>Looking Back, Looking Forward</v>
      </c>
      <c r="B56" s="151" t="str">
        <f>Electives!X177</f>
        <v/>
      </c>
      <c r="I56" s="402"/>
      <c r="J56" s="42">
        <f>AdventurePins!B118</f>
        <v>6</v>
      </c>
      <c r="K56" s="159" t="str">
        <f>AdventurePins!C118</f>
        <v>Demonstrate pocketknife safety</v>
      </c>
      <c r="L56" s="42" t="str">
        <f>IF(AdventurePins!X118&lt;&gt;"", AdventurePins!X118, " ")</f>
        <v xml:space="preserve"> </v>
      </c>
      <c r="N56" s="410"/>
      <c r="O56" s="107">
        <f>Electives!B68</f>
        <v>4</v>
      </c>
      <c r="P56" s="125" t="str">
        <f>Electives!C68</f>
        <v>Learn about a foreign hero</v>
      </c>
      <c r="Q56" s="107" t="str">
        <f>IF(Electives!X68&lt;&gt;"", Electives!X68, " ")</f>
        <v xml:space="preserve"> </v>
      </c>
      <c r="S56" s="416"/>
      <c r="T56" s="107" t="str">
        <f>Electives!B132</f>
        <v>4q</v>
      </c>
      <c r="U56" s="127" t="str">
        <f>Electives!C132</f>
        <v>Change battery in smoke or CO2 detector</v>
      </c>
      <c r="V56" s="107" t="str">
        <f>IF(Electives!X132&lt;&gt;"", Electives!X132, " ")</f>
        <v xml:space="preserve"> </v>
      </c>
      <c r="X56" s="410"/>
      <c r="Y56" s="107">
        <f>Electives!B204</f>
        <v>4</v>
      </c>
      <c r="Z56" s="127" t="str">
        <f>Electives!C204</f>
        <v>Help a family member complete a job</v>
      </c>
      <c r="AA56" s="107" t="str">
        <f>IF(Electives!X204&lt;&gt;"", Electives!X204, " ")</f>
        <v xml:space="preserve"> </v>
      </c>
      <c r="AC56" s="219">
        <f>'Shooting Sports'!B23</f>
        <v>5</v>
      </c>
      <c r="AD56" s="394" t="str">
        <f>'Shooting Sports'!C23</f>
        <v>Safely retrieve arrows</v>
      </c>
      <c r="AE56" s="394"/>
      <c r="AF56" s="219" t="str">
        <f>IF('Shooting Sports'!X23&lt;&gt;"", 'Shooting Sports'!X23, "")</f>
        <v/>
      </c>
      <c r="AG56" s="221"/>
      <c r="AH56" s="162" t="str">
        <f>NOVA!B43</f>
        <v>3d7</v>
      </c>
      <c r="AI56" s="386" t="str">
        <f>NOVA!C43</f>
        <v>Tide pools</v>
      </c>
      <c r="AJ56" s="387"/>
      <c r="AK56" s="162" t="str">
        <f>IF(NOVA!X43&lt;&gt;"", NOVA!X43, "")</f>
        <v/>
      </c>
      <c r="AL56" s="221"/>
      <c r="AM56" s="162" t="str">
        <f>NOVA!B104</f>
        <v>3e</v>
      </c>
      <c r="AN56" s="386" t="str">
        <f>NOVA!C104</f>
        <v>Map an asteroid</v>
      </c>
      <c r="AO56" s="387"/>
      <c r="AP56" s="162" t="str">
        <f>IF(NOVA!X104&lt;&gt;"", NOVA!X104, "")</f>
        <v/>
      </c>
      <c r="AQ56" s="221"/>
      <c r="AR56" s="162" t="str">
        <f>NOVA!B169</f>
        <v>4b1</v>
      </c>
      <c r="AS56" s="386" t="str">
        <f>NOVA!C169</f>
        <v>Design a code and write a message</v>
      </c>
      <c r="AT56" s="387"/>
      <c r="AU56" s="162" t="str">
        <f>IF(NOVA!X169&lt;&gt;"", NOVA!X169, "")</f>
        <v/>
      </c>
    </row>
    <row r="57" spans="1:47" ht="12.75" customHeight="1">
      <c r="A57" s="159" t="str">
        <f>X35</f>
        <v>Maestro!</v>
      </c>
      <c r="B57" s="151" t="str">
        <f>Electives!X190</f>
        <v/>
      </c>
      <c r="N57" s="410"/>
      <c r="O57" s="107">
        <f>Electives!B69</f>
        <v>5</v>
      </c>
      <c r="P57" s="125" t="str">
        <f>Electives!C69</f>
        <v>Learn about a Scout hero</v>
      </c>
      <c r="Q57" s="107" t="str">
        <f>IF(Electives!X69&lt;&gt;"", Electives!X69, " ")</f>
        <v xml:space="preserve"> </v>
      </c>
      <c r="S57" s="416"/>
      <c r="T57" s="107" t="str">
        <f>Electives!B133</f>
        <v>4r</v>
      </c>
      <c r="U57" s="125" t="str">
        <f>Electives!C133</f>
        <v>Help fix leaky faucet</v>
      </c>
      <c r="V57" s="107" t="str">
        <f>IF(Electives!X133&lt;&gt;"", Electives!X133, " ")</f>
        <v xml:space="preserve"> </v>
      </c>
      <c r="X57" s="410"/>
      <c r="Y57" s="107">
        <f>Electives!B205</f>
        <v>5</v>
      </c>
      <c r="Z57" s="127" t="str">
        <f>Electives!C205</f>
        <v>Home Inspection</v>
      </c>
      <c r="AA57" s="107" t="str">
        <f>IF(Electives!X205&lt;&gt;"", Electives!X205, " ")</f>
        <v xml:space="preserve"> </v>
      </c>
      <c r="AC57"/>
      <c r="AD57" s="218" t="str">
        <f>'Shooting Sports'!C25</f>
        <v>Archery: Level 2</v>
      </c>
      <c r="AE57" s="218"/>
      <c r="AF57"/>
      <c r="AG57" s="221"/>
      <c r="AH57" s="162">
        <f>NOVA!B44</f>
        <v>4</v>
      </c>
      <c r="AI57" s="386" t="str">
        <f>NOVA!C44</f>
        <v>Do A or B</v>
      </c>
      <c r="AJ57" s="387"/>
      <c r="AK57" s="162" t="str">
        <f>IF(NOVA!X44&lt;&gt;"", NOVA!X44, "")</f>
        <v/>
      </c>
      <c r="AL57" s="221"/>
      <c r="AM57" s="162" t="str">
        <f>NOVA!B105</f>
        <v>3f1</v>
      </c>
      <c r="AN57" s="386" t="str">
        <f>NOVA!C105</f>
        <v>Model solar and lunar eclipse</v>
      </c>
      <c r="AO57" s="387"/>
      <c r="AP57" s="162" t="str">
        <f>IF(NOVA!X105&lt;&gt;"", NOVA!X105, "")</f>
        <v/>
      </c>
      <c r="AQ57" s="221"/>
      <c r="AR57" s="162" t="str">
        <f>NOVA!B170</f>
        <v>4b2</v>
      </c>
      <c r="AS57" s="386" t="str">
        <f>NOVA!C170</f>
        <v>Share your code with your counselor</v>
      </c>
      <c r="AT57" s="387"/>
      <c r="AU57" s="162" t="str">
        <f>IF(NOVA!X170&lt;&gt;"", NOVA!X170, "")</f>
        <v/>
      </c>
    </row>
    <row r="58" spans="1:47" ht="12.75" customHeight="1">
      <c r="A58" s="159" t="str">
        <f>X46</f>
        <v>Moviemaking</v>
      </c>
      <c r="B58" s="151" t="str">
        <f>Electives!X196</f>
        <v/>
      </c>
      <c r="N58" s="410"/>
      <c r="O58" s="107">
        <f>Electives!B70</f>
        <v>6</v>
      </c>
      <c r="P58" s="125" t="str">
        <f>Electives!C70</f>
        <v>Create your own superhero</v>
      </c>
      <c r="Q58" s="107" t="str">
        <f>IF(Electives!X70&lt;&gt;"", Electives!X70, " ")</f>
        <v xml:space="preserve"> </v>
      </c>
      <c r="S58" s="416"/>
      <c r="T58" s="107" t="str">
        <f>Electives!B134</f>
        <v>4s</v>
      </c>
      <c r="U58" s="125" t="str">
        <f>Electives!C134</f>
        <v>Find wall studs &amp; hang curtain rod</v>
      </c>
      <c r="V58" s="107" t="str">
        <f>IF(Electives!X134&lt;&gt;"", Electives!X134, " ")</f>
        <v xml:space="preserve"> </v>
      </c>
      <c r="X58" s="410"/>
      <c r="Y58" s="107" t="str">
        <f>Electives!B206</f>
        <v>6a</v>
      </c>
      <c r="Z58" s="127" t="str">
        <f>Electives!C206</f>
        <v>Hold a family meeting to plan an activity</v>
      </c>
      <c r="AA58" s="107" t="str">
        <f>IF(Electives!X206&lt;&gt;"", Electives!X206, " ")</f>
        <v xml:space="preserve"> </v>
      </c>
      <c r="AC58" s="219">
        <f>'Shooting Sports'!B26</f>
        <v>1</v>
      </c>
      <c r="AD58" s="391" t="str">
        <f>'Shooting Sports'!C26</f>
        <v>Earn the Level 1 Emblem for Archery</v>
      </c>
      <c r="AE58" s="391"/>
      <c r="AF58" s="219" t="str">
        <f>IF('Shooting Sports'!X26&lt;&gt;"", 'Shooting Sports'!X26, "")</f>
        <v/>
      </c>
      <c r="AG58" s="221"/>
      <c r="AH58" s="162" t="str">
        <f>NOVA!B45</f>
        <v>4a</v>
      </c>
      <c r="AI58" s="386" t="str">
        <f>NOVA!C45</f>
        <v>Visit a place where earth science is done</v>
      </c>
      <c r="AJ58" s="387"/>
      <c r="AK58" s="162" t="str">
        <f>IF(NOVA!X45&lt;&gt;"", NOVA!X45, "")</f>
        <v/>
      </c>
      <c r="AL58" s="221"/>
      <c r="AM58" s="162" t="str">
        <f>NOVA!B106</f>
        <v>3f2</v>
      </c>
      <c r="AN58" s="386" t="str">
        <f>NOVA!C106</f>
        <v>Use your model to discuss</v>
      </c>
      <c r="AO58" s="387"/>
      <c r="AP58" s="162" t="str">
        <f>IF(NOVA!X106&lt;&gt;"", NOVA!X106, "")</f>
        <v/>
      </c>
      <c r="AQ58" s="221"/>
      <c r="AR58" s="162">
        <f>NOVA!B171</f>
        <v>5</v>
      </c>
      <c r="AS58" s="323" t="str">
        <f>NOVA!C171</f>
        <v>Discuss how math affects your life</v>
      </c>
      <c r="AT58" s="323"/>
      <c r="AU58" s="162" t="str">
        <f>IF(NOVA!X171&lt;&gt;"", NOVA!X171, "")</f>
        <v/>
      </c>
    </row>
    <row r="59" spans="1:47">
      <c r="A59" s="159" t="str">
        <f>X50</f>
        <v>Project Family</v>
      </c>
      <c r="B59" s="151" t="str">
        <f>Electives!X208</f>
        <v/>
      </c>
      <c r="S59" s="416"/>
      <c r="T59" s="107" t="str">
        <f>Electives!B135</f>
        <v>4t</v>
      </c>
      <c r="U59" s="125" t="str">
        <f>Electives!C135</f>
        <v>Rebuild/refinish old furniture/toy</v>
      </c>
      <c r="V59" s="107" t="str">
        <f>IF(Electives!X135&lt;&gt;"", Electives!X135, " ")</f>
        <v xml:space="preserve"> </v>
      </c>
      <c r="X59" s="410"/>
      <c r="Y59" s="107" t="str">
        <f>Electives!B207</f>
        <v>6b</v>
      </c>
      <c r="Z59" s="127" t="str">
        <f>Electives!C207</f>
        <v>Community/conservation service project</v>
      </c>
      <c r="AA59" s="107" t="str">
        <f>IF(Electives!X207&lt;&gt;"", Electives!X207, " ")</f>
        <v xml:space="preserve"> </v>
      </c>
      <c r="AC59" s="219" t="str">
        <f>'Shooting Sports'!B27</f>
        <v>S1</v>
      </c>
      <c r="AD59" s="391" t="str">
        <f>'Shooting Sports'!C27</f>
        <v>Identify 5 arrow and 6 bow parts</v>
      </c>
      <c r="AE59" s="391"/>
      <c r="AF59" s="219" t="str">
        <f>IF('Shooting Sports'!X27&lt;&gt;"", 'Shooting Sports'!X27, "")</f>
        <v/>
      </c>
      <c r="AG59" s="222"/>
      <c r="AH59" s="162" t="str">
        <f>NOVA!B46</f>
        <v>4a1</v>
      </c>
      <c r="AI59" s="386" t="str">
        <f>NOVA!C46</f>
        <v>Talk with someone how science is used</v>
      </c>
      <c r="AJ59" s="387"/>
      <c r="AK59" s="162" t="str">
        <f>IF(NOVA!X46&lt;&gt;"", NOVA!X46, "")</f>
        <v/>
      </c>
      <c r="AL59" s="222"/>
      <c r="AM59" s="162">
        <f>NOVA!B107</f>
        <v>4</v>
      </c>
      <c r="AN59" s="386" t="str">
        <f>NOVA!C107</f>
        <v>Do A or B</v>
      </c>
      <c r="AO59" s="387"/>
      <c r="AP59" s="162" t="str">
        <f>IF(NOVA!X107&lt;&gt;"", NOVA!X107, "")</f>
        <v/>
      </c>
      <c r="AQ59" s="222"/>
    </row>
    <row r="60" spans="1:47">
      <c r="A60" s="159" t="str">
        <f>X60</f>
        <v>Sportsman</v>
      </c>
      <c r="B60" s="151" t="str">
        <f>Electives!X216</f>
        <v/>
      </c>
      <c r="S60" s="417"/>
      <c r="T60" s="107" t="str">
        <f>Electives!B136</f>
        <v>4u</v>
      </c>
      <c r="U60" s="125" t="str">
        <f>Electives!C136</f>
        <v>Do project agreed upon with parent</v>
      </c>
      <c r="V60" s="107" t="str">
        <f>IF(Electives!X136&lt;&gt;"", Electives!X136, " ")</f>
        <v xml:space="preserve"> </v>
      </c>
      <c r="X60" s="399" t="str">
        <f>Electives!C210</f>
        <v>Sportsman</v>
      </c>
      <c r="Y60" s="399"/>
      <c r="Z60" s="399"/>
      <c r="AA60" s="119"/>
      <c r="AC60" s="219" t="str">
        <f>'Shooting Sports'!B28</f>
        <v>S2</v>
      </c>
      <c r="AD60" s="391" t="str">
        <f>'Shooting Sports'!C28</f>
        <v>Loose 5 arrows in 3 volleys</v>
      </c>
      <c r="AE60" s="391"/>
      <c r="AF60" s="219" t="str">
        <f>IF('Shooting Sports'!X28&lt;&gt;"", 'Shooting Sports'!X28, "")</f>
        <v/>
      </c>
      <c r="AG60" s="160"/>
      <c r="AH60" s="162" t="str">
        <f>NOVA!B47</f>
        <v>4a2</v>
      </c>
      <c r="AI60" s="386" t="str">
        <f>NOVA!C47</f>
        <v>Discuss with counselor your visit</v>
      </c>
      <c r="AJ60" s="387"/>
      <c r="AK60" s="162" t="str">
        <f>IF(NOVA!X47&lt;&gt;"", NOVA!X47, "")</f>
        <v/>
      </c>
      <c r="AL60" s="160"/>
      <c r="AM60" s="162" t="str">
        <f>NOVA!B108</f>
        <v>4a</v>
      </c>
      <c r="AN60" s="386" t="str">
        <f>NOVA!C108</f>
        <v>Visit a place with space science</v>
      </c>
      <c r="AO60" s="387"/>
      <c r="AP60" s="162" t="str">
        <f>IF(NOVA!X108&lt;&gt;"", NOVA!X108, "")</f>
        <v/>
      </c>
      <c r="AQ60" s="160"/>
    </row>
    <row r="61" spans="1:47" ht="12.75" customHeight="1">
      <c r="X61" s="415" t="str">
        <f>IF(Electives!$E210&lt;&gt;"", Electives!$E210, " ")</f>
        <v>(Do All)</v>
      </c>
      <c r="Y61" s="107">
        <f>Electives!B211</f>
        <v>1</v>
      </c>
      <c r="Z61" s="125" t="str">
        <f>Electives!C211</f>
        <v>Signals used by officials</v>
      </c>
      <c r="AA61" s="107" t="str">
        <f>IF(Electives!X211&lt;&gt;"", Electives!X211, " ")</f>
        <v xml:space="preserve"> </v>
      </c>
      <c r="AC61" s="219" t="str">
        <f>'Shooting Sports'!B29</f>
        <v>S3</v>
      </c>
      <c r="AD61" s="391" t="str">
        <f>'Shooting Sports'!C29</f>
        <v>Demonstrate/Explain range commands</v>
      </c>
      <c r="AE61" s="391"/>
      <c r="AF61" s="219" t="str">
        <f>IF('Shooting Sports'!X29&lt;&gt;"", 'Shooting Sports'!X29, "")</f>
        <v/>
      </c>
      <c r="AG61" s="221"/>
      <c r="AH61" s="162" t="str">
        <f>NOVA!B48</f>
        <v>4b</v>
      </c>
      <c r="AI61" s="323" t="str">
        <f>NOVA!C48</f>
        <v>Explore a career with earth science</v>
      </c>
      <c r="AJ61" s="323"/>
      <c r="AK61" s="162" t="str">
        <f>IF(NOVA!X48&lt;&gt;"", NOVA!X48, "")</f>
        <v/>
      </c>
      <c r="AL61" s="221"/>
      <c r="AM61" s="162" t="str">
        <f>NOVA!B109</f>
        <v>4a1</v>
      </c>
      <c r="AN61" s="386" t="str">
        <f>NOVA!C109</f>
        <v>Talk to someone in charge about science</v>
      </c>
      <c r="AO61" s="387"/>
      <c r="AP61" s="162" t="str">
        <f>IF(NOVA!X109&lt;&gt;"", NOVA!X109, "")</f>
        <v/>
      </c>
      <c r="AQ61" s="221"/>
    </row>
    <row r="62" spans="1:47">
      <c r="A62" s="118" t="s">
        <v>70</v>
      </c>
      <c r="X62" s="416"/>
      <c r="Y62" s="107">
        <f>Electives!B212</f>
        <v>2</v>
      </c>
      <c r="Z62" s="125" t="str">
        <f>Electives!C212</f>
        <v>Participate 2 sports</v>
      </c>
      <c r="AA62" s="107" t="str">
        <f>IF(Electives!X212&lt;&gt;"", Electives!X212, " ")</f>
        <v xml:space="preserve"> </v>
      </c>
      <c r="AC62" s="219" t="str">
        <f>'Shooting Sports'!B30</f>
        <v>S4</v>
      </c>
      <c r="AD62" s="391" t="str">
        <f>'Shooting Sports'!C30</f>
        <v>5 facts about archery in history/lit</v>
      </c>
      <c r="AE62" s="391"/>
      <c r="AF62" s="219" t="str">
        <f>IF('Shooting Sports'!X30&lt;&gt;"", 'Shooting Sports'!X30, "")</f>
        <v/>
      </c>
      <c r="AG62" s="223"/>
      <c r="AL62" s="223"/>
      <c r="AM62" s="162" t="str">
        <f>NOVA!B110</f>
        <v>4a2</v>
      </c>
      <c r="AN62" s="386" t="str">
        <f>NOVA!C110</f>
        <v>Discuss with counselor</v>
      </c>
      <c r="AO62" s="387"/>
      <c r="AP62" s="162" t="str">
        <f>IF(NOVA!X110&lt;&gt;"", NOVA!X110, "")</f>
        <v/>
      </c>
      <c r="AQ62" s="223"/>
    </row>
    <row r="63" spans="1:47" ht="12.75" customHeight="1">
      <c r="A63" s="408" t="s">
        <v>71</v>
      </c>
      <c r="B63" s="409"/>
      <c r="X63" s="416"/>
      <c r="Y63" s="107" t="str">
        <f>Electives!B213</f>
        <v>3a</v>
      </c>
      <c r="Z63" s="125" t="str">
        <f>Electives!C213</f>
        <v>Explain good sportsmanship</v>
      </c>
      <c r="AA63" s="107" t="str">
        <f>IF(Electives!X213&lt;&gt;"", Electives!X213, " ")</f>
        <v xml:space="preserve"> </v>
      </c>
      <c r="AC63"/>
      <c r="AD63" s="218" t="str">
        <f>'Shooting Sports'!C32</f>
        <v>Slingshot: Level 1</v>
      </c>
      <c r="AE63" s="218"/>
      <c r="AF63"/>
      <c r="AG63" s="221"/>
      <c r="AL63" s="221"/>
      <c r="AM63" s="162" t="str">
        <f>NOVA!B111</f>
        <v>4b</v>
      </c>
      <c r="AN63" s="386" t="str">
        <f>NOVA!C111</f>
        <v>Explore a career with space science</v>
      </c>
      <c r="AO63" s="387"/>
      <c r="AP63" s="162" t="str">
        <f>IF(NOVA!X111&lt;&gt;"", NOVA!X111, "")</f>
        <v/>
      </c>
      <c r="AQ63" s="221"/>
    </row>
    <row r="64" spans="1:47" ht="12.75" customHeight="1">
      <c r="A64" s="397" t="s">
        <v>33</v>
      </c>
      <c r="B64" s="398"/>
      <c r="X64" s="416"/>
      <c r="Y64" s="107" t="str">
        <f>Electives!B214</f>
        <v>3b</v>
      </c>
      <c r="Z64" s="125" t="str">
        <f>Electives!C214</f>
        <v>Role-play situation of good sportmanship</v>
      </c>
      <c r="AA64" s="107" t="str">
        <f>IF(Electives!X214&lt;&gt;"", Electives!X214, " ")</f>
        <v xml:space="preserve"> </v>
      </c>
      <c r="AC64" s="219">
        <f>'Shooting Sports'!B33</f>
        <v>1</v>
      </c>
      <c r="AD64" s="391" t="str">
        <f>'Shooting Sports'!C33</f>
        <v>Demonstrate good shooting techniques</v>
      </c>
      <c r="AE64" s="391"/>
      <c r="AF64" s="219" t="str">
        <f>IF('Shooting Sports'!X33&lt;&gt;"", 'Shooting Sports'!X33, "")</f>
        <v/>
      </c>
      <c r="AG64" s="221"/>
      <c r="AL64" s="221"/>
      <c r="AM64" s="162">
        <f>NOVA!B112</f>
        <v>5</v>
      </c>
      <c r="AN64" s="323" t="str">
        <f>NOVA!C112</f>
        <v>Discuss your findings with counselor</v>
      </c>
      <c r="AO64" s="323"/>
      <c r="AP64" s="162" t="str">
        <f>IF(NOVA!X112&lt;&gt;"", NOVA!X112, "")</f>
        <v/>
      </c>
      <c r="AQ64" s="221"/>
    </row>
    <row r="65" spans="1:43">
      <c r="A65" s="400" t="s">
        <v>72</v>
      </c>
      <c r="B65" s="401"/>
      <c r="X65" s="417"/>
      <c r="Y65" s="107" t="str">
        <f>Electives!B215</f>
        <v>3c</v>
      </c>
      <c r="Z65" s="125" t="str">
        <f>Electives!C215</f>
        <v>Give example of good sportsmanship</v>
      </c>
      <c r="AA65" s="107" t="str">
        <f>IF(Electives!X215&lt;&gt;"", Electives!X215, " ")</f>
        <v xml:space="preserve"> </v>
      </c>
      <c r="AC65" s="219">
        <f>'Shooting Sports'!B34</f>
        <v>2</v>
      </c>
      <c r="AD65" s="391" t="str">
        <f>'Shooting Sports'!C34</f>
        <v>Explain parts of slingshot</v>
      </c>
      <c r="AE65" s="391"/>
      <c r="AF65" s="219" t="str">
        <f>IF('Shooting Sports'!X34&lt;&gt;"", 'Shooting Sports'!X34, "")</f>
        <v/>
      </c>
      <c r="AG65" s="221"/>
      <c r="AL65" s="221"/>
      <c r="AQ65" s="221"/>
    </row>
    <row r="66" spans="1:43" ht="12.75" customHeight="1">
      <c r="A66" s="406" t="s">
        <v>462</v>
      </c>
      <c r="B66" s="407"/>
      <c r="AC66" s="219">
        <f>'Shooting Sports'!B35</f>
        <v>3</v>
      </c>
      <c r="AD66" s="391" t="str">
        <f>'Shooting Sports'!C35</f>
        <v>Explain types of ammo</v>
      </c>
      <c r="AE66" s="391"/>
      <c r="AF66" s="219" t="str">
        <f>IF('Shooting Sports'!X35&lt;&gt;"", 'Shooting Sports'!X35, "")</f>
        <v/>
      </c>
      <c r="AG66" s="221"/>
      <c r="AL66" s="221"/>
      <c r="AQ66" s="221"/>
    </row>
    <row r="67" spans="1:43">
      <c r="AC67" s="219">
        <f>'Shooting Sports'!B36</f>
        <v>4</v>
      </c>
      <c r="AD67" s="391" t="str">
        <f>'Shooting Sports'!C36</f>
        <v>Explain types of targets</v>
      </c>
      <c r="AE67" s="391"/>
      <c r="AF67" s="219" t="str">
        <f>IF('Shooting Sports'!X36&lt;&gt;"", 'Shooting Sports'!X36, "")</f>
        <v/>
      </c>
      <c r="AG67" s="221"/>
      <c r="AL67" s="221"/>
      <c r="AQ67" s="221"/>
    </row>
    <row r="68" spans="1:43">
      <c r="AC68"/>
      <c r="AD68" s="218" t="str">
        <f>'Shooting Sports'!C38</f>
        <v>Slingshot: Level 2</v>
      </c>
      <c r="AE68" s="3"/>
      <c r="AF68"/>
      <c r="AG68" s="221"/>
      <c r="AL68" s="221"/>
      <c r="AQ68" s="221"/>
    </row>
    <row r="69" spans="1:43" ht="12.75" customHeight="1">
      <c r="AC69" s="219">
        <f>'Shooting Sports'!B39</f>
        <v>1</v>
      </c>
      <c r="AD69" s="391" t="str">
        <f>'Shooting Sports'!C39</f>
        <v>Earn the Level 1 Emblem for Slingshot</v>
      </c>
      <c r="AE69" s="391"/>
      <c r="AF69" s="219" t="str">
        <f>IF('Shooting Sports'!X39&lt;&gt;"", 'Shooting Sports'!X39, "")</f>
        <v/>
      </c>
      <c r="AG69" s="221"/>
      <c r="AL69" s="221"/>
      <c r="AQ69" s="221"/>
    </row>
    <row r="70" spans="1:43" ht="12.75" customHeight="1">
      <c r="AC70" s="219" t="str">
        <f>'Shooting Sports'!B40</f>
        <v>S1</v>
      </c>
      <c r="AD70" s="391" t="str">
        <f>'Shooting Sports'!C40</f>
        <v>Fire 5 shots in 3 volleys at a target</v>
      </c>
      <c r="AE70" s="391"/>
      <c r="AF70" s="219" t="str">
        <f>IF('Shooting Sports'!X40&lt;&gt;"", 'Shooting Sports'!X40, "")</f>
        <v/>
      </c>
    </row>
    <row r="71" spans="1:43" ht="12.75" customHeight="1">
      <c r="AC71" s="219" t="str">
        <f>'Shooting Sports'!B41</f>
        <v>S2</v>
      </c>
      <c r="AD71" s="391" t="str">
        <f>'Shooting Sports'!C41</f>
        <v>Demonstrate/Explain range commands</v>
      </c>
      <c r="AE71" s="391"/>
      <c r="AF71" s="219" t="str">
        <f>IF('Shooting Sports'!X41&lt;&gt;"", 'Shooting Sports'!X41, "")</f>
        <v/>
      </c>
      <c r="AG71" s="221"/>
      <c r="AL71" s="221"/>
      <c r="AQ71" s="221"/>
    </row>
    <row r="72" spans="1:43" ht="12.75" customHeight="1">
      <c r="AC72" s="219" t="str">
        <f>'Shooting Sports'!B42</f>
        <v>S3</v>
      </c>
      <c r="AD72" s="391" t="str">
        <f>'Shooting Sports'!C42</f>
        <v>Shoot with your off hand</v>
      </c>
      <c r="AE72" s="391"/>
      <c r="AF72" s="219" t="str">
        <f>IF('Shooting Sports'!X42&lt;&gt;"", 'Shooting Sports'!X42, "")</f>
        <v/>
      </c>
      <c r="AG72" s="221"/>
      <c r="AL72" s="221"/>
      <c r="AQ72" s="221"/>
    </row>
    <row r="73" spans="1:43" ht="12.75" customHeight="1">
      <c r="AD73"/>
      <c r="AE73"/>
      <c r="AG73" s="72"/>
      <c r="AL73" s="72"/>
      <c r="AQ73" s="72"/>
    </row>
    <row r="74" spans="1:43" ht="12.75" customHeight="1">
      <c r="AD74"/>
      <c r="AE74"/>
      <c r="AG74" s="72"/>
      <c r="AL74" s="72"/>
      <c r="AQ74" s="72"/>
    </row>
    <row r="75" spans="1:43" ht="12.75" customHeight="1">
      <c r="AD75"/>
      <c r="AE75"/>
      <c r="AG75" s="221"/>
      <c r="AL75" s="221"/>
      <c r="AQ75" s="221"/>
    </row>
    <row r="76" spans="1:43">
      <c r="AD76"/>
      <c r="AE76"/>
      <c r="AG76" s="221"/>
      <c r="AL76" s="221"/>
      <c r="AQ76" s="221"/>
    </row>
    <row r="77" spans="1:43" ht="12.75" customHeight="1">
      <c r="AD77"/>
      <c r="AE77"/>
      <c r="AG77" s="221"/>
      <c r="AL77" s="221"/>
      <c r="AQ77" s="221"/>
    </row>
    <row r="78" spans="1:43" ht="12.75" customHeight="1">
      <c r="AD78"/>
      <c r="AE78"/>
      <c r="AG78" s="221"/>
      <c r="AL78" s="221"/>
      <c r="AQ78" s="221"/>
    </row>
    <row r="79" spans="1:43" ht="12.75" customHeight="1">
      <c r="AD79"/>
      <c r="AE79"/>
      <c r="AG79" s="221"/>
      <c r="AL79" s="221"/>
      <c r="AQ79" s="221"/>
    </row>
    <row r="80" spans="1:43">
      <c r="AD80"/>
      <c r="AE80"/>
      <c r="AG80" s="221"/>
      <c r="AL80" s="221"/>
      <c r="AQ80" s="221"/>
    </row>
    <row r="81" spans="30:47" ht="12.75" customHeight="1">
      <c r="AD81"/>
      <c r="AE81"/>
      <c r="AG81" s="222"/>
      <c r="AL81" s="222"/>
      <c r="AQ81" s="222"/>
    </row>
    <row r="82" spans="30:47" ht="12.75" customHeight="1">
      <c r="AD82"/>
      <c r="AE82"/>
      <c r="AG82" s="222"/>
      <c r="AL82" s="222"/>
      <c r="AQ82" s="222"/>
    </row>
    <row r="83" spans="30:47" ht="12.75" customHeight="1">
      <c r="AD83"/>
      <c r="AE83"/>
      <c r="AG83" s="222"/>
      <c r="AL83" s="222"/>
      <c r="AQ83" s="222"/>
    </row>
    <row r="84" spans="30:47" ht="12.75" customHeight="1">
      <c r="AD84"/>
      <c r="AE84"/>
      <c r="AG84" s="223"/>
      <c r="AL84" s="223"/>
      <c r="AQ84" s="223"/>
    </row>
    <row r="85" spans="30:47" ht="12.75" customHeight="1">
      <c r="AD85"/>
      <c r="AE85"/>
      <c r="AG85" s="221"/>
      <c r="AL85" s="221"/>
      <c r="AQ85" s="221"/>
    </row>
    <row r="86" spans="30:47">
      <c r="AD86"/>
      <c r="AE86"/>
      <c r="AG86" s="221"/>
      <c r="AL86" s="221"/>
      <c r="AQ86" s="221"/>
    </row>
    <row r="87" spans="30:47">
      <c r="AD87"/>
      <c r="AE87"/>
      <c r="AL87"/>
      <c r="AQ87"/>
      <c r="AR87" s="221"/>
      <c r="AS87" s="18"/>
      <c r="AT87" s="18"/>
      <c r="AU87" s="18"/>
    </row>
    <row r="88" spans="30:47" ht="12.75" customHeight="1">
      <c r="AD88"/>
      <c r="AE88"/>
      <c r="AL88"/>
      <c r="AQ88"/>
      <c r="AR88" s="221"/>
      <c r="AS88" s="18"/>
      <c r="AT88" s="18"/>
      <c r="AU88" s="18"/>
    </row>
    <row r="89" spans="30:47" ht="12.75" customHeight="1">
      <c r="AD89"/>
      <c r="AE89"/>
      <c r="AL89"/>
      <c r="AQ89"/>
      <c r="AR89" s="221"/>
      <c r="AS89" s="18"/>
      <c r="AT89" s="18"/>
      <c r="AU89" s="18"/>
    </row>
    <row r="91" spans="30:47">
      <c r="AG91" s="221"/>
      <c r="AL91" s="221"/>
      <c r="AQ91" s="221"/>
    </row>
    <row r="92" spans="30:47">
      <c r="AG92" s="221"/>
      <c r="AL92" s="221"/>
      <c r="AQ92" s="221"/>
    </row>
    <row r="93" spans="30:47" ht="12.75" customHeight="1">
      <c r="AG93" s="221"/>
      <c r="AL93" s="221"/>
      <c r="AQ93" s="221"/>
    </row>
    <row r="94" spans="30:47">
      <c r="AG94" s="221"/>
      <c r="AL94" s="221"/>
      <c r="AQ94" s="221"/>
    </row>
    <row r="95" spans="30:47">
      <c r="AG95" s="221"/>
      <c r="AL95" s="221"/>
      <c r="AQ95" s="221"/>
    </row>
    <row r="96" spans="30:47">
      <c r="AG96" s="221"/>
      <c r="AL96" s="221"/>
      <c r="AQ96" s="221"/>
    </row>
    <row r="97" spans="4:43" ht="12.75" customHeight="1">
      <c r="AG97" s="216"/>
      <c r="AL97" s="216"/>
      <c r="AQ97" s="216"/>
    </row>
    <row r="99" spans="4:43" ht="12.75" customHeight="1">
      <c r="AG99" s="221"/>
      <c r="AL99" s="221"/>
      <c r="AQ99" s="221"/>
    </row>
    <row r="100" spans="4:43" ht="12.75" customHeight="1">
      <c r="AG100" s="221"/>
      <c r="AL100" s="221"/>
      <c r="AQ100" s="221"/>
    </row>
    <row r="101" spans="4:43">
      <c r="AG101" s="221"/>
      <c r="AL101" s="221"/>
      <c r="AQ101" s="221"/>
    </row>
    <row r="102" spans="4:43">
      <c r="AG102" s="221"/>
      <c r="AL102" s="221"/>
      <c r="AQ102" s="221"/>
    </row>
    <row r="103" spans="4:43">
      <c r="AG103" s="221"/>
      <c r="AL103" s="221"/>
      <c r="AQ103" s="221"/>
    </row>
    <row r="104" spans="4:43" ht="12.75" customHeight="1">
      <c r="D104" s="119"/>
      <c r="AG104" s="221"/>
      <c r="AL104" s="221"/>
      <c r="AQ104" s="221"/>
    </row>
    <row r="105" spans="4:43">
      <c r="D105" s="119"/>
      <c r="AG105" s="221"/>
      <c r="AL105" s="221"/>
      <c r="AQ105" s="221"/>
    </row>
    <row r="106" spans="4:43">
      <c r="D106" s="119"/>
    </row>
    <row r="107" spans="4:43">
      <c r="D107" s="119"/>
    </row>
    <row r="108" spans="4:43" ht="12.75" customHeight="1">
      <c r="D108" s="119"/>
    </row>
    <row r="109" spans="4:43">
      <c r="D109" s="119"/>
    </row>
    <row r="110" spans="4:43">
      <c r="D110" s="119"/>
    </row>
    <row r="114" spans="33:43">
      <c r="AG114" s="140"/>
      <c r="AL114" s="140"/>
      <c r="AQ114" s="140"/>
    </row>
    <row r="179" spans="15:38">
      <c r="AH179"/>
      <c r="AI179"/>
      <c r="AJ179"/>
      <c r="AK179"/>
      <c r="AL179"/>
    </row>
    <row r="180" spans="15:38">
      <c r="AH180"/>
      <c r="AI180"/>
      <c r="AJ180"/>
      <c r="AK180"/>
      <c r="AL180"/>
    </row>
    <row r="181" spans="15:38">
      <c r="AH181"/>
      <c r="AI181"/>
      <c r="AJ181"/>
      <c r="AK181"/>
      <c r="AL181"/>
    </row>
    <row r="182" spans="15:38">
      <c r="AH182"/>
      <c r="AI182"/>
      <c r="AJ182"/>
      <c r="AK182"/>
      <c r="AL182"/>
    </row>
    <row r="183" spans="15:38">
      <c r="AH183"/>
      <c r="AI183"/>
      <c r="AJ183"/>
      <c r="AK183"/>
      <c r="AL183"/>
    </row>
    <row r="184" spans="15:38">
      <c r="AH184"/>
      <c r="AI184"/>
      <c r="AJ184"/>
      <c r="AK184"/>
      <c r="AL184"/>
    </row>
    <row r="185" spans="15:38">
      <c r="AH185"/>
      <c r="AI185"/>
      <c r="AJ185"/>
      <c r="AK185"/>
      <c r="AL185"/>
    </row>
    <row r="186" spans="15:38">
      <c r="AH186"/>
      <c r="AI186"/>
      <c r="AJ186"/>
      <c r="AK186"/>
      <c r="AL186"/>
    </row>
    <row r="187" spans="15:38">
      <c r="AH187"/>
      <c r="AI187"/>
      <c r="AJ187"/>
      <c r="AK187"/>
      <c r="AL187"/>
    </row>
    <row r="188" spans="15:38">
      <c r="AH188"/>
      <c r="AI188"/>
      <c r="AJ188"/>
      <c r="AK188"/>
      <c r="AL188"/>
    </row>
    <row r="189" spans="15:38">
      <c r="AH189"/>
      <c r="AI189"/>
      <c r="AJ189"/>
      <c r="AK189"/>
      <c r="AL189"/>
    </row>
    <row r="190" spans="15:38">
      <c r="AH190"/>
      <c r="AI190"/>
      <c r="AJ190"/>
      <c r="AK190"/>
      <c r="AL190"/>
    </row>
    <row r="191" spans="15:38">
      <c r="AH191"/>
      <c r="AI191"/>
      <c r="AJ191"/>
      <c r="AK191"/>
      <c r="AL191"/>
    </row>
    <row r="192" spans="15:38">
      <c r="O192" s="123"/>
      <c r="P192" s="124"/>
      <c r="Q192" s="123"/>
      <c r="AH192"/>
      <c r="AI192"/>
      <c r="AJ192"/>
      <c r="AK192"/>
      <c r="AL192"/>
    </row>
    <row r="193" spans="15:38">
      <c r="O193" s="123"/>
      <c r="P193" s="124"/>
      <c r="Q193" s="123"/>
      <c r="AH193"/>
      <c r="AI193"/>
      <c r="AJ193"/>
      <c r="AK193"/>
      <c r="AL193"/>
    </row>
    <row r="194" spans="15:38">
      <c r="O194" s="123"/>
      <c r="P194" s="124"/>
      <c r="Q194" s="123"/>
      <c r="AH194"/>
      <c r="AI194"/>
      <c r="AJ194"/>
      <c r="AK194"/>
      <c r="AL194"/>
    </row>
    <row r="195" spans="15:38">
      <c r="O195" s="123"/>
      <c r="P195" s="124"/>
      <c r="Q195" s="123"/>
      <c r="AH195"/>
      <c r="AI195"/>
      <c r="AJ195"/>
      <c r="AK195"/>
      <c r="AL195"/>
    </row>
    <row r="196" spans="15:38">
      <c r="O196" s="123"/>
      <c r="P196" s="124"/>
      <c r="Q196" s="123"/>
      <c r="AH196"/>
      <c r="AI196"/>
      <c r="AJ196"/>
      <c r="AK196"/>
      <c r="AL196"/>
    </row>
    <row r="197" spans="15:38">
      <c r="O197" s="123"/>
      <c r="P197" s="124"/>
      <c r="Q197" s="123"/>
      <c r="AH197"/>
      <c r="AI197"/>
      <c r="AJ197"/>
      <c r="AK197"/>
      <c r="AL197"/>
    </row>
    <row r="198" spans="15:38">
      <c r="O198" s="123"/>
      <c r="P198" s="124"/>
      <c r="Q198" s="123"/>
      <c r="AH198"/>
      <c r="AI198"/>
      <c r="AJ198"/>
      <c r="AK198"/>
      <c r="AL198"/>
    </row>
    <row r="199" spans="15:38">
      <c r="O199" s="123"/>
      <c r="P199" s="124"/>
      <c r="Q199" s="123"/>
      <c r="AH199"/>
      <c r="AI199"/>
      <c r="AJ199"/>
      <c r="AK199"/>
      <c r="AL199"/>
    </row>
    <row r="200" spans="15:38">
      <c r="O200" s="123"/>
      <c r="P200" s="124"/>
      <c r="Q200" s="123"/>
      <c r="AH200"/>
      <c r="AI200"/>
      <c r="AJ200"/>
      <c r="AK200"/>
      <c r="AL200"/>
    </row>
    <row r="201" spans="15:38">
      <c r="O201" s="123"/>
      <c r="P201" s="124"/>
      <c r="Q201" s="123"/>
      <c r="AH201"/>
      <c r="AI201"/>
      <c r="AJ201"/>
      <c r="AK201"/>
      <c r="AL201"/>
    </row>
    <row r="202" spans="15:38">
      <c r="O202" s="123"/>
      <c r="P202" s="124"/>
      <c r="Q202" s="123"/>
      <c r="AH202"/>
      <c r="AI202"/>
      <c r="AJ202"/>
      <c r="AK202"/>
      <c r="AL202"/>
    </row>
    <row r="203" spans="15:38">
      <c r="O203" s="123"/>
      <c r="P203" s="124"/>
      <c r="Q203" s="123"/>
      <c r="AH203"/>
      <c r="AI203"/>
      <c r="AJ203"/>
      <c r="AK203"/>
      <c r="AL203"/>
    </row>
    <row r="204" spans="15:38">
      <c r="O204" s="123"/>
      <c r="P204" s="124"/>
      <c r="Q204" s="123"/>
      <c r="AH204"/>
      <c r="AI204"/>
      <c r="AJ204"/>
      <c r="AK204"/>
      <c r="AL204"/>
    </row>
    <row r="205" spans="15:38">
      <c r="O205" s="123"/>
      <c r="P205" s="124"/>
      <c r="Q205" s="123"/>
      <c r="AH205"/>
      <c r="AI205"/>
      <c r="AJ205"/>
      <c r="AK205"/>
      <c r="AL205"/>
    </row>
    <row r="206" spans="15:38">
      <c r="O206" s="123"/>
      <c r="P206" s="124"/>
      <c r="Q206" s="123"/>
      <c r="AH206"/>
      <c r="AI206"/>
      <c r="AJ206"/>
      <c r="AK206"/>
      <c r="AL206"/>
    </row>
    <row r="207" spans="15:38">
      <c r="O207" s="123"/>
      <c r="P207" s="124"/>
      <c r="Q207" s="123"/>
      <c r="AH207"/>
      <c r="AI207"/>
      <c r="AJ207"/>
      <c r="AK207"/>
      <c r="AL207"/>
    </row>
    <row r="208" spans="15:38">
      <c r="O208" s="123"/>
      <c r="P208" s="124"/>
      <c r="Q208" s="123"/>
      <c r="AH208"/>
      <c r="AI208"/>
      <c r="AJ208"/>
      <c r="AK208"/>
      <c r="AL208"/>
    </row>
    <row r="209" spans="15:38">
      <c r="O209" s="123"/>
      <c r="P209" s="124"/>
      <c r="Q209" s="123"/>
      <c r="AH209"/>
      <c r="AI209"/>
      <c r="AJ209"/>
      <c r="AK209"/>
      <c r="AL209"/>
    </row>
    <row r="210" spans="15:38">
      <c r="O210" s="123"/>
      <c r="P210" s="124"/>
      <c r="Q210" s="123"/>
      <c r="AH210"/>
      <c r="AI210"/>
      <c r="AJ210"/>
      <c r="AK210"/>
      <c r="AL210"/>
    </row>
    <row r="211" spans="15:38">
      <c r="O211" s="123"/>
      <c r="P211" s="124"/>
      <c r="Q211" s="123"/>
      <c r="AH211"/>
      <c r="AI211"/>
      <c r="AJ211"/>
      <c r="AK211"/>
      <c r="AL211"/>
    </row>
    <row r="212" spans="15:38">
      <c r="O212" s="123"/>
      <c r="P212" s="124"/>
      <c r="Q212" s="123"/>
      <c r="AH212"/>
      <c r="AI212"/>
      <c r="AJ212"/>
      <c r="AK212"/>
      <c r="AL212"/>
    </row>
    <row r="213" spans="15:38">
      <c r="O213" s="123"/>
      <c r="P213" s="124"/>
      <c r="Q213" s="123"/>
      <c r="AH213"/>
      <c r="AI213"/>
      <c r="AJ213"/>
      <c r="AK213"/>
      <c r="AL213"/>
    </row>
    <row r="214" spans="15:38">
      <c r="O214" s="123"/>
      <c r="P214" s="124"/>
      <c r="Q214" s="123"/>
      <c r="AH214"/>
      <c r="AI214"/>
      <c r="AJ214"/>
      <c r="AK214"/>
      <c r="AL214"/>
    </row>
    <row r="215" spans="15:38">
      <c r="O215" s="123"/>
      <c r="P215" s="124"/>
      <c r="Q215" s="123"/>
      <c r="AH215"/>
      <c r="AI215"/>
      <c r="AJ215"/>
      <c r="AK215"/>
      <c r="AL215"/>
    </row>
    <row r="216" spans="15:38">
      <c r="O216" s="123"/>
      <c r="P216" s="124"/>
      <c r="Q216" s="123"/>
      <c r="AH216"/>
      <c r="AI216"/>
      <c r="AJ216"/>
      <c r="AK216"/>
      <c r="AL216"/>
    </row>
    <row r="217" spans="15:38">
      <c r="O217" s="123"/>
      <c r="P217" s="124"/>
      <c r="Q217" s="123"/>
      <c r="AH217"/>
      <c r="AI217"/>
      <c r="AJ217"/>
      <c r="AK217"/>
      <c r="AL217"/>
    </row>
    <row r="218" spans="15:38">
      <c r="O218" s="123"/>
      <c r="P218" s="124"/>
      <c r="Q218" s="123"/>
      <c r="AH218"/>
      <c r="AI218"/>
      <c r="AJ218"/>
      <c r="AK218"/>
      <c r="AL218"/>
    </row>
    <row r="219" spans="15:38">
      <c r="O219" s="123"/>
      <c r="P219" s="124"/>
      <c r="Q219" s="123"/>
      <c r="AH219"/>
      <c r="AI219"/>
      <c r="AJ219"/>
      <c r="AK219"/>
      <c r="AL219"/>
    </row>
    <row r="220" spans="15:38">
      <c r="O220" s="123"/>
      <c r="P220" s="124"/>
      <c r="Q220" s="123"/>
      <c r="AH220"/>
      <c r="AI220"/>
      <c r="AJ220"/>
      <c r="AK220"/>
      <c r="AL220"/>
    </row>
    <row r="221" spans="15:38">
      <c r="O221" s="123"/>
      <c r="P221" s="124"/>
      <c r="Q221" s="123"/>
      <c r="AH221"/>
      <c r="AI221"/>
      <c r="AJ221"/>
      <c r="AK221"/>
      <c r="AL221"/>
    </row>
    <row r="222" spans="15:38">
      <c r="O222" s="123"/>
      <c r="P222" s="124"/>
      <c r="Q222" s="123"/>
      <c r="AH222"/>
      <c r="AI222"/>
      <c r="AJ222"/>
      <c r="AK222"/>
      <c r="AL222"/>
    </row>
    <row r="223" spans="15:38">
      <c r="O223" s="123"/>
      <c r="P223" s="124"/>
      <c r="Q223" s="123"/>
      <c r="AH223"/>
      <c r="AI223"/>
      <c r="AJ223"/>
      <c r="AK223"/>
      <c r="AL223"/>
    </row>
    <row r="224" spans="15:38">
      <c r="O224" s="123"/>
      <c r="P224" s="124"/>
      <c r="Q224" s="123"/>
      <c r="AH224"/>
      <c r="AI224"/>
      <c r="AJ224"/>
      <c r="AK224"/>
      <c r="AL224"/>
    </row>
    <row r="225" spans="15:38">
      <c r="O225" s="123"/>
      <c r="P225" s="124"/>
      <c r="Q225" s="123"/>
      <c r="AH225"/>
      <c r="AI225"/>
      <c r="AJ225"/>
      <c r="AK225"/>
      <c r="AL225"/>
    </row>
    <row r="226" spans="15:38">
      <c r="O226" s="123"/>
      <c r="P226" s="124"/>
      <c r="Q226" s="123"/>
      <c r="AH226"/>
      <c r="AI226"/>
      <c r="AJ226"/>
      <c r="AK226"/>
      <c r="AL226"/>
    </row>
    <row r="227" spans="15:38">
      <c r="O227" s="123"/>
      <c r="P227" s="124"/>
      <c r="Q227" s="123"/>
      <c r="AH227"/>
      <c r="AI227"/>
      <c r="AJ227"/>
      <c r="AK227"/>
      <c r="AL227"/>
    </row>
    <row r="228" spans="15:38">
      <c r="O228" s="123"/>
      <c r="P228" s="124"/>
      <c r="Q228" s="123"/>
      <c r="AH228"/>
      <c r="AI228"/>
      <c r="AJ228"/>
      <c r="AK228"/>
      <c r="AL228"/>
    </row>
    <row r="229" spans="15:38">
      <c r="O229" s="123"/>
      <c r="P229" s="124"/>
      <c r="Q229" s="123"/>
      <c r="AH229"/>
      <c r="AI229"/>
      <c r="AJ229"/>
      <c r="AK229"/>
      <c r="AL229"/>
    </row>
    <row r="230" spans="15:38">
      <c r="O230" s="123"/>
      <c r="P230" s="124"/>
      <c r="Q230" s="123"/>
      <c r="AH230"/>
      <c r="AI230"/>
      <c r="AJ230"/>
      <c r="AK230"/>
      <c r="AL230"/>
    </row>
    <row r="231" spans="15:38">
      <c r="O231" s="123"/>
      <c r="P231" s="124"/>
      <c r="Q231" s="123"/>
      <c r="AH231"/>
      <c r="AI231"/>
      <c r="AJ231"/>
      <c r="AK231"/>
      <c r="AL231"/>
    </row>
    <row r="232" spans="15:38">
      <c r="O232" s="123"/>
      <c r="P232" s="124"/>
      <c r="Q232" s="123"/>
      <c r="AH232"/>
      <c r="AI232"/>
      <c r="AJ232"/>
      <c r="AK232"/>
      <c r="AL232"/>
    </row>
    <row r="233" spans="15:38">
      <c r="O233" s="123"/>
      <c r="P233" s="124"/>
      <c r="Q233" s="123"/>
      <c r="AH233"/>
      <c r="AI233"/>
      <c r="AJ233"/>
      <c r="AK233"/>
      <c r="AL233"/>
    </row>
    <row r="234" spans="15:38">
      <c r="O234" s="123"/>
      <c r="P234" s="124"/>
      <c r="Q234" s="123"/>
      <c r="AH234"/>
      <c r="AI234"/>
      <c r="AJ234"/>
      <c r="AK234"/>
      <c r="AL234"/>
    </row>
    <row r="235" spans="15:38">
      <c r="O235" s="123"/>
      <c r="P235" s="124"/>
      <c r="Q235" s="123"/>
      <c r="AH235"/>
      <c r="AI235"/>
      <c r="AJ235"/>
      <c r="AK235"/>
      <c r="AL235"/>
    </row>
    <row r="236" spans="15:38">
      <c r="O236" s="123"/>
      <c r="P236" s="124"/>
      <c r="Q236" s="123"/>
      <c r="AH236"/>
      <c r="AI236"/>
      <c r="AJ236"/>
      <c r="AK236"/>
      <c r="AL236"/>
    </row>
    <row r="237" spans="15:38">
      <c r="O237" s="123"/>
      <c r="P237" s="124"/>
      <c r="Q237" s="123"/>
      <c r="AH237"/>
      <c r="AI237"/>
      <c r="AJ237"/>
      <c r="AK237"/>
      <c r="AL237"/>
    </row>
    <row r="238" spans="15:38">
      <c r="O238" s="123"/>
      <c r="P238" s="124"/>
      <c r="Q238" s="123"/>
      <c r="AH238"/>
      <c r="AI238"/>
      <c r="AJ238"/>
      <c r="AK238"/>
      <c r="AL238"/>
    </row>
    <row r="239" spans="15:38">
      <c r="O239" s="123"/>
      <c r="P239" s="124"/>
      <c r="Q239" s="123"/>
      <c r="AH239"/>
      <c r="AI239"/>
      <c r="AJ239"/>
      <c r="AK239"/>
      <c r="AL239"/>
    </row>
    <row r="240" spans="15:38">
      <c r="O240" s="123"/>
      <c r="P240" s="124"/>
      <c r="Q240" s="123"/>
      <c r="AH240"/>
      <c r="AI240"/>
      <c r="AJ240"/>
      <c r="AK240"/>
      <c r="AL240"/>
    </row>
    <row r="241" spans="15:38">
      <c r="O241" s="123"/>
      <c r="P241" s="124"/>
      <c r="Q241" s="123"/>
      <c r="AH241"/>
      <c r="AI241"/>
      <c r="AJ241"/>
      <c r="AK241"/>
      <c r="AL241"/>
    </row>
    <row r="242" spans="15:38">
      <c r="O242" s="123"/>
      <c r="P242" s="124"/>
      <c r="Q242" s="123"/>
    </row>
    <row r="243" spans="15:38">
      <c r="O243" s="123"/>
      <c r="P243" s="124"/>
      <c r="Q243" s="123"/>
    </row>
  </sheetData>
  <sheetProtection algorithmName="SHA-512" hashValue="yOqq2RU0BhE9FX6R2sERebvRw5GLjNk3SjBWXkyAwuMR8Qm+sTQiimIckDc8BBRBwxz4TCbzWK5d1yUfsIW6Gg==" saltValue="TOA2Rw/LnNKgjUWf8LN/vQ==" spinCount="100000" sheet="1" objects="1" scenarios="1" selectLockedCells="1" selectUnlockedCells="1"/>
  <mergeCells count="307">
    <mergeCell ref="D1:G2"/>
    <mergeCell ref="I1:L2"/>
    <mergeCell ref="N1:Q2"/>
    <mergeCell ref="S1:V2"/>
    <mergeCell ref="X1:AA2"/>
    <mergeCell ref="A3:B4"/>
    <mergeCell ref="I3:L3"/>
    <mergeCell ref="N3:P3"/>
    <mergeCell ref="S3:V3"/>
    <mergeCell ref="X3:Z3"/>
    <mergeCell ref="D4:D6"/>
    <mergeCell ref="I4:I13"/>
    <mergeCell ref="S4:S10"/>
    <mergeCell ref="D8:D11"/>
    <mergeCell ref="S11:V11"/>
    <mergeCell ref="A9:B10"/>
    <mergeCell ref="X9:X22"/>
    <mergeCell ref="N15:Q15"/>
    <mergeCell ref="A41:B42"/>
    <mergeCell ref="X35:AA35"/>
    <mergeCell ref="X36:X45"/>
    <mergeCell ref="D47:G47"/>
    <mergeCell ref="N47:Q47"/>
    <mergeCell ref="N52:Q52"/>
    <mergeCell ref="N53:N58"/>
    <mergeCell ref="X60:Z60"/>
    <mergeCell ref="X23:AA23"/>
    <mergeCell ref="X24:X30"/>
    <mergeCell ref="X31:Z31"/>
    <mergeCell ref="X32:X34"/>
    <mergeCell ref="J31:K31"/>
    <mergeCell ref="S24:S29"/>
    <mergeCell ref="S30:V30"/>
    <mergeCell ref="AD4:AE4"/>
    <mergeCell ref="AI4:AJ4"/>
    <mergeCell ref="AN4:AO4"/>
    <mergeCell ref="AS4:AT4"/>
    <mergeCell ref="AD5:AE5"/>
    <mergeCell ref="AI5:AJ5"/>
    <mergeCell ref="AN5:AO5"/>
    <mergeCell ref="AS5:AT5"/>
    <mergeCell ref="AC1:AF2"/>
    <mergeCell ref="AH1:AK2"/>
    <mergeCell ref="AM1:AP2"/>
    <mergeCell ref="AR1:AU2"/>
    <mergeCell ref="AI3:AJ3"/>
    <mergeCell ref="AN3:AO3"/>
    <mergeCell ref="AS3:AT3"/>
    <mergeCell ref="AD6:AE6"/>
    <mergeCell ref="AI6:AJ6"/>
    <mergeCell ref="AN6:AO6"/>
    <mergeCell ref="AS6:AT6"/>
    <mergeCell ref="D7:G7"/>
    <mergeCell ref="AD7:AE7"/>
    <mergeCell ref="AI7:AJ7"/>
    <mergeCell ref="AN7:AO7"/>
    <mergeCell ref="AS7:AT7"/>
    <mergeCell ref="N4:N14"/>
    <mergeCell ref="X4:X7"/>
    <mergeCell ref="AD8:AE8"/>
    <mergeCell ref="AI8:AJ8"/>
    <mergeCell ref="AN8:AO8"/>
    <mergeCell ref="AS8:AT8"/>
    <mergeCell ref="AD9:AE9"/>
    <mergeCell ref="AI9:AJ9"/>
    <mergeCell ref="AN9:AO9"/>
    <mergeCell ref="AS9:AT9"/>
    <mergeCell ref="AD10:AE10"/>
    <mergeCell ref="AI10:AJ10"/>
    <mergeCell ref="AN10:AO10"/>
    <mergeCell ref="AS10:AT10"/>
    <mergeCell ref="X8:AA8"/>
    <mergeCell ref="AD11:AE11"/>
    <mergeCell ref="AI11:AJ11"/>
    <mergeCell ref="AN11:AO11"/>
    <mergeCell ref="AS11:AT11"/>
    <mergeCell ref="D12:G12"/>
    <mergeCell ref="S12:S22"/>
    <mergeCell ref="AD12:AE12"/>
    <mergeCell ref="AI12:AJ12"/>
    <mergeCell ref="AN12:AO12"/>
    <mergeCell ref="AS12:AT12"/>
    <mergeCell ref="D13:D34"/>
    <mergeCell ref="AD13:AE13"/>
    <mergeCell ref="AI13:AJ13"/>
    <mergeCell ref="AN13:AO13"/>
    <mergeCell ref="AS13:AT13"/>
    <mergeCell ref="I21:L21"/>
    <mergeCell ref="N26:N34"/>
    <mergeCell ref="I14:L14"/>
    <mergeCell ref="I15:I20"/>
    <mergeCell ref="AI17:AJ17"/>
    <mergeCell ref="AN17:AO17"/>
    <mergeCell ref="AS17:AT17"/>
    <mergeCell ref="AD14:AE14"/>
    <mergeCell ref="AI14:AJ14"/>
    <mergeCell ref="AN14:AO14"/>
    <mergeCell ref="AS14:AT14"/>
    <mergeCell ref="AD15:AE15"/>
    <mergeCell ref="AI15:AJ15"/>
    <mergeCell ref="AN15:AO15"/>
    <mergeCell ref="AS15:AT15"/>
    <mergeCell ref="AD16:AE16"/>
    <mergeCell ref="AI16:AJ16"/>
    <mergeCell ref="AN16:AO16"/>
    <mergeCell ref="AS16:AT16"/>
    <mergeCell ref="I22:I38"/>
    <mergeCell ref="J22:K22"/>
    <mergeCell ref="N16:N24"/>
    <mergeCell ref="A30:B31"/>
    <mergeCell ref="AD22:AE22"/>
    <mergeCell ref="AI22:AJ22"/>
    <mergeCell ref="AN22:AO22"/>
    <mergeCell ref="AS22:AT22"/>
    <mergeCell ref="S23:V23"/>
    <mergeCell ref="AD23:AE23"/>
    <mergeCell ref="AI23:AJ23"/>
    <mergeCell ref="AN23:AO23"/>
    <mergeCell ref="AD18:AE18"/>
    <mergeCell ref="AN18:AO18"/>
    <mergeCell ref="AS18:AT18"/>
    <mergeCell ref="AD17:AE17"/>
    <mergeCell ref="D35:G35"/>
    <mergeCell ref="N35:Q35"/>
    <mergeCell ref="AD19:AE19"/>
    <mergeCell ref="AN19:AO19"/>
    <mergeCell ref="AS19:AT19"/>
    <mergeCell ref="A20:B21"/>
    <mergeCell ref="AD20:AE20"/>
    <mergeCell ref="AI20:AJ20"/>
    <mergeCell ref="AN20:AO20"/>
    <mergeCell ref="AS20:AT20"/>
    <mergeCell ref="AD21:AE21"/>
    <mergeCell ref="AI21:AJ21"/>
    <mergeCell ref="AN21:AO21"/>
    <mergeCell ref="AS21:AT21"/>
    <mergeCell ref="AS23:AT23"/>
    <mergeCell ref="AD24:AE24"/>
    <mergeCell ref="AI24:AJ24"/>
    <mergeCell ref="AN24:AO24"/>
    <mergeCell ref="AS24:AT24"/>
    <mergeCell ref="N25:Q25"/>
    <mergeCell ref="AD25:AE25"/>
    <mergeCell ref="AI25:AJ25"/>
    <mergeCell ref="AN25:AO25"/>
    <mergeCell ref="AS25:AT25"/>
    <mergeCell ref="AD28:AE28"/>
    <mergeCell ref="AI28:AJ28"/>
    <mergeCell ref="AN28:AO28"/>
    <mergeCell ref="AS28:AT28"/>
    <mergeCell ref="AD29:AE29"/>
    <mergeCell ref="AI29:AJ29"/>
    <mergeCell ref="AN29:AO29"/>
    <mergeCell ref="AS29:AT29"/>
    <mergeCell ref="AD26:AE26"/>
    <mergeCell ref="AI26:AJ26"/>
    <mergeCell ref="AN26:AO26"/>
    <mergeCell ref="AS26:AT26"/>
    <mergeCell ref="AD27:AE27"/>
    <mergeCell ref="AI27:AJ27"/>
    <mergeCell ref="AN27:AO27"/>
    <mergeCell ref="AS27:AT27"/>
    <mergeCell ref="AS33:AT33"/>
    <mergeCell ref="AD34:AE34"/>
    <mergeCell ref="AI34:AJ34"/>
    <mergeCell ref="AN34:AO34"/>
    <mergeCell ref="AS34:AT34"/>
    <mergeCell ref="AD30:AE30"/>
    <mergeCell ref="AI30:AJ30"/>
    <mergeCell ref="AN30:AO30"/>
    <mergeCell ref="AS30:AT30"/>
    <mergeCell ref="AD31:AE31"/>
    <mergeCell ref="AI31:AJ31"/>
    <mergeCell ref="AN31:AO31"/>
    <mergeCell ref="AS31:AT31"/>
    <mergeCell ref="AD32:AE32"/>
    <mergeCell ref="AI32:AJ32"/>
    <mergeCell ref="AN32:AO32"/>
    <mergeCell ref="AS32:AT32"/>
    <mergeCell ref="AD33:AE33"/>
    <mergeCell ref="AI33:AJ33"/>
    <mergeCell ref="AN33:AO33"/>
    <mergeCell ref="AI35:AJ35"/>
    <mergeCell ref="AN35:AO35"/>
    <mergeCell ref="AS35:AT35"/>
    <mergeCell ref="D36:D46"/>
    <mergeCell ref="N36:N46"/>
    <mergeCell ref="AI36:AJ36"/>
    <mergeCell ref="AN36:AO36"/>
    <mergeCell ref="AS36:AT36"/>
    <mergeCell ref="AI37:AJ37"/>
    <mergeCell ref="AN37:AO37"/>
    <mergeCell ref="AS37:AT37"/>
    <mergeCell ref="AC38:AF39"/>
    <mergeCell ref="AI38:AJ38"/>
    <mergeCell ref="AN38:AO38"/>
    <mergeCell ref="AS38:AT38"/>
    <mergeCell ref="I39:L39"/>
    <mergeCell ref="S31:S60"/>
    <mergeCell ref="X46:Z46"/>
    <mergeCell ref="X47:X49"/>
    <mergeCell ref="X50:Z50"/>
    <mergeCell ref="AI39:AJ39"/>
    <mergeCell ref="AN39:AO39"/>
    <mergeCell ref="AS39:AT39"/>
    <mergeCell ref="I40:I56"/>
    <mergeCell ref="AI40:AJ40"/>
    <mergeCell ref="AN40:AO40"/>
    <mergeCell ref="AS40:AT40"/>
    <mergeCell ref="AD41:AE41"/>
    <mergeCell ref="AI41:AJ41"/>
    <mergeCell ref="AN41:AO41"/>
    <mergeCell ref="AS41:AT41"/>
    <mergeCell ref="AD42:AE42"/>
    <mergeCell ref="AI42:AJ42"/>
    <mergeCell ref="AN42:AO42"/>
    <mergeCell ref="AS42:AT42"/>
    <mergeCell ref="AD43:AE43"/>
    <mergeCell ref="AI45:AJ45"/>
    <mergeCell ref="AN45:AO45"/>
    <mergeCell ref="AS45:AT45"/>
    <mergeCell ref="AD46:AE46"/>
    <mergeCell ref="AI46:AJ46"/>
    <mergeCell ref="AN46:AO46"/>
    <mergeCell ref="AS46:AT46"/>
    <mergeCell ref="AI43:AJ43"/>
    <mergeCell ref="AN43:AO43"/>
    <mergeCell ref="AS43:AT43"/>
    <mergeCell ref="AD44:AE44"/>
    <mergeCell ref="AI44:AJ44"/>
    <mergeCell ref="AN44:AO44"/>
    <mergeCell ref="AS44:AT44"/>
    <mergeCell ref="AD47:AE47"/>
    <mergeCell ref="AI47:AJ47"/>
    <mergeCell ref="AN47:AO47"/>
    <mergeCell ref="AS47:AT47"/>
    <mergeCell ref="D48:D53"/>
    <mergeCell ref="N48:N51"/>
    <mergeCell ref="AD48:AE48"/>
    <mergeCell ref="AI48:AJ48"/>
    <mergeCell ref="AN48:AO48"/>
    <mergeCell ref="AS48:AT48"/>
    <mergeCell ref="AD49:AE49"/>
    <mergeCell ref="AI49:AJ49"/>
    <mergeCell ref="AN49:AO49"/>
    <mergeCell ref="AS49:AT49"/>
    <mergeCell ref="AD50:AE50"/>
    <mergeCell ref="AI50:AJ50"/>
    <mergeCell ref="AN54:AO54"/>
    <mergeCell ref="AS54:AT54"/>
    <mergeCell ref="AD55:AE55"/>
    <mergeCell ref="AI55:AJ55"/>
    <mergeCell ref="AN55:AO55"/>
    <mergeCell ref="AS55:AT55"/>
    <mergeCell ref="AN50:AO50"/>
    <mergeCell ref="AS50:AT50"/>
    <mergeCell ref="X51:X59"/>
    <mergeCell ref="AI51:AJ51"/>
    <mergeCell ref="AN51:AO51"/>
    <mergeCell ref="AS51:AT51"/>
    <mergeCell ref="AD52:AE52"/>
    <mergeCell ref="AI52:AJ52"/>
    <mergeCell ref="AN52:AO52"/>
    <mergeCell ref="AS52:AT52"/>
    <mergeCell ref="AD53:AE53"/>
    <mergeCell ref="AI53:AJ53"/>
    <mergeCell ref="AN53:AO53"/>
    <mergeCell ref="AS53:AT53"/>
    <mergeCell ref="AD54:AE54"/>
    <mergeCell ref="AI54:AJ54"/>
    <mergeCell ref="AD58:AE58"/>
    <mergeCell ref="AI58:AJ58"/>
    <mergeCell ref="AN58:AO58"/>
    <mergeCell ref="AS58:AT58"/>
    <mergeCell ref="AD59:AE59"/>
    <mergeCell ref="AI59:AJ59"/>
    <mergeCell ref="AN59:AO59"/>
    <mergeCell ref="AD56:AE56"/>
    <mergeCell ref="AI56:AJ56"/>
    <mergeCell ref="AN56:AO56"/>
    <mergeCell ref="AS56:AT56"/>
    <mergeCell ref="AI57:AJ57"/>
    <mergeCell ref="AN57:AO57"/>
    <mergeCell ref="AS57:AT57"/>
    <mergeCell ref="AN64:AO64"/>
    <mergeCell ref="A65:B65"/>
    <mergeCell ref="AD65:AE65"/>
    <mergeCell ref="AD60:AE60"/>
    <mergeCell ref="AI60:AJ60"/>
    <mergeCell ref="AN60:AO60"/>
    <mergeCell ref="X61:X65"/>
    <mergeCell ref="AD61:AE61"/>
    <mergeCell ref="AI61:AJ61"/>
    <mergeCell ref="AN61:AO61"/>
    <mergeCell ref="AD62:AE62"/>
    <mergeCell ref="AN62:AO62"/>
    <mergeCell ref="AN63:AO63"/>
    <mergeCell ref="A63:B63"/>
    <mergeCell ref="AD71:AE71"/>
    <mergeCell ref="AD72:AE72"/>
    <mergeCell ref="A66:B66"/>
    <mergeCell ref="AD66:AE66"/>
    <mergeCell ref="AD67:AE67"/>
    <mergeCell ref="AD69:AE69"/>
    <mergeCell ref="AD70:AE70"/>
    <mergeCell ref="A64:B64"/>
    <mergeCell ref="AD64:AE64"/>
  </mergeCells>
  <pageMargins left="0.5" right="0.5" top="0.5" bottom="0.5" header="0.25" footer="0.25"/>
  <pageSetup scale="60" fitToWidth="0" orientation="landscape" r:id="rId1"/>
  <headerFooter alignWithMargins="0">
    <oddHeader>&amp;C&amp;"Arial,Bold"&amp;14WebelosTrax&amp;12
&amp;D</oddHeader>
  </headerFooter>
  <colBreaks count="2" manualBreakCount="2">
    <brk id="17" max="71" man="1"/>
    <brk id="32" max="71"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X106"/>
  <sheetViews>
    <sheetView showGridLines="0" zoomScaleNormal="100" workbookViewId="0">
      <pane xSplit="1" ySplit="5" topLeftCell="B6" activePane="bottomRight" state="frozen"/>
      <selection pane="topRight" activeCell="B1" sqref="B1"/>
      <selection pane="bottomLeft" activeCell="A6" sqref="A6"/>
      <selection pane="bottomRight" activeCell="B6" sqref="B6"/>
    </sheetView>
  </sheetViews>
  <sheetFormatPr defaultColWidth="9.109375" defaultRowHeight="13.2"/>
  <cols>
    <col min="1" max="1" width="3.109375" style="18" customWidth="1"/>
    <col min="2" max="2" width="10.88671875" style="18" customWidth="1"/>
    <col min="3" max="3" width="53" style="18" customWidth="1"/>
    <col min="4" max="23" width="3.44140625" style="18" customWidth="1"/>
    <col min="24" max="24" width="3.109375" style="18" customWidth="1"/>
    <col min="25" max="16384" width="9.109375" style="18"/>
  </cols>
  <sheetData>
    <row r="1" spans="1:24" ht="12.75" customHeight="1">
      <c r="A1" s="272" t="s">
        <v>514</v>
      </c>
      <c r="B1" s="59"/>
      <c r="C1" s="60"/>
      <c r="D1" s="269" t="str">
        <f ca="1">'Scout 1'!$A1</f>
        <v>Scout 1</v>
      </c>
      <c r="E1" s="269" t="str">
        <f ca="1">'Scout 2'!$A1</f>
        <v>Scout 2</v>
      </c>
      <c r="F1" s="269" t="str">
        <f ca="1">'Scout 3'!$A1</f>
        <v>Scout 3</v>
      </c>
      <c r="G1" s="269" t="str">
        <f ca="1">'Scout 4'!$A1</f>
        <v>Scout 4</v>
      </c>
      <c r="H1" s="269" t="str">
        <f ca="1">'Scout 5'!$A1</f>
        <v>Scout 5</v>
      </c>
      <c r="I1" s="269" t="str">
        <f ca="1">'Scout 6'!$A1</f>
        <v>Scout 6</v>
      </c>
      <c r="J1" s="269" t="str">
        <f ca="1">'Scout 7'!$A1</f>
        <v>Scout 7</v>
      </c>
      <c r="K1" s="269" t="str">
        <f ca="1">'Scout 8'!$A1</f>
        <v>Scout 8</v>
      </c>
      <c r="L1" s="269" t="str">
        <f ca="1">'Scout 9'!$A1</f>
        <v>Scout 9</v>
      </c>
      <c r="M1" s="269" t="str">
        <f ca="1">'Scout 10'!$A1</f>
        <v>Scout 10</v>
      </c>
      <c r="N1" s="269" t="str">
        <f ca="1">'Scout 11'!$A1</f>
        <v>Scout 11</v>
      </c>
      <c r="O1" s="269" t="str">
        <f ca="1">'Scout 12'!$A1</f>
        <v>Scout 12</v>
      </c>
      <c r="P1" s="269" t="str">
        <f ca="1">'Scout 13'!$A1</f>
        <v>Scout 13</v>
      </c>
      <c r="Q1" s="269" t="str">
        <f ca="1">'Scout 14'!$A1</f>
        <v>Scout 14</v>
      </c>
      <c r="R1" s="269" t="str">
        <f ca="1">'Scout 15'!$A1</f>
        <v>Scout 15</v>
      </c>
      <c r="S1" s="269" t="str">
        <f ca="1">'Scout 16'!$A1</f>
        <v>Scout 16</v>
      </c>
      <c r="T1" s="269" t="str">
        <f ca="1">'Scout 17'!$A1</f>
        <v>Scout 17</v>
      </c>
      <c r="U1" s="269" t="str">
        <f ca="1">'Scout 18'!$A1</f>
        <v>Scout 18</v>
      </c>
      <c r="V1" s="269" t="str">
        <f ca="1">'Scout 19'!$A1</f>
        <v>Scout 19</v>
      </c>
      <c r="W1" s="269" t="str">
        <f ca="1">'Scout 20'!$A1</f>
        <v>Scout 20</v>
      </c>
      <c r="X1" s="273" t="s">
        <v>515</v>
      </c>
    </row>
    <row r="2" spans="1:24" ht="12.75" customHeight="1">
      <c r="A2" s="272"/>
      <c r="B2" s="276" t="s">
        <v>105</v>
      </c>
      <c r="C2" s="277"/>
      <c r="D2" s="270"/>
      <c r="E2" s="270"/>
      <c r="F2" s="270"/>
      <c r="G2" s="270"/>
      <c r="H2" s="270"/>
      <c r="I2" s="270"/>
      <c r="J2" s="270"/>
      <c r="K2" s="270"/>
      <c r="L2" s="270"/>
      <c r="M2" s="270"/>
      <c r="N2" s="270"/>
      <c r="O2" s="270"/>
      <c r="P2" s="270"/>
      <c r="Q2" s="270"/>
      <c r="R2" s="270"/>
      <c r="S2" s="270"/>
      <c r="T2" s="270"/>
      <c r="U2" s="270"/>
      <c r="V2" s="270"/>
      <c r="W2" s="270"/>
      <c r="X2" s="273"/>
    </row>
    <row r="3" spans="1:24" ht="12.75" customHeight="1">
      <c r="A3" s="272"/>
      <c r="B3" s="274" t="s">
        <v>106</v>
      </c>
      <c r="C3" s="275"/>
      <c r="D3" s="270"/>
      <c r="E3" s="270"/>
      <c r="F3" s="270"/>
      <c r="G3" s="270"/>
      <c r="H3" s="270"/>
      <c r="I3" s="270"/>
      <c r="J3" s="270"/>
      <c r="K3" s="270"/>
      <c r="L3" s="270"/>
      <c r="M3" s="270"/>
      <c r="N3" s="270"/>
      <c r="O3" s="270"/>
      <c r="P3" s="270"/>
      <c r="Q3" s="270"/>
      <c r="R3" s="270"/>
      <c r="S3" s="270"/>
      <c r="T3" s="270"/>
      <c r="U3" s="270"/>
      <c r="V3" s="270"/>
      <c r="W3" s="270"/>
      <c r="X3" s="273"/>
    </row>
    <row r="4" spans="1:24">
      <c r="A4" s="272"/>
      <c r="B4" s="61"/>
      <c r="C4" s="62"/>
      <c r="D4" s="270"/>
      <c r="E4" s="270"/>
      <c r="F4" s="270"/>
      <c r="G4" s="270"/>
      <c r="H4" s="270"/>
      <c r="I4" s="270"/>
      <c r="J4" s="270"/>
      <c r="K4" s="270"/>
      <c r="L4" s="270"/>
      <c r="M4" s="270"/>
      <c r="N4" s="270"/>
      <c r="O4" s="270"/>
      <c r="P4" s="270"/>
      <c r="Q4" s="270"/>
      <c r="R4" s="270"/>
      <c r="S4" s="270"/>
      <c r="T4" s="270"/>
      <c r="U4" s="270"/>
      <c r="V4" s="270"/>
      <c r="W4" s="270"/>
      <c r="X4" s="273"/>
    </row>
    <row r="5" spans="1:24" ht="12.75" customHeight="1">
      <c r="A5" s="272"/>
      <c r="B5" s="63" t="s">
        <v>107</v>
      </c>
      <c r="C5" s="52" t="s">
        <v>110</v>
      </c>
      <c r="D5" s="271"/>
      <c r="E5" s="271"/>
      <c r="F5" s="271"/>
      <c r="G5" s="271"/>
      <c r="H5" s="271"/>
      <c r="I5" s="271"/>
      <c r="J5" s="271"/>
      <c r="K5" s="271"/>
      <c r="L5" s="271"/>
      <c r="M5" s="271"/>
      <c r="N5" s="271"/>
      <c r="O5" s="271"/>
      <c r="P5" s="271"/>
      <c r="Q5" s="271"/>
      <c r="R5" s="271"/>
      <c r="S5" s="271"/>
      <c r="T5" s="271"/>
      <c r="U5" s="271"/>
      <c r="V5" s="271"/>
      <c r="W5" s="271"/>
      <c r="X5" s="273"/>
    </row>
    <row r="6" spans="1:24">
      <c r="A6" s="272"/>
      <c r="B6" s="69"/>
      <c r="C6" s="90"/>
      <c r="D6" s="45"/>
      <c r="E6" s="91"/>
      <c r="F6" s="45"/>
      <c r="G6" s="91"/>
      <c r="H6" s="45"/>
      <c r="I6" s="45"/>
      <c r="J6" s="45"/>
      <c r="K6" s="45"/>
      <c r="L6" s="45"/>
      <c r="M6" s="45"/>
      <c r="N6" s="45"/>
      <c r="O6" s="45"/>
      <c r="P6" s="45"/>
      <c r="Q6" s="45"/>
      <c r="R6" s="45"/>
      <c r="S6" s="45"/>
      <c r="T6" s="45"/>
      <c r="U6" s="45"/>
      <c r="V6" s="45"/>
      <c r="W6" s="45"/>
      <c r="X6" s="273"/>
    </row>
    <row r="7" spans="1:24">
      <c r="A7" s="272"/>
      <c r="B7" s="69"/>
      <c r="C7" s="90"/>
      <c r="D7" s="65"/>
      <c r="E7" s="65"/>
      <c r="F7" s="65"/>
      <c r="G7" s="65"/>
      <c r="H7" s="22"/>
      <c r="I7" s="22"/>
      <c r="J7" s="22"/>
      <c r="K7" s="22"/>
      <c r="L7" s="22"/>
      <c r="M7" s="22"/>
      <c r="N7" s="22"/>
      <c r="O7" s="22"/>
      <c r="P7" s="22"/>
      <c r="Q7" s="22"/>
      <c r="R7" s="22"/>
      <c r="S7" s="22"/>
      <c r="T7" s="22"/>
      <c r="U7" s="22"/>
      <c r="V7" s="22"/>
      <c r="W7" s="22"/>
      <c r="X7" s="273"/>
    </row>
    <row r="8" spans="1:24">
      <c r="A8" s="272"/>
      <c r="B8" s="69"/>
      <c r="C8" s="90"/>
      <c r="D8" s="22"/>
      <c r="E8" s="22"/>
      <c r="F8" s="22"/>
      <c r="G8" s="65"/>
      <c r="H8" s="22"/>
      <c r="I8" s="22"/>
      <c r="J8" s="22"/>
      <c r="K8" s="22"/>
      <c r="L8" s="22"/>
      <c r="M8" s="22"/>
      <c r="N8" s="22"/>
      <c r="O8" s="22"/>
      <c r="P8" s="22"/>
      <c r="Q8" s="22"/>
      <c r="R8" s="22"/>
      <c r="S8" s="22"/>
      <c r="T8" s="22"/>
      <c r="U8" s="22"/>
      <c r="V8" s="22"/>
      <c r="W8" s="22"/>
      <c r="X8" s="273"/>
    </row>
    <row r="9" spans="1:24">
      <c r="A9" s="272"/>
      <c r="B9" s="69"/>
      <c r="C9" s="73"/>
      <c r="D9" s="65"/>
      <c r="E9" s="65"/>
      <c r="F9" s="65"/>
      <c r="G9" s="65"/>
      <c r="H9" s="65"/>
      <c r="I9" s="22"/>
      <c r="J9" s="22"/>
      <c r="K9" s="22"/>
      <c r="L9" s="22"/>
      <c r="M9" s="22"/>
      <c r="N9" s="22"/>
      <c r="O9" s="22"/>
      <c r="P9" s="22"/>
      <c r="Q9" s="22"/>
      <c r="R9" s="22"/>
      <c r="S9" s="22"/>
      <c r="T9" s="22"/>
      <c r="U9" s="22"/>
      <c r="V9" s="22"/>
      <c r="W9" s="22"/>
      <c r="X9" s="273"/>
    </row>
    <row r="10" spans="1:24">
      <c r="A10" s="272"/>
      <c r="B10" s="69"/>
      <c r="C10" s="73"/>
      <c r="D10" s="65"/>
      <c r="E10" s="65"/>
      <c r="F10" s="65"/>
      <c r="G10" s="65"/>
      <c r="H10" s="65"/>
      <c r="I10" s="22"/>
      <c r="J10" s="22"/>
      <c r="K10" s="22"/>
      <c r="L10" s="22"/>
      <c r="M10" s="22"/>
      <c r="N10" s="22"/>
      <c r="O10" s="22"/>
      <c r="P10" s="22"/>
      <c r="Q10" s="22"/>
      <c r="R10" s="22"/>
      <c r="S10" s="22"/>
      <c r="T10" s="22"/>
      <c r="U10" s="22"/>
      <c r="V10" s="22"/>
      <c r="W10" s="22"/>
      <c r="X10" s="273"/>
    </row>
    <row r="11" spans="1:24">
      <c r="A11" s="272"/>
      <c r="B11" s="69"/>
      <c r="C11" s="73"/>
      <c r="D11" s="65"/>
      <c r="E11" s="65"/>
      <c r="F11" s="65"/>
      <c r="G11" s="65"/>
      <c r="H11" s="65"/>
      <c r="I11" s="22"/>
      <c r="J11" s="22"/>
      <c r="K11" s="22"/>
      <c r="L11" s="22"/>
      <c r="M11" s="22"/>
      <c r="N11" s="22"/>
      <c r="O11" s="22"/>
      <c r="P11" s="22"/>
      <c r="Q11" s="22"/>
      <c r="R11" s="22"/>
      <c r="S11" s="22"/>
      <c r="T11" s="22"/>
      <c r="U11" s="22"/>
      <c r="V11" s="22"/>
      <c r="W11" s="22"/>
      <c r="X11" s="273"/>
    </row>
    <row r="12" spans="1:24">
      <c r="A12" s="272"/>
      <c r="B12" s="69"/>
      <c r="C12" s="90"/>
      <c r="D12" s="65"/>
      <c r="E12" s="65"/>
      <c r="F12" s="22"/>
      <c r="G12" s="65"/>
      <c r="H12" s="65"/>
      <c r="I12" s="65"/>
      <c r="J12" s="65"/>
      <c r="K12" s="22"/>
      <c r="L12" s="22"/>
      <c r="M12" s="22"/>
      <c r="N12" s="22"/>
      <c r="O12" s="22"/>
      <c r="P12" s="22"/>
      <c r="Q12" s="22"/>
      <c r="R12" s="22"/>
      <c r="S12" s="22"/>
      <c r="T12" s="22"/>
      <c r="U12" s="22"/>
      <c r="V12" s="22"/>
      <c r="W12" s="22"/>
      <c r="X12" s="273"/>
    </row>
    <row r="13" spans="1:24">
      <c r="A13" s="272"/>
      <c r="B13" s="69"/>
      <c r="C13" s="73"/>
      <c r="D13" s="65"/>
      <c r="E13" s="65"/>
      <c r="F13" s="22"/>
      <c r="G13" s="22"/>
      <c r="H13" s="22"/>
      <c r="I13" s="22"/>
      <c r="J13" s="22"/>
      <c r="K13" s="22"/>
      <c r="L13" s="22"/>
      <c r="M13" s="22"/>
      <c r="N13" s="22"/>
      <c r="O13" s="22"/>
      <c r="P13" s="22"/>
      <c r="Q13" s="22"/>
      <c r="R13" s="22"/>
      <c r="S13" s="22"/>
      <c r="T13" s="22"/>
      <c r="U13" s="22"/>
      <c r="V13" s="22"/>
      <c r="W13" s="22"/>
      <c r="X13" s="273"/>
    </row>
    <row r="14" spans="1:24">
      <c r="A14" s="272"/>
      <c r="B14" s="69"/>
      <c r="C14" s="92"/>
      <c r="D14" s="22"/>
      <c r="E14" s="65"/>
      <c r="F14" s="65"/>
      <c r="G14" s="65"/>
      <c r="H14" s="22"/>
      <c r="I14" s="22"/>
      <c r="J14" s="22"/>
      <c r="K14" s="22"/>
      <c r="L14" s="22"/>
      <c r="M14" s="22"/>
      <c r="N14" s="22"/>
      <c r="O14" s="22"/>
      <c r="P14" s="22"/>
      <c r="Q14" s="22"/>
      <c r="R14" s="22"/>
      <c r="S14" s="22"/>
      <c r="T14" s="22"/>
      <c r="U14" s="22"/>
      <c r="V14" s="22"/>
      <c r="W14" s="22"/>
      <c r="X14" s="273"/>
    </row>
    <row r="15" spans="1:24">
      <c r="A15" s="272"/>
      <c r="B15" s="69"/>
      <c r="C15" s="93"/>
      <c r="D15" s="22"/>
      <c r="E15" s="65"/>
      <c r="F15" s="65"/>
      <c r="G15" s="65"/>
      <c r="H15" s="65"/>
      <c r="I15" s="22"/>
      <c r="J15" s="22"/>
      <c r="K15" s="22"/>
      <c r="L15" s="22"/>
      <c r="M15" s="22"/>
      <c r="N15" s="22"/>
      <c r="O15" s="22"/>
      <c r="P15" s="22"/>
      <c r="Q15" s="22"/>
      <c r="R15" s="22"/>
      <c r="S15" s="22"/>
      <c r="T15" s="22"/>
      <c r="U15" s="22"/>
      <c r="V15" s="22"/>
      <c r="W15" s="22"/>
      <c r="X15" s="273"/>
    </row>
    <row r="16" spans="1:24">
      <c r="A16" s="272"/>
      <c r="B16" s="69"/>
      <c r="C16" s="73"/>
      <c r="D16" s="65"/>
      <c r="E16" s="22"/>
      <c r="F16" s="65"/>
      <c r="G16" s="22"/>
      <c r="H16" s="65"/>
      <c r="I16" s="22"/>
      <c r="J16" s="22"/>
      <c r="K16" s="22"/>
      <c r="L16" s="22"/>
      <c r="M16" s="22"/>
      <c r="N16" s="22"/>
      <c r="O16" s="22"/>
      <c r="P16" s="22"/>
      <c r="Q16" s="22"/>
      <c r="R16" s="22"/>
      <c r="S16" s="22"/>
      <c r="T16" s="22"/>
      <c r="U16" s="22"/>
      <c r="V16" s="22"/>
      <c r="W16" s="22"/>
      <c r="X16" s="273"/>
    </row>
    <row r="17" spans="1:24">
      <c r="A17" s="272"/>
      <c r="B17" s="69"/>
      <c r="C17" s="73"/>
      <c r="D17" s="65"/>
      <c r="E17" s="65"/>
      <c r="F17" s="65"/>
      <c r="G17" s="65"/>
      <c r="H17" s="65"/>
      <c r="I17" s="22"/>
      <c r="J17" s="22"/>
      <c r="K17" s="22"/>
      <c r="L17" s="22"/>
      <c r="M17" s="22"/>
      <c r="N17" s="22"/>
      <c r="O17" s="22"/>
      <c r="P17" s="22"/>
      <c r="Q17" s="22"/>
      <c r="R17" s="22"/>
      <c r="S17" s="22"/>
      <c r="T17" s="22"/>
      <c r="U17" s="22"/>
      <c r="V17" s="22"/>
      <c r="W17" s="22"/>
      <c r="X17" s="273"/>
    </row>
    <row r="18" spans="1:24">
      <c r="A18" s="272"/>
      <c r="B18" s="69"/>
      <c r="C18" s="87"/>
      <c r="D18" s="65"/>
      <c r="E18" s="65"/>
      <c r="F18" s="65"/>
      <c r="G18" s="65"/>
      <c r="H18" s="22"/>
      <c r="I18" s="22"/>
      <c r="J18" s="22"/>
      <c r="K18" s="22"/>
      <c r="L18" s="22"/>
      <c r="M18" s="22"/>
      <c r="N18" s="22"/>
      <c r="O18" s="22"/>
      <c r="P18" s="22"/>
      <c r="Q18" s="22"/>
      <c r="R18" s="22"/>
      <c r="S18" s="22"/>
      <c r="T18" s="22"/>
      <c r="U18" s="22"/>
      <c r="V18" s="22"/>
      <c r="W18" s="22"/>
      <c r="X18" s="273"/>
    </row>
    <row r="19" spans="1:24">
      <c r="A19" s="272"/>
      <c r="B19" s="69"/>
      <c r="C19" s="93"/>
      <c r="D19" s="65"/>
      <c r="E19" s="65"/>
      <c r="F19" s="22"/>
      <c r="G19" s="65"/>
      <c r="H19" s="22"/>
      <c r="I19" s="22"/>
      <c r="J19" s="22"/>
      <c r="K19" s="22"/>
      <c r="L19" s="22"/>
      <c r="M19" s="22"/>
      <c r="N19" s="22"/>
      <c r="O19" s="22"/>
      <c r="P19" s="22"/>
      <c r="Q19" s="22"/>
      <c r="R19" s="22"/>
      <c r="S19" s="22"/>
      <c r="T19" s="22"/>
      <c r="U19" s="22"/>
      <c r="V19" s="22"/>
      <c r="W19" s="22"/>
      <c r="X19" s="273"/>
    </row>
    <row r="20" spans="1:24">
      <c r="A20" s="272"/>
      <c r="B20" s="69"/>
      <c r="C20" s="73"/>
      <c r="D20" s="65"/>
      <c r="E20" s="65"/>
      <c r="F20" s="65"/>
      <c r="G20" s="65"/>
      <c r="H20" s="65"/>
      <c r="I20" s="64"/>
      <c r="J20" s="64"/>
      <c r="K20" s="64"/>
      <c r="L20" s="64"/>
      <c r="M20" s="64"/>
      <c r="N20" s="64"/>
      <c r="O20" s="64"/>
      <c r="P20" s="64"/>
      <c r="Q20" s="64"/>
      <c r="R20" s="64"/>
      <c r="S20" s="64"/>
      <c r="T20" s="64"/>
      <c r="U20" s="64"/>
      <c r="V20" s="64"/>
      <c r="W20" s="64"/>
      <c r="X20" s="273"/>
    </row>
    <row r="21" spans="1:24">
      <c r="A21" s="272"/>
      <c r="B21" s="69"/>
      <c r="C21" s="73"/>
      <c r="D21" s="22"/>
      <c r="E21" s="74"/>
      <c r="F21" s="23"/>
      <c r="G21" s="23"/>
      <c r="H21" s="23"/>
      <c r="I21" s="23"/>
      <c r="J21" s="23"/>
      <c r="K21" s="23"/>
      <c r="L21" s="23"/>
      <c r="M21" s="23"/>
      <c r="N21" s="23"/>
      <c r="O21" s="23"/>
      <c r="P21" s="23"/>
      <c r="Q21" s="23"/>
      <c r="R21" s="22"/>
      <c r="S21" s="22"/>
      <c r="T21" s="22"/>
      <c r="U21" s="22"/>
      <c r="V21" s="22"/>
      <c r="W21" s="22"/>
      <c r="X21" s="273"/>
    </row>
    <row r="22" spans="1:24">
      <c r="A22" s="272"/>
      <c r="B22" s="69"/>
      <c r="C22" s="92"/>
      <c r="D22" s="65"/>
      <c r="E22" s="65"/>
      <c r="F22" s="65"/>
      <c r="G22" s="65"/>
      <c r="H22" s="65"/>
      <c r="I22" s="65"/>
      <c r="J22" s="65"/>
      <c r="K22" s="65"/>
      <c r="L22" s="65"/>
      <c r="M22" s="65"/>
      <c r="N22" s="65"/>
      <c r="O22" s="65"/>
      <c r="P22" s="65"/>
      <c r="Q22" s="65"/>
      <c r="R22" s="65"/>
      <c r="S22" s="65"/>
      <c r="T22" s="65"/>
      <c r="U22" s="65"/>
      <c r="V22" s="65"/>
      <c r="W22" s="65"/>
      <c r="X22" s="273"/>
    </row>
    <row r="23" spans="1:24">
      <c r="A23" s="272"/>
      <c r="B23" s="69"/>
      <c r="C23" s="94"/>
      <c r="D23" s="65"/>
      <c r="E23" s="65"/>
      <c r="F23" s="65"/>
      <c r="G23" s="65"/>
      <c r="H23" s="65"/>
      <c r="I23" s="66"/>
      <c r="J23" s="66"/>
      <c r="K23" s="66"/>
      <c r="L23" s="66"/>
      <c r="M23" s="66"/>
      <c r="N23" s="66"/>
      <c r="O23" s="66"/>
      <c r="P23" s="66"/>
      <c r="Q23" s="66"/>
      <c r="R23" s="66"/>
      <c r="S23" s="66"/>
      <c r="T23" s="66"/>
      <c r="U23" s="66"/>
      <c r="V23" s="66"/>
      <c r="W23" s="66"/>
      <c r="X23" s="273"/>
    </row>
    <row r="24" spans="1:24">
      <c r="A24" s="272"/>
      <c r="B24" s="69"/>
      <c r="C24" s="94"/>
      <c r="D24" s="65"/>
      <c r="E24" s="65"/>
      <c r="F24" s="65"/>
      <c r="G24" s="65"/>
      <c r="H24" s="65"/>
      <c r="I24" s="66"/>
      <c r="J24" s="66"/>
      <c r="K24" s="66"/>
      <c r="L24" s="66"/>
      <c r="M24" s="66"/>
      <c r="N24" s="66"/>
      <c r="O24" s="66"/>
      <c r="P24" s="66"/>
      <c r="Q24" s="66"/>
      <c r="R24" s="66"/>
      <c r="S24" s="66"/>
      <c r="T24" s="66"/>
      <c r="U24" s="66"/>
      <c r="V24" s="66"/>
      <c r="W24" s="66"/>
      <c r="X24" s="273"/>
    </row>
    <row r="25" spans="1:24">
      <c r="A25" s="272"/>
      <c r="B25" s="69"/>
      <c r="C25" s="94"/>
      <c r="D25" s="65"/>
      <c r="E25" s="65"/>
      <c r="F25" s="65"/>
      <c r="G25" s="65"/>
      <c r="H25" s="65"/>
      <c r="I25" s="22"/>
      <c r="J25" s="22"/>
      <c r="K25" s="22"/>
      <c r="L25" s="22"/>
      <c r="M25" s="22"/>
      <c r="N25" s="22"/>
      <c r="O25" s="22"/>
      <c r="P25" s="22"/>
      <c r="Q25" s="22"/>
      <c r="R25" s="22"/>
      <c r="S25" s="22"/>
      <c r="T25" s="22"/>
      <c r="U25" s="22"/>
      <c r="V25" s="22"/>
      <c r="W25" s="22"/>
      <c r="X25" s="273"/>
    </row>
    <row r="26" spans="1:24">
      <c r="A26" s="272"/>
      <c r="B26" s="69"/>
      <c r="C26" s="94"/>
      <c r="D26" s="65"/>
      <c r="E26" s="65"/>
      <c r="F26" s="65"/>
      <c r="G26" s="65"/>
      <c r="H26" s="65"/>
      <c r="I26" s="22"/>
      <c r="J26" s="22"/>
      <c r="K26" s="22"/>
      <c r="L26" s="22"/>
      <c r="M26" s="22"/>
      <c r="N26" s="22"/>
      <c r="O26" s="22"/>
      <c r="P26" s="22"/>
      <c r="Q26" s="22"/>
      <c r="R26" s="22"/>
      <c r="S26" s="22"/>
      <c r="T26" s="22"/>
      <c r="U26" s="22"/>
      <c r="V26" s="22"/>
      <c r="W26" s="22"/>
      <c r="X26" s="273"/>
    </row>
    <row r="27" spans="1:24">
      <c r="A27" s="272"/>
      <c r="B27" s="69"/>
      <c r="C27" s="96"/>
      <c r="D27" s="65"/>
      <c r="E27" s="65"/>
      <c r="F27" s="65"/>
      <c r="G27" s="65"/>
      <c r="H27" s="65"/>
      <c r="I27" s="22"/>
      <c r="J27" s="22"/>
      <c r="K27" s="22"/>
      <c r="L27" s="22"/>
      <c r="M27" s="22"/>
      <c r="N27" s="22"/>
      <c r="O27" s="22"/>
      <c r="P27" s="22"/>
      <c r="Q27" s="22"/>
      <c r="R27" s="22"/>
      <c r="S27" s="22"/>
      <c r="T27" s="22"/>
      <c r="U27" s="22"/>
      <c r="V27" s="22"/>
      <c r="W27" s="22"/>
      <c r="X27" s="273"/>
    </row>
    <row r="28" spans="1:24">
      <c r="A28" s="272"/>
      <c r="B28" s="69"/>
      <c r="C28" s="95"/>
      <c r="D28" s="65"/>
      <c r="E28" s="22"/>
      <c r="F28" s="22"/>
      <c r="G28" s="65"/>
      <c r="H28" s="22"/>
      <c r="I28" s="22"/>
      <c r="J28" s="22"/>
      <c r="K28" s="22"/>
      <c r="L28" s="22"/>
      <c r="M28" s="22"/>
      <c r="N28" s="22"/>
      <c r="O28" s="22"/>
      <c r="P28" s="22"/>
      <c r="Q28" s="22"/>
      <c r="R28" s="22"/>
      <c r="S28" s="22"/>
      <c r="T28" s="22"/>
      <c r="U28" s="22"/>
      <c r="V28" s="22"/>
      <c r="W28" s="22"/>
      <c r="X28" s="273"/>
    </row>
    <row r="29" spans="1:24">
      <c r="A29" s="272"/>
      <c r="B29" s="69"/>
      <c r="C29" s="92"/>
      <c r="D29" s="65"/>
      <c r="E29" s="65"/>
      <c r="F29" s="22"/>
      <c r="G29" s="22"/>
      <c r="H29" s="22"/>
      <c r="I29" s="22"/>
      <c r="J29" s="22"/>
      <c r="K29" s="22"/>
      <c r="L29" s="22"/>
      <c r="M29" s="22"/>
      <c r="N29" s="22"/>
      <c r="O29" s="22"/>
      <c r="P29" s="22"/>
      <c r="Q29" s="22"/>
      <c r="R29" s="22"/>
      <c r="S29" s="22"/>
      <c r="T29" s="22"/>
      <c r="U29" s="22"/>
      <c r="V29" s="22"/>
      <c r="W29" s="22"/>
      <c r="X29" s="273"/>
    </row>
    <row r="30" spans="1:24">
      <c r="A30" s="272"/>
      <c r="B30" s="69"/>
      <c r="C30" s="96"/>
      <c r="D30" s="65"/>
      <c r="E30" s="65"/>
      <c r="F30" s="65"/>
      <c r="G30" s="65"/>
      <c r="H30" s="22"/>
      <c r="I30" s="65"/>
      <c r="J30" s="65"/>
      <c r="K30" s="65"/>
      <c r="L30" s="22"/>
      <c r="M30" s="22"/>
      <c r="N30" s="22"/>
      <c r="O30" s="22"/>
      <c r="P30" s="22"/>
      <c r="Q30" s="22"/>
      <c r="R30" s="22"/>
      <c r="S30" s="22"/>
      <c r="T30" s="22"/>
      <c r="U30" s="22"/>
      <c r="V30" s="22"/>
      <c r="W30" s="22"/>
      <c r="X30" s="273"/>
    </row>
    <row r="31" spans="1:24">
      <c r="A31" s="272"/>
      <c r="B31" s="69"/>
      <c r="C31" s="92"/>
      <c r="D31" s="65"/>
      <c r="E31" s="65"/>
      <c r="F31" s="65"/>
      <c r="G31" s="65"/>
      <c r="H31" s="22"/>
      <c r="I31" s="22"/>
      <c r="J31" s="65"/>
      <c r="K31" s="65"/>
      <c r="L31" s="22"/>
      <c r="M31" s="22"/>
      <c r="N31" s="22"/>
      <c r="O31" s="22"/>
      <c r="P31" s="22"/>
      <c r="Q31" s="22"/>
      <c r="R31" s="22"/>
      <c r="S31" s="22"/>
      <c r="T31" s="22"/>
      <c r="U31" s="22"/>
      <c r="V31" s="22"/>
      <c r="W31" s="22"/>
      <c r="X31" s="273"/>
    </row>
    <row r="32" spans="1:24">
      <c r="A32" s="272"/>
      <c r="B32" s="69"/>
      <c r="C32" s="92"/>
      <c r="D32" s="65"/>
      <c r="E32" s="65"/>
      <c r="F32" s="65"/>
      <c r="G32" s="65"/>
      <c r="H32" s="22"/>
      <c r="I32" s="22"/>
      <c r="J32" s="22"/>
      <c r="K32" s="22"/>
      <c r="L32" s="22"/>
      <c r="M32" s="22"/>
      <c r="N32" s="22"/>
      <c r="O32" s="22"/>
      <c r="P32" s="22"/>
      <c r="Q32" s="22"/>
      <c r="R32" s="22"/>
      <c r="S32" s="22"/>
      <c r="T32" s="22"/>
      <c r="U32" s="22"/>
      <c r="V32" s="22"/>
      <c r="W32" s="22"/>
      <c r="X32" s="273"/>
    </row>
    <row r="33" spans="1:24">
      <c r="A33" s="272"/>
      <c r="B33" s="69"/>
      <c r="C33" s="97"/>
      <c r="D33" s="65"/>
      <c r="E33" s="65"/>
      <c r="F33" s="65"/>
      <c r="G33" s="65"/>
      <c r="H33" s="22"/>
      <c r="I33" s="22"/>
      <c r="J33" s="22"/>
      <c r="K33" s="22"/>
      <c r="L33" s="22"/>
      <c r="M33" s="22"/>
      <c r="N33" s="22"/>
      <c r="O33" s="22"/>
      <c r="P33" s="22"/>
      <c r="Q33" s="22"/>
      <c r="R33" s="22"/>
      <c r="S33" s="22"/>
      <c r="T33" s="22"/>
      <c r="U33" s="22"/>
      <c r="V33" s="22"/>
      <c r="W33" s="22"/>
      <c r="X33" s="273"/>
    </row>
    <row r="34" spans="1:24">
      <c r="A34" s="272"/>
      <c r="B34" s="69"/>
      <c r="C34" s="92"/>
      <c r="D34" s="65"/>
      <c r="E34" s="65"/>
      <c r="F34" s="65"/>
      <c r="G34" s="65"/>
      <c r="H34" s="22"/>
      <c r="I34" s="22"/>
      <c r="J34" s="22"/>
      <c r="K34" s="22"/>
      <c r="L34" s="22"/>
      <c r="M34" s="22"/>
      <c r="N34" s="22"/>
      <c r="O34" s="22"/>
      <c r="P34" s="22"/>
      <c r="Q34" s="22"/>
      <c r="R34" s="22"/>
      <c r="S34" s="22"/>
      <c r="T34" s="22"/>
      <c r="U34" s="22"/>
      <c r="V34" s="22"/>
      <c r="W34" s="22"/>
      <c r="X34" s="273"/>
    </row>
    <row r="35" spans="1:24">
      <c r="A35" s="272"/>
      <c r="B35" s="69"/>
      <c r="C35" s="97"/>
      <c r="D35" s="65"/>
      <c r="E35" s="65"/>
      <c r="F35" s="22"/>
      <c r="G35" s="65"/>
      <c r="H35" s="22"/>
      <c r="I35" s="22"/>
      <c r="J35" s="22"/>
      <c r="K35" s="22"/>
      <c r="L35" s="22"/>
      <c r="M35" s="22"/>
      <c r="N35" s="22"/>
      <c r="O35" s="22"/>
      <c r="P35" s="22"/>
      <c r="Q35" s="22"/>
      <c r="R35" s="22"/>
      <c r="S35" s="22"/>
      <c r="T35" s="22"/>
      <c r="U35" s="22"/>
      <c r="V35" s="22"/>
      <c r="W35" s="22"/>
      <c r="X35" s="273"/>
    </row>
    <row r="36" spans="1:24">
      <c r="A36" s="272"/>
      <c r="B36" s="69"/>
      <c r="C36" s="87"/>
      <c r="D36" s="65"/>
      <c r="E36" s="65"/>
      <c r="F36" s="22"/>
      <c r="G36" s="22"/>
      <c r="H36" s="22"/>
      <c r="I36" s="22"/>
      <c r="J36" s="22"/>
      <c r="K36" s="22"/>
      <c r="L36" s="22"/>
      <c r="M36" s="22"/>
      <c r="N36" s="22"/>
      <c r="O36" s="22"/>
      <c r="P36" s="22"/>
      <c r="Q36" s="22"/>
      <c r="R36" s="22"/>
      <c r="S36" s="22"/>
      <c r="T36" s="22"/>
      <c r="U36" s="22"/>
      <c r="V36" s="22"/>
      <c r="W36" s="22"/>
      <c r="X36" s="273"/>
    </row>
    <row r="37" spans="1:24">
      <c r="A37" s="272"/>
      <c r="B37" s="69"/>
      <c r="C37" s="67"/>
      <c r="D37" s="22"/>
      <c r="E37" s="22"/>
      <c r="F37" s="22"/>
      <c r="G37" s="65"/>
      <c r="H37" s="22"/>
      <c r="I37" s="22"/>
      <c r="J37" s="22"/>
      <c r="K37" s="22"/>
      <c r="L37" s="22"/>
      <c r="M37" s="22"/>
      <c r="N37" s="22"/>
      <c r="O37" s="22"/>
      <c r="P37" s="22"/>
      <c r="Q37" s="22"/>
      <c r="R37" s="22"/>
      <c r="S37" s="22"/>
      <c r="T37" s="22"/>
      <c r="U37" s="22"/>
      <c r="V37" s="22"/>
      <c r="W37" s="22"/>
      <c r="X37" s="273"/>
    </row>
    <row r="38" spans="1:24">
      <c r="A38" s="272"/>
      <c r="B38" s="69"/>
      <c r="C38" s="67"/>
      <c r="D38" s="65"/>
      <c r="E38" s="65"/>
      <c r="F38" s="65"/>
      <c r="G38" s="65"/>
      <c r="H38" s="22"/>
      <c r="I38" s="22"/>
      <c r="J38" s="22"/>
      <c r="K38" s="22"/>
      <c r="L38" s="22"/>
      <c r="M38" s="22"/>
      <c r="N38" s="22"/>
      <c r="O38" s="22"/>
      <c r="P38" s="22"/>
      <c r="Q38" s="22"/>
      <c r="R38" s="22"/>
      <c r="S38" s="22"/>
      <c r="T38" s="22"/>
      <c r="U38" s="22"/>
      <c r="V38" s="22"/>
      <c r="W38" s="22"/>
      <c r="X38" s="273"/>
    </row>
    <row r="39" spans="1:24">
      <c r="A39" s="272"/>
      <c r="B39" s="69"/>
      <c r="C39" s="67"/>
      <c r="D39" s="22"/>
      <c r="E39" s="22"/>
      <c r="F39" s="22"/>
      <c r="G39" s="22"/>
      <c r="H39" s="22"/>
      <c r="I39" s="22"/>
      <c r="J39" s="22"/>
      <c r="K39" s="22"/>
      <c r="L39" s="22"/>
      <c r="M39" s="22"/>
      <c r="N39" s="22"/>
      <c r="O39" s="22"/>
      <c r="P39" s="22"/>
      <c r="Q39" s="22"/>
      <c r="R39" s="22"/>
      <c r="S39" s="22"/>
      <c r="T39" s="22"/>
      <c r="U39" s="22"/>
      <c r="V39" s="22"/>
      <c r="W39" s="22"/>
      <c r="X39" s="273"/>
    </row>
    <row r="40" spans="1:24">
      <c r="A40" s="272"/>
      <c r="B40" s="69"/>
      <c r="C40" s="73"/>
      <c r="D40" s="22"/>
      <c r="E40" s="22"/>
      <c r="F40" s="22"/>
      <c r="G40" s="22"/>
      <c r="H40" s="22"/>
      <c r="I40" s="22"/>
      <c r="J40" s="22"/>
      <c r="K40" s="22"/>
      <c r="L40" s="22"/>
      <c r="M40" s="22"/>
      <c r="N40" s="22"/>
      <c r="O40" s="22"/>
      <c r="P40" s="22"/>
      <c r="Q40" s="22"/>
      <c r="R40" s="22"/>
      <c r="S40" s="22"/>
      <c r="T40" s="22"/>
      <c r="U40" s="22"/>
      <c r="V40" s="22"/>
      <c r="W40" s="22"/>
      <c r="X40" s="273"/>
    </row>
    <row r="41" spans="1:24">
      <c r="A41" s="272"/>
      <c r="B41" s="69"/>
      <c r="C41" s="73"/>
      <c r="D41" s="22"/>
      <c r="E41" s="22"/>
      <c r="F41" s="22"/>
      <c r="G41" s="22"/>
      <c r="H41" s="22"/>
      <c r="I41" s="22"/>
      <c r="J41" s="22"/>
      <c r="K41" s="22"/>
      <c r="L41" s="22"/>
      <c r="M41" s="22"/>
      <c r="N41" s="22"/>
      <c r="O41" s="22"/>
      <c r="P41" s="22"/>
      <c r="Q41" s="22"/>
      <c r="R41" s="22"/>
      <c r="S41" s="22"/>
      <c r="T41" s="22"/>
      <c r="U41" s="22"/>
      <c r="V41" s="22"/>
      <c r="W41" s="22"/>
      <c r="X41" s="273"/>
    </row>
    <row r="42" spans="1:24">
      <c r="A42" s="272"/>
      <c r="B42" s="69"/>
      <c r="C42" s="73"/>
      <c r="D42" s="22"/>
      <c r="E42" s="22"/>
      <c r="F42" s="22"/>
      <c r="G42" s="22"/>
      <c r="H42" s="22"/>
      <c r="I42" s="22"/>
      <c r="J42" s="22"/>
      <c r="K42" s="22"/>
      <c r="L42" s="22"/>
      <c r="M42" s="22"/>
      <c r="N42" s="22"/>
      <c r="O42" s="22"/>
      <c r="P42" s="22"/>
      <c r="Q42" s="22"/>
      <c r="R42" s="22"/>
      <c r="S42" s="22"/>
      <c r="T42" s="22"/>
      <c r="U42" s="22"/>
      <c r="V42" s="22"/>
      <c r="W42" s="22"/>
      <c r="X42" s="273"/>
    </row>
    <row r="43" spans="1:24">
      <c r="A43" s="272"/>
      <c r="B43" s="69"/>
      <c r="C43" s="73"/>
      <c r="D43" s="22"/>
      <c r="E43" s="22"/>
      <c r="F43" s="22"/>
      <c r="G43" s="22"/>
      <c r="H43" s="22"/>
      <c r="I43" s="22"/>
      <c r="J43" s="22"/>
      <c r="K43" s="22"/>
      <c r="L43" s="22"/>
      <c r="M43" s="22"/>
      <c r="N43" s="22"/>
      <c r="O43" s="22"/>
      <c r="P43" s="22"/>
      <c r="Q43" s="22"/>
      <c r="R43" s="22"/>
      <c r="S43" s="22"/>
      <c r="T43" s="22"/>
      <c r="U43" s="22"/>
      <c r="V43" s="22"/>
      <c r="W43" s="22"/>
      <c r="X43" s="273"/>
    </row>
    <row r="44" spans="1:24">
      <c r="A44" s="272"/>
      <c r="B44" s="69"/>
      <c r="C44" s="73"/>
      <c r="D44" s="22"/>
      <c r="E44" s="22"/>
      <c r="F44" s="22"/>
      <c r="G44" s="22"/>
      <c r="H44" s="22"/>
      <c r="I44" s="22"/>
      <c r="J44" s="22"/>
      <c r="K44" s="22"/>
      <c r="L44" s="22"/>
      <c r="M44" s="22"/>
      <c r="N44" s="22"/>
      <c r="O44" s="22"/>
      <c r="P44" s="22"/>
      <c r="Q44" s="22"/>
      <c r="R44" s="22"/>
      <c r="S44" s="22"/>
      <c r="T44" s="22"/>
      <c r="U44" s="22"/>
      <c r="V44" s="22"/>
      <c r="W44" s="22"/>
      <c r="X44" s="273"/>
    </row>
    <row r="45" spans="1:24">
      <c r="A45" s="272"/>
      <c r="B45" s="69"/>
      <c r="C45" s="73"/>
      <c r="D45" s="22"/>
      <c r="E45" s="22"/>
      <c r="F45" s="22"/>
      <c r="G45" s="22"/>
      <c r="H45" s="22"/>
      <c r="I45" s="22"/>
      <c r="J45" s="22"/>
      <c r="K45" s="22"/>
      <c r="L45" s="22"/>
      <c r="M45" s="22"/>
      <c r="N45" s="22"/>
      <c r="O45" s="22"/>
      <c r="P45" s="22"/>
      <c r="Q45" s="22"/>
      <c r="R45" s="22"/>
      <c r="S45" s="22"/>
      <c r="T45" s="22"/>
      <c r="U45" s="22"/>
      <c r="V45" s="22"/>
      <c r="W45" s="22"/>
      <c r="X45" s="273"/>
    </row>
    <row r="46" spans="1:24">
      <c r="A46" s="272"/>
      <c r="B46" s="69"/>
      <c r="C46" s="73"/>
      <c r="D46" s="22"/>
      <c r="E46" s="22"/>
      <c r="F46" s="22"/>
      <c r="G46" s="22"/>
      <c r="H46" s="22"/>
      <c r="I46" s="22"/>
      <c r="J46" s="22"/>
      <c r="K46" s="22"/>
      <c r="L46" s="22"/>
      <c r="M46" s="22"/>
      <c r="N46" s="22"/>
      <c r="O46" s="22"/>
      <c r="P46" s="22"/>
      <c r="Q46" s="22"/>
      <c r="R46" s="22"/>
      <c r="S46" s="22"/>
      <c r="T46" s="22"/>
      <c r="U46" s="22"/>
      <c r="V46" s="22"/>
      <c r="W46" s="22"/>
      <c r="X46" s="273"/>
    </row>
    <row r="47" spans="1:24">
      <c r="A47" s="272"/>
      <c r="B47" s="69"/>
      <c r="C47" s="73"/>
      <c r="D47" s="22"/>
      <c r="E47" s="22"/>
      <c r="F47" s="22"/>
      <c r="G47" s="22"/>
      <c r="H47" s="22"/>
      <c r="I47" s="22"/>
      <c r="J47" s="22"/>
      <c r="K47" s="22"/>
      <c r="L47" s="22"/>
      <c r="M47" s="22"/>
      <c r="N47" s="22"/>
      <c r="O47" s="22"/>
      <c r="P47" s="22"/>
      <c r="Q47" s="22"/>
      <c r="R47" s="22"/>
      <c r="S47" s="22"/>
      <c r="T47" s="22"/>
      <c r="U47" s="22"/>
      <c r="V47" s="22"/>
      <c r="W47" s="22"/>
      <c r="X47" s="273"/>
    </row>
    <row r="48" spans="1:24">
      <c r="A48" s="272"/>
      <c r="B48" s="69"/>
      <c r="C48" s="73"/>
      <c r="D48" s="22"/>
      <c r="E48" s="22"/>
      <c r="F48" s="22"/>
      <c r="G48" s="22"/>
      <c r="H48" s="22"/>
      <c r="I48" s="22"/>
      <c r="J48" s="22"/>
      <c r="K48" s="22"/>
      <c r="L48" s="22"/>
      <c r="M48" s="22"/>
      <c r="N48" s="22"/>
      <c r="O48" s="22"/>
      <c r="P48" s="22"/>
      <c r="Q48" s="22"/>
      <c r="R48" s="22"/>
      <c r="S48" s="22"/>
      <c r="T48" s="22"/>
      <c r="U48" s="22"/>
      <c r="V48" s="22"/>
      <c r="W48" s="22"/>
      <c r="X48" s="273"/>
    </row>
    <row r="49" spans="1:24">
      <c r="A49" s="272"/>
      <c r="B49" s="69"/>
      <c r="C49" s="73"/>
      <c r="D49" s="22"/>
      <c r="E49" s="22"/>
      <c r="F49" s="22"/>
      <c r="G49" s="22"/>
      <c r="H49" s="22"/>
      <c r="I49" s="22"/>
      <c r="J49" s="22"/>
      <c r="K49" s="22"/>
      <c r="L49" s="22"/>
      <c r="M49" s="22"/>
      <c r="N49" s="22"/>
      <c r="O49" s="22"/>
      <c r="P49" s="22"/>
      <c r="Q49" s="22"/>
      <c r="R49" s="22"/>
      <c r="S49" s="22"/>
      <c r="T49" s="22"/>
      <c r="U49" s="22"/>
      <c r="V49" s="22"/>
      <c r="W49" s="22"/>
      <c r="X49" s="273"/>
    </row>
    <row r="50" spans="1:24">
      <c r="A50" s="272"/>
      <c r="B50" s="69"/>
      <c r="C50" s="50"/>
      <c r="D50" s="22"/>
      <c r="E50" s="22"/>
      <c r="F50" s="22"/>
      <c r="G50" s="22"/>
      <c r="H50" s="22"/>
      <c r="I50" s="22"/>
      <c r="J50" s="22"/>
      <c r="K50" s="22"/>
      <c r="L50" s="22"/>
      <c r="M50" s="22"/>
      <c r="N50" s="22"/>
      <c r="O50" s="22"/>
      <c r="P50" s="22"/>
      <c r="Q50" s="22"/>
      <c r="R50" s="22"/>
      <c r="S50" s="22"/>
      <c r="T50" s="22"/>
      <c r="U50" s="22"/>
      <c r="V50" s="22"/>
      <c r="W50" s="22"/>
      <c r="X50" s="273"/>
    </row>
    <row r="51" spans="1:24">
      <c r="A51" s="272"/>
      <c r="B51" s="69"/>
      <c r="C51" s="50"/>
      <c r="D51" s="22"/>
      <c r="E51" s="22"/>
      <c r="F51" s="22"/>
      <c r="G51" s="22"/>
      <c r="H51" s="22"/>
      <c r="I51" s="22"/>
      <c r="J51" s="22"/>
      <c r="K51" s="22"/>
      <c r="L51" s="22"/>
      <c r="M51" s="22"/>
      <c r="N51" s="22"/>
      <c r="O51" s="22"/>
      <c r="P51" s="22"/>
      <c r="Q51" s="22"/>
      <c r="R51" s="22"/>
      <c r="S51" s="22"/>
      <c r="T51" s="22"/>
      <c r="U51" s="22"/>
      <c r="V51" s="22"/>
      <c r="W51" s="22"/>
      <c r="X51" s="273"/>
    </row>
    <row r="52" spans="1:24">
      <c r="A52" s="272"/>
      <c r="B52" s="69"/>
      <c r="C52" s="50"/>
      <c r="D52" s="22"/>
      <c r="E52" s="22"/>
      <c r="F52" s="22"/>
      <c r="G52" s="22"/>
      <c r="H52" s="22"/>
      <c r="I52" s="22"/>
      <c r="J52" s="22"/>
      <c r="K52" s="22"/>
      <c r="L52" s="22"/>
      <c r="M52" s="22"/>
      <c r="N52" s="22"/>
      <c r="O52" s="22"/>
      <c r="P52" s="22"/>
      <c r="Q52" s="22"/>
      <c r="R52" s="22"/>
      <c r="S52" s="22"/>
      <c r="T52" s="22"/>
      <c r="U52" s="22"/>
      <c r="V52" s="22"/>
      <c r="W52" s="22"/>
      <c r="X52" s="273"/>
    </row>
    <row r="53" spans="1:24">
      <c r="A53" s="272"/>
      <c r="B53" s="69"/>
      <c r="C53" s="50"/>
      <c r="D53" s="22"/>
      <c r="E53" s="22"/>
      <c r="F53" s="22"/>
      <c r="G53" s="22"/>
      <c r="H53" s="22"/>
      <c r="I53" s="22"/>
      <c r="J53" s="22"/>
      <c r="K53" s="22"/>
      <c r="L53" s="22"/>
      <c r="M53" s="22"/>
      <c r="N53" s="22"/>
      <c r="O53" s="22"/>
      <c r="P53" s="22"/>
      <c r="Q53" s="22"/>
      <c r="R53" s="22"/>
      <c r="S53" s="22"/>
      <c r="T53" s="22"/>
      <c r="U53" s="22"/>
      <c r="V53" s="22"/>
      <c r="W53" s="22"/>
      <c r="X53" s="273"/>
    </row>
    <row r="54" spans="1:24">
      <c r="A54" s="272"/>
      <c r="B54" s="69"/>
      <c r="C54" s="50"/>
      <c r="D54" s="22"/>
      <c r="E54" s="22"/>
      <c r="F54" s="22"/>
      <c r="G54" s="22"/>
      <c r="H54" s="22"/>
      <c r="I54" s="22"/>
      <c r="J54" s="22"/>
      <c r="K54" s="22"/>
      <c r="L54" s="22"/>
      <c r="M54" s="22"/>
      <c r="N54" s="22"/>
      <c r="O54" s="22"/>
      <c r="P54" s="22"/>
      <c r="Q54" s="22"/>
      <c r="R54" s="22"/>
      <c r="S54" s="22"/>
      <c r="T54" s="22"/>
      <c r="U54" s="22"/>
      <c r="V54" s="22"/>
      <c r="W54" s="22"/>
      <c r="X54" s="273"/>
    </row>
    <row r="55" spans="1:24">
      <c r="A55" s="272"/>
      <c r="B55" s="69"/>
      <c r="C55" s="50"/>
      <c r="D55" s="22"/>
      <c r="E55" s="22"/>
      <c r="F55" s="22"/>
      <c r="G55" s="22"/>
      <c r="H55" s="22"/>
      <c r="I55" s="22"/>
      <c r="J55" s="22"/>
      <c r="K55" s="22"/>
      <c r="L55" s="22"/>
      <c r="M55" s="22"/>
      <c r="N55" s="22"/>
      <c r="O55" s="22"/>
      <c r="P55" s="22"/>
      <c r="Q55" s="22"/>
      <c r="R55" s="22"/>
      <c r="S55" s="22"/>
      <c r="T55" s="22"/>
      <c r="U55" s="22"/>
      <c r="V55" s="22"/>
      <c r="W55" s="22"/>
      <c r="X55" s="273"/>
    </row>
    <row r="56" spans="1:24">
      <c r="A56" s="272"/>
      <c r="B56" s="69"/>
      <c r="C56" s="50"/>
      <c r="D56" s="22"/>
      <c r="E56" s="22"/>
      <c r="F56" s="22"/>
      <c r="G56" s="22"/>
      <c r="H56" s="22"/>
      <c r="I56" s="22"/>
      <c r="J56" s="22"/>
      <c r="K56" s="22"/>
      <c r="L56" s="22"/>
      <c r="M56" s="22"/>
      <c r="N56" s="22"/>
      <c r="O56" s="22"/>
      <c r="P56" s="22"/>
      <c r="Q56" s="22"/>
      <c r="R56" s="22"/>
      <c r="S56" s="22"/>
      <c r="T56" s="22"/>
      <c r="U56" s="22"/>
      <c r="V56" s="22"/>
      <c r="W56" s="22"/>
      <c r="X56" s="273"/>
    </row>
    <row r="57" spans="1:24">
      <c r="A57" s="272"/>
      <c r="B57" s="69"/>
      <c r="C57" s="50"/>
      <c r="D57" s="22"/>
      <c r="E57" s="22"/>
      <c r="F57" s="22"/>
      <c r="G57" s="22"/>
      <c r="H57" s="22"/>
      <c r="I57" s="22"/>
      <c r="J57" s="22"/>
      <c r="K57" s="22"/>
      <c r="L57" s="22"/>
      <c r="M57" s="22"/>
      <c r="N57" s="22"/>
      <c r="O57" s="22"/>
      <c r="P57" s="22"/>
      <c r="Q57" s="22"/>
      <c r="R57" s="22"/>
      <c r="S57" s="22"/>
      <c r="T57" s="22"/>
      <c r="U57" s="22"/>
      <c r="V57" s="22"/>
      <c r="W57" s="22"/>
      <c r="X57" s="273"/>
    </row>
    <row r="58" spans="1:24">
      <c r="A58" s="272"/>
      <c r="B58" s="69"/>
      <c r="C58" s="50"/>
      <c r="D58" s="22"/>
      <c r="E58" s="22"/>
      <c r="F58" s="22"/>
      <c r="G58" s="22"/>
      <c r="H58" s="22"/>
      <c r="I58" s="22"/>
      <c r="J58" s="22"/>
      <c r="K58" s="22"/>
      <c r="L58" s="22"/>
      <c r="M58" s="22"/>
      <c r="N58" s="22"/>
      <c r="O58" s="22"/>
      <c r="P58" s="22"/>
      <c r="Q58" s="22"/>
      <c r="R58" s="22"/>
      <c r="S58" s="22"/>
      <c r="T58" s="22"/>
      <c r="U58" s="22"/>
      <c r="V58" s="22"/>
      <c r="W58" s="22"/>
      <c r="X58" s="273"/>
    </row>
    <row r="59" spans="1:24">
      <c r="A59" s="272"/>
      <c r="B59" s="69"/>
      <c r="C59" s="50"/>
      <c r="D59" s="22"/>
      <c r="E59" s="22"/>
      <c r="F59" s="22"/>
      <c r="G59" s="22"/>
      <c r="H59" s="22"/>
      <c r="I59" s="22"/>
      <c r="J59" s="22"/>
      <c r="K59" s="22"/>
      <c r="L59" s="22"/>
      <c r="M59" s="22"/>
      <c r="N59" s="22"/>
      <c r="O59" s="22"/>
      <c r="P59" s="22"/>
      <c r="Q59" s="22"/>
      <c r="R59" s="22"/>
      <c r="S59" s="22"/>
      <c r="T59" s="22"/>
      <c r="U59" s="22"/>
      <c r="V59" s="22"/>
      <c r="W59" s="22"/>
      <c r="X59" s="273"/>
    </row>
    <row r="60" spans="1:24">
      <c r="A60" s="272"/>
      <c r="B60" s="69"/>
      <c r="C60" s="50"/>
      <c r="D60" s="22"/>
      <c r="E60" s="22"/>
      <c r="F60" s="22"/>
      <c r="G60" s="22"/>
      <c r="H60" s="22"/>
      <c r="I60" s="22"/>
      <c r="J60" s="22"/>
      <c r="K60" s="22"/>
      <c r="L60" s="22"/>
      <c r="M60" s="22"/>
      <c r="N60" s="22"/>
      <c r="O60" s="22"/>
      <c r="P60" s="22"/>
      <c r="Q60" s="22"/>
      <c r="R60" s="22"/>
      <c r="S60" s="22"/>
      <c r="T60" s="22"/>
      <c r="U60" s="22"/>
      <c r="V60" s="22"/>
      <c r="W60" s="22"/>
      <c r="X60" s="273"/>
    </row>
    <row r="61" spans="1:24">
      <c r="A61" s="272"/>
      <c r="B61" s="69"/>
      <c r="C61" s="50"/>
      <c r="D61" s="22"/>
      <c r="E61" s="22"/>
      <c r="F61" s="22"/>
      <c r="G61" s="22"/>
      <c r="H61" s="22"/>
      <c r="I61" s="22"/>
      <c r="J61" s="22"/>
      <c r="K61" s="22"/>
      <c r="L61" s="22"/>
      <c r="M61" s="22"/>
      <c r="N61" s="22"/>
      <c r="O61" s="22"/>
      <c r="P61" s="22"/>
      <c r="Q61" s="22"/>
      <c r="R61" s="22"/>
      <c r="S61" s="22"/>
      <c r="T61" s="22"/>
      <c r="U61" s="22"/>
      <c r="V61" s="22"/>
      <c r="W61" s="22"/>
      <c r="X61" s="273"/>
    </row>
    <row r="62" spans="1:24">
      <c r="A62" s="272"/>
      <c r="B62" s="69"/>
      <c r="C62" s="51"/>
      <c r="D62" s="22"/>
      <c r="E62" s="22"/>
      <c r="F62" s="22"/>
      <c r="G62" s="22"/>
      <c r="H62" s="22"/>
      <c r="I62" s="22"/>
      <c r="J62" s="22"/>
      <c r="K62" s="22"/>
      <c r="L62" s="22"/>
      <c r="M62" s="22"/>
      <c r="N62" s="22"/>
      <c r="O62" s="22"/>
      <c r="P62" s="22"/>
      <c r="Q62" s="22"/>
      <c r="R62" s="22"/>
      <c r="S62" s="22"/>
      <c r="T62" s="22"/>
      <c r="U62" s="22"/>
      <c r="V62" s="22"/>
      <c r="W62" s="22"/>
      <c r="X62" s="273"/>
    </row>
    <row r="63" spans="1:24">
      <c r="A63" s="272"/>
      <c r="B63" s="69"/>
      <c r="C63" s="68"/>
      <c r="D63" s="66"/>
      <c r="E63" s="66"/>
      <c r="F63" s="66"/>
      <c r="G63" s="66"/>
      <c r="H63" s="66"/>
      <c r="I63" s="66"/>
      <c r="J63" s="66"/>
      <c r="K63" s="66"/>
      <c r="L63" s="66"/>
      <c r="M63" s="66"/>
      <c r="N63" s="66"/>
      <c r="O63" s="66"/>
      <c r="P63" s="66"/>
      <c r="Q63" s="66"/>
      <c r="R63" s="66"/>
      <c r="S63" s="66"/>
      <c r="T63" s="66"/>
      <c r="U63" s="66"/>
      <c r="V63" s="66"/>
      <c r="W63" s="66"/>
      <c r="X63" s="273"/>
    </row>
    <row r="64" spans="1:24">
      <c r="A64" s="272"/>
      <c r="B64" s="69"/>
      <c r="C64" s="68"/>
      <c r="D64" s="66"/>
      <c r="E64" s="66"/>
      <c r="F64" s="66"/>
      <c r="G64" s="66"/>
      <c r="H64" s="66"/>
      <c r="I64" s="66"/>
      <c r="J64" s="66"/>
      <c r="K64" s="66"/>
      <c r="L64" s="66"/>
      <c r="M64" s="66"/>
      <c r="N64" s="66"/>
      <c r="O64" s="66"/>
      <c r="P64" s="66"/>
      <c r="Q64" s="66"/>
      <c r="R64" s="66"/>
      <c r="S64" s="66"/>
      <c r="T64" s="66"/>
      <c r="U64" s="66"/>
      <c r="V64" s="66"/>
      <c r="W64" s="66"/>
      <c r="X64" s="273"/>
    </row>
    <row r="65" spans="1:24">
      <c r="A65" s="272"/>
      <c r="B65" s="69"/>
      <c r="C65" s="68"/>
      <c r="D65" s="66"/>
      <c r="E65" s="66"/>
      <c r="F65" s="66"/>
      <c r="G65" s="66"/>
      <c r="H65" s="66"/>
      <c r="I65" s="66"/>
      <c r="J65" s="66"/>
      <c r="K65" s="66"/>
      <c r="L65" s="66"/>
      <c r="M65" s="66"/>
      <c r="N65" s="66"/>
      <c r="O65" s="66"/>
      <c r="P65" s="66"/>
      <c r="Q65" s="66"/>
      <c r="R65" s="66"/>
      <c r="S65" s="66"/>
      <c r="T65" s="66"/>
      <c r="U65" s="66"/>
      <c r="V65" s="66"/>
      <c r="W65" s="66"/>
      <c r="X65" s="273"/>
    </row>
    <row r="66" spans="1:24">
      <c r="A66" s="272"/>
      <c r="B66" s="69"/>
      <c r="C66" s="68"/>
      <c r="D66" s="66"/>
      <c r="E66" s="66"/>
      <c r="F66" s="66"/>
      <c r="G66" s="66"/>
      <c r="H66" s="66"/>
      <c r="I66" s="66"/>
      <c r="J66" s="66"/>
      <c r="K66" s="66"/>
      <c r="L66" s="66"/>
      <c r="M66" s="66"/>
      <c r="N66" s="66"/>
      <c r="O66" s="66"/>
      <c r="P66" s="66"/>
      <c r="Q66" s="66"/>
      <c r="R66" s="66"/>
      <c r="S66" s="66"/>
      <c r="T66" s="66"/>
      <c r="U66" s="66"/>
      <c r="V66" s="66"/>
      <c r="W66" s="66"/>
      <c r="X66" s="273"/>
    </row>
    <row r="67" spans="1:24">
      <c r="A67" s="272"/>
      <c r="B67" s="69"/>
      <c r="C67" s="68"/>
      <c r="D67" s="66"/>
      <c r="E67" s="66"/>
      <c r="F67" s="66"/>
      <c r="G67" s="66"/>
      <c r="H67" s="66"/>
      <c r="I67" s="66"/>
      <c r="J67" s="66"/>
      <c r="K67" s="66"/>
      <c r="L67" s="66"/>
      <c r="M67" s="66"/>
      <c r="N67" s="66"/>
      <c r="O67" s="66"/>
      <c r="P67" s="66"/>
      <c r="Q67" s="66"/>
      <c r="R67" s="66"/>
      <c r="S67" s="66"/>
      <c r="T67" s="66"/>
      <c r="U67" s="66"/>
      <c r="V67" s="66"/>
      <c r="W67" s="66"/>
      <c r="X67" s="273"/>
    </row>
    <row r="68" spans="1:24">
      <c r="A68" s="272"/>
      <c r="B68" s="69"/>
      <c r="C68" s="68"/>
      <c r="D68" s="66"/>
      <c r="E68" s="66"/>
      <c r="F68" s="66"/>
      <c r="G68" s="66"/>
      <c r="H68" s="66"/>
      <c r="I68" s="66"/>
      <c r="J68" s="66"/>
      <c r="K68" s="66"/>
      <c r="L68" s="66"/>
      <c r="M68" s="66"/>
      <c r="N68" s="66"/>
      <c r="O68" s="66"/>
      <c r="P68" s="66"/>
      <c r="Q68" s="66"/>
      <c r="R68" s="66"/>
      <c r="S68" s="66"/>
      <c r="T68" s="66"/>
      <c r="U68" s="66"/>
      <c r="V68" s="66"/>
      <c r="W68" s="66"/>
      <c r="X68" s="273"/>
    </row>
    <row r="69" spans="1:24">
      <c r="A69" s="272"/>
      <c r="B69" s="69"/>
      <c r="C69" s="68"/>
      <c r="D69" s="66"/>
      <c r="E69" s="66"/>
      <c r="F69" s="66"/>
      <c r="G69" s="66"/>
      <c r="H69" s="66"/>
      <c r="I69" s="66"/>
      <c r="J69" s="66"/>
      <c r="K69" s="66"/>
      <c r="L69" s="66"/>
      <c r="M69" s="66"/>
      <c r="N69" s="66"/>
      <c r="O69" s="66"/>
      <c r="P69" s="66"/>
      <c r="Q69" s="66"/>
      <c r="R69" s="66"/>
      <c r="S69" s="66"/>
      <c r="T69" s="66"/>
      <c r="U69" s="66"/>
      <c r="V69" s="66"/>
      <c r="W69" s="66"/>
      <c r="X69" s="273"/>
    </row>
    <row r="70" spans="1:24">
      <c r="A70" s="272"/>
      <c r="B70" s="69"/>
      <c r="C70" s="68"/>
      <c r="D70" s="66"/>
      <c r="E70" s="66"/>
      <c r="F70" s="66"/>
      <c r="G70" s="66"/>
      <c r="H70" s="66"/>
      <c r="I70" s="66"/>
      <c r="J70" s="66"/>
      <c r="K70" s="66"/>
      <c r="L70" s="66"/>
      <c r="M70" s="66"/>
      <c r="N70" s="66"/>
      <c r="O70" s="66"/>
      <c r="P70" s="66"/>
      <c r="Q70" s="66"/>
      <c r="R70" s="66"/>
      <c r="S70" s="66"/>
      <c r="T70" s="66"/>
      <c r="U70" s="66"/>
      <c r="V70" s="66"/>
      <c r="W70" s="66"/>
      <c r="X70" s="273"/>
    </row>
    <row r="71" spans="1:24">
      <c r="A71" s="272"/>
      <c r="B71" s="69"/>
      <c r="C71" s="68"/>
      <c r="D71" s="66"/>
      <c r="E71" s="66"/>
      <c r="F71" s="66"/>
      <c r="G71" s="66"/>
      <c r="H71" s="66"/>
      <c r="I71" s="66"/>
      <c r="J71" s="66"/>
      <c r="K71" s="66"/>
      <c r="L71" s="66"/>
      <c r="M71" s="66"/>
      <c r="N71" s="66"/>
      <c r="O71" s="66"/>
      <c r="P71" s="66"/>
      <c r="Q71" s="66"/>
      <c r="R71" s="66"/>
      <c r="S71" s="66"/>
      <c r="T71" s="66"/>
      <c r="U71" s="66"/>
      <c r="V71" s="66"/>
      <c r="W71" s="66"/>
      <c r="X71" s="273"/>
    </row>
    <row r="72" spans="1:24">
      <c r="A72" s="272"/>
      <c r="B72" s="69"/>
      <c r="C72" s="68"/>
      <c r="D72" s="66"/>
      <c r="E72" s="66"/>
      <c r="F72" s="66"/>
      <c r="G72" s="66"/>
      <c r="H72" s="66"/>
      <c r="I72" s="66"/>
      <c r="J72" s="66"/>
      <c r="K72" s="66"/>
      <c r="L72" s="66"/>
      <c r="M72" s="66"/>
      <c r="N72" s="66"/>
      <c r="O72" s="66"/>
      <c r="P72" s="66"/>
      <c r="Q72" s="66"/>
      <c r="R72" s="66"/>
      <c r="S72" s="66"/>
      <c r="T72" s="66"/>
      <c r="U72" s="66"/>
      <c r="V72" s="66"/>
      <c r="W72" s="66"/>
      <c r="X72" s="273"/>
    </row>
    <row r="73" spans="1:24">
      <c r="A73" s="272"/>
      <c r="B73" s="69"/>
      <c r="C73" s="68"/>
      <c r="D73" s="66"/>
      <c r="E73" s="66"/>
      <c r="F73" s="66"/>
      <c r="G73" s="66"/>
      <c r="H73" s="66"/>
      <c r="I73" s="66"/>
      <c r="J73" s="66"/>
      <c r="K73" s="66"/>
      <c r="L73" s="66"/>
      <c r="M73" s="66"/>
      <c r="N73" s="66"/>
      <c r="O73" s="66"/>
      <c r="P73" s="66"/>
      <c r="Q73" s="66"/>
      <c r="R73" s="66"/>
      <c r="S73" s="66"/>
      <c r="T73" s="66"/>
      <c r="U73" s="66"/>
      <c r="V73" s="66"/>
      <c r="W73" s="66"/>
      <c r="X73" s="273"/>
    </row>
    <row r="74" spans="1:24">
      <c r="A74" s="272"/>
      <c r="B74" s="69"/>
      <c r="C74" s="68"/>
      <c r="D74" s="66"/>
      <c r="E74" s="66"/>
      <c r="F74" s="66"/>
      <c r="G74" s="66"/>
      <c r="H74" s="66"/>
      <c r="I74" s="66"/>
      <c r="J74" s="66"/>
      <c r="K74" s="66"/>
      <c r="L74" s="66"/>
      <c r="M74" s="66"/>
      <c r="N74" s="66"/>
      <c r="O74" s="66"/>
      <c r="P74" s="66"/>
      <c r="Q74" s="66"/>
      <c r="R74" s="66"/>
      <c r="S74" s="66"/>
      <c r="T74" s="66"/>
      <c r="U74" s="66"/>
      <c r="V74" s="66"/>
      <c r="W74" s="66"/>
      <c r="X74" s="273"/>
    </row>
    <row r="75" spans="1:24">
      <c r="A75" s="272"/>
      <c r="B75" s="69"/>
      <c r="C75" s="68"/>
      <c r="D75" s="66"/>
      <c r="E75" s="66"/>
      <c r="F75" s="66"/>
      <c r="G75" s="66"/>
      <c r="H75" s="66"/>
      <c r="I75" s="66"/>
      <c r="J75" s="66"/>
      <c r="K75" s="66"/>
      <c r="L75" s="66"/>
      <c r="M75" s="66"/>
      <c r="N75" s="66"/>
      <c r="O75" s="66"/>
      <c r="P75" s="66"/>
      <c r="Q75" s="66"/>
      <c r="R75" s="66"/>
      <c r="S75" s="66"/>
      <c r="T75" s="66"/>
      <c r="U75" s="66"/>
      <c r="V75" s="66"/>
      <c r="W75" s="66"/>
      <c r="X75" s="273"/>
    </row>
    <row r="76" spans="1:24">
      <c r="A76" s="272"/>
      <c r="B76" s="69"/>
      <c r="C76" s="68"/>
      <c r="D76" s="66"/>
      <c r="E76" s="66"/>
      <c r="F76" s="66"/>
      <c r="G76" s="66"/>
      <c r="H76" s="66"/>
      <c r="I76" s="66"/>
      <c r="J76" s="66"/>
      <c r="K76" s="66"/>
      <c r="L76" s="66"/>
      <c r="M76" s="66"/>
      <c r="N76" s="66"/>
      <c r="O76" s="66"/>
      <c r="P76" s="66"/>
      <c r="Q76" s="66"/>
      <c r="R76" s="66"/>
      <c r="S76" s="66"/>
      <c r="T76" s="66"/>
      <c r="U76" s="66"/>
      <c r="V76" s="66"/>
      <c r="W76" s="66"/>
      <c r="X76" s="273"/>
    </row>
    <row r="77" spans="1:24">
      <c r="A77" s="272"/>
      <c r="B77" s="69"/>
      <c r="C77" s="68"/>
      <c r="D77" s="66"/>
      <c r="E77" s="66"/>
      <c r="F77" s="66"/>
      <c r="G77" s="66"/>
      <c r="H77" s="66"/>
      <c r="I77" s="66"/>
      <c r="J77" s="66"/>
      <c r="K77" s="66"/>
      <c r="L77" s="66"/>
      <c r="M77" s="66"/>
      <c r="N77" s="66"/>
      <c r="O77" s="66"/>
      <c r="P77" s="66"/>
      <c r="Q77" s="66"/>
      <c r="R77" s="66"/>
      <c r="S77" s="66"/>
      <c r="T77" s="66"/>
      <c r="U77" s="66"/>
      <c r="V77" s="66"/>
      <c r="W77" s="66"/>
      <c r="X77" s="273"/>
    </row>
    <row r="78" spans="1:24">
      <c r="A78" s="272"/>
      <c r="B78" s="69"/>
      <c r="C78" s="68"/>
      <c r="D78" s="66"/>
      <c r="E78" s="66"/>
      <c r="F78" s="66"/>
      <c r="G78" s="66"/>
      <c r="H78" s="66"/>
      <c r="I78" s="66"/>
      <c r="J78" s="66"/>
      <c r="K78" s="66"/>
      <c r="L78" s="66"/>
      <c r="M78" s="66"/>
      <c r="N78" s="66"/>
      <c r="O78" s="66"/>
      <c r="P78" s="66"/>
      <c r="Q78" s="66"/>
      <c r="R78" s="66"/>
      <c r="S78" s="66"/>
      <c r="T78" s="66"/>
      <c r="U78" s="66"/>
      <c r="V78" s="66"/>
      <c r="W78" s="66"/>
      <c r="X78" s="273"/>
    </row>
    <row r="79" spans="1:24">
      <c r="A79" s="272"/>
      <c r="B79" s="69"/>
      <c r="C79" s="68"/>
      <c r="D79" s="66"/>
      <c r="E79" s="66"/>
      <c r="F79" s="66"/>
      <c r="G79" s="66"/>
      <c r="H79" s="66"/>
      <c r="I79" s="66"/>
      <c r="J79" s="66"/>
      <c r="K79" s="66"/>
      <c r="L79" s="66"/>
      <c r="M79" s="66"/>
      <c r="N79" s="66"/>
      <c r="O79" s="66"/>
      <c r="P79" s="66"/>
      <c r="Q79" s="66"/>
      <c r="R79" s="66"/>
      <c r="S79" s="66"/>
      <c r="T79" s="66"/>
      <c r="U79" s="66"/>
      <c r="V79" s="66"/>
      <c r="W79" s="66"/>
      <c r="X79" s="273"/>
    </row>
    <row r="80" spans="1:24">
      <c r="A80" s="272"/>
      <c r="B80" s="69"/>
      <c r="C80" s="68"/>
      <c r="D80" s="66"/>
      <c r="E80" s="66"/>
      <c r="F80" s="66"/>
      <c r="G80" s="66"/>
      <c r="H80" s="66"/>
      <c r="I80" s="66"/>
      <c r="J80" s="66"/>
      <c r="K80" s="66"/>
      <c r="L80" s="66"/>
      <c r="M80" s="66"/>
      <c r="N80" s="66"/>
      <c r="O80" s="66"/>
      <c r="P80" s="66"/>
      <c r="Q80" s="66"/>
      <c r="R80" s="66"/>
      <c r="S80" s="66"/>
      <c r="T80" s="66"/>
      <c r="U80" s="66"/>
      <c r="V80" s="66"/>
      <c r="W80" s="66"/>
      <c r="X80" s="273"/>
    </row>
    <row r="81" spans="1:24">
      <c r="A81" s="272"/>
      <c r="B81" s="69"/>
      <c r="C81" s="68"/>
      <c r="D81" s="66"/>
      <c r="E81" s="66"/>
      <c r="F81" s="66"/>
      <c r="G81" s="66"/>
      <c r="H81" s="66"/>
      <c r="I81" s="66"/>
      <c r="J81" s="66"/>
      <c r="K81" s="66"/>
      <c r="L81" s="66"/>
      <c r="M81" s="66"/>
      <c r="N81" s="66"/>
      <c r="O81" s="66"/>
      <c r="P81" s="66"/>
      <c r="Q81" s="66"/>
      <c r="R81" s="66"/>
      <c r="S81" s="66"/>
      <c r="T81" s="66"/>
      <c r="U81" s="66"/>
      <c r="V81" s="66"/>
      <c r="W81" s="66"/>
      <c r="X81" s="273"/>
    </row>
    <row r="82" spans="1:24">
      <c r="A82" s="272"/>
      <c r="B82" s="69"/>
      <c r="C82" s="68"/>
      <c r="D82" s="66"/>
      <c r="E82" s="66"/>
      <c r="F82" s="66"/>
      <c r="G82" s="66"/>
      <c r="H82" s="66"/>
      <c r="I82" s="66"/>
      <c r="J82" s="66"/>
      <c r="K82" s="66"/>
      <c r="L82" s="66"/>
      <c r="M82" s="66"/>
      <c r="N82" s="66"/>
      <c r="O82" s="66"/>
      <c r="P82" s="66"/>
      <c r="Q82" s="66"/>
      <c r="R82" s="66"/>
      <c r="S82" s="66"/>
      <c r="T82" s="66"/>
      <c r="U82" s="66"/>
      <c r="V82" s="66"/>
      <c r="W82" s="66"/>
      <c r="X82" s="273"/>
    </row>
    <row r="83" spans="1:24">
      <c r="A83" s="272"/>
      <c r="B83" s="69"/>
      <c r="C83" s="68"/>
      <c r="D83" s="66"/>
      <c r="E83" s="66"/>
      <c r="F83" s="66"/>
      <c r="G83" s="66"/>
      <c r="H83" s="66"/>
      <c r="I83" s="66"/>
      <c r="J83" s="66"/>
      <c r="K83" s="66"/>
      <c r="L83" s="66"/>
      <c r="M83" s="66"/>
      <c r="N83" s="66"/>
      <c r="O83" s="66"/>
      <c r="P83" s="66"/>
      <c r="Q83" s="66"/>
      <c r="R83" s="66"/>
      <c r="S83" s="66"/>
      <c r="T83" s="66"/>
      <c r="U83" s="66"/>
      <c r="V83" s="66"/>
      <c r="W83" s="66"/>
      <c r="X83" s="273"/>
    </row>
    <row r="84" spans="1:24">
      <c r="A84" s="272"/>
      <c r="B84" s="69"/>
      <c r="C84" s="68"/>
      <c r="D84" s="66"/>
      <c r="E84" s="66"/>
      <c r="F84" s="66"/>
      <c r="G84" s="66"/>
      <c r="H84" s="66"/>
      <c r="I84" s="66"/>
      <c r="J84" s="66"/>
      <c r="K84" s="66"/>
      <c r="L84" s="66"/>
      <c r="M84" s="66"/>
      <c r="N84" s="66"/>
      <c r="O84" s="66"/>
      <c r="P84" s="66"/>
      <c r="Q84" s="66"/>
      <c r="R84" s="66"/>
      <c r="S84" s="66"/>
      <c r="T84" s="66"/>
      <c r="U84" s="66"/>
      <c r="V84" s="66"/>
      <c r="W84" s="66"/>
      <c r="X84" s="273"/>
    </row>
    <row r="85" spans="1:24">
      <c r="A85" s="272"/>
      <c r="B85" s="69"/>
      <c r="C85" s="68"/>
      <c r="D85" s="66"/>
      <c r="E85" s="66"/>
      <c r="F85" s="66"/>
      <c r="G85" s="66"/>
      <c r="H85" s="66"/>
      <c r="I85" s="66"/>
      <c r="J85" s="66"/>
      <c r="K85" s="66"/>
      <c r="L85" s="66"/>
      <c r="M85" s="66"/>
      <c r="N85" s="66"/>
      <c r="O85" s="66"/>
      <c r="P85" s="66"/>
      <c r="Q85" s="66"/>
      <c r="R85" s="66"/>
      <c r="S85" s="66"/>
      <c r="T85" s="66"/>
      <c r="U85" s="66"/>
      <c r="V85" s="66"/>
      <c r="W85" s="66"/>
      <c r="X85" s="273"/>
    </row>
    <row r="86" spans="1:24">
      <c r="A86" s="272"/>
      <c r="B86" s="69"/>
      <c r="C86" s="68"/>
      <c r="D86" s="66"/>
      <c r="E86" s="66"/>
      <c r="F86" s="66"/>
      <c r="G86" s="66"/>
      <c r="H86" s="66"/>
      <c r="I86" s="66"/>
      <c r="J86" s="66"/>
      <c r="K86" s="66"/>
      <c r="L86" s="66"/>
      <c r="M86" s="66"/>
      <c r="N86" s="66"/>
      <c r="O86" s="66"/>
      <c r="P86" s="66"/>
      <c r="Q86" s="66"/>
      <c r="R86" s="66"/>
      <c r="S86" s="66"/>
      <c r="T86" s="66"/>
      <c r="U86" s="66"/>
      <c r="V86" s="66"/>
      <c r="W86" s="66"/>
      <c r="X86" s="273"/>
    </row>
    <row r="87" spans="1:24">
      <c r="A87" s="272"/>
      <c r="B87" s="69"/>
      <c r="C87" s="68"/>
      <c r="D87" s="66"/>
      <c r="E87" s="66"/>
      <c r="F87" s="66"/>
      <c r="G87" s="66"/>
      <c r="H87" s="66"/>
      <c r="I87" s="66"/>
      <c r="J87" s="66"/>
      <c r="K87" s="66"/>
      <c r="L87" s="66"/>
      <c r="M87" s="66"/>
      <c r="N87" s="66"/>
      <c r="O87" s="66"/>
      <c r="P87" s="66"/>
      <c r="Q87" s="66"/>
      <c r="R87" s="66"/>
      <c r="S87" s="66"/>
      <c r="T87" s="66"/>
      <c r="U87" s="66"/>
      <c r="V87" s="66"/>
      <c r="W87" s="66"/>
      <c r="X87" s="273"/>
    </row>
    <row r="88" spans="1:24">
      <c r="A88" s="272"/>
      <c r="B88" s="69"/>
      <c r="C88" s="68"/>
      <c r="D88" s="66"/>
      <c r="E88" s="66"/>
      <c r="F88" s="66"/>
      <c r="G88" s="66"/>
      <c r="H88" s="66"/>
      <c r="I88" s="66"/>
      <c r="J88" s="66"/>
      <c r="K88" s="66"/>
      <c r="L88" s="66"/>
      <c r="M88" s="66"/>
      <c r="N88" s="66"/>
      <c r="O88" s="66"/>
      <c r="P88" s="66"/>
      <c r="Q88" s="66"/>
      <c r="R88" s="66"/>
      <c r="S88" s="66"/>
      <c r="T88" s="66"/>
      <c r="U88" s="66"/>
      <c r="V88" s="66"/>
      <c r="W88" s="66"/>
      <c r="X88" s="273"/>
    </row>
    <row r="89" spans="1:24">
      <c r="A89" s="272"/>
      <c r="B89" s="69"/>
      <c r="C89" s="68"/>
      <c r="D89" s="66"/>
      <c r="E89" s="66"/>
      <c r="F89" s="66"/>
      <c r="G89" s="66"/>
      <c r="H89" s="66"/>
      <c r="I89" s="66"/>
      <c r="J89" s="66"/>
      <c r="K89" s="66"/>
      <c r="L89" s="66"/>
      <c r="M89" s="66"/>
      <c r="N89" s="66"/>
      <c r="O89" s="66"/>
      <c r="P89" s="66"/>
      <c r="Q89" s="66"/>
      <c r="R89" s="66"/>
      <c r="S89" s="66"/>
      <c r="T89" s="66"/>
      <c r="U89" s="66"/>
      <c r="V89" s="66"/>
      <c r="W89" s="66"/>
      <c r="X89" s="273"/>
    </row>
    <row r="90" spans="1:24">
      <c r="A90" s="272"/>
      <c r="B90" s="69"/>
      <c r="C90" s="68"/>
      <c r="D90" s="66"/>
      <c r="E90" s="66"/>
      <c r="F90" s="66"/>
      <c r="G90" s="66"/>
      <c r="H90" s="66"/>
      <c r="I90" s="66"/>
      <c r="J90" s="66"/>
      <c r="K90" s="66"/>
      <c r="L90" s="66"/>
      <c r="M90" s="66"/>
      <c r="N90" s="66"/>
      <c r="O90" s="66"/>
      <c r="P90" s="66"/>
      <c r="Q90" s="66"/>
      <c r="R90" s="66"/>
      <c r="S90" s="66"/>
      <c r="T90" s="66"/>
      <c r="U90" s="66"/>
      <c r="V90" s="66"/>
      <c r="W90" s="66"/>
      <c r="X90" s="273"/>
    </row>
    <row r="91" spans="1:24">
      <c r="A91" s="272"/>
      <c r="B91" s="69"/>
      <c r="C91" s="68"/>
      <c r="D91" s="66"/>
      <c r="E91" s="66"/>
      <c r="F91" s="66"/>
      <c r="G91" s="66"/>
      <c r="H91" s="66"/>
      <c r="I91" s="66"/>
      <c r="J91" s="66"/>
      <c r="K91" s="66"/>
      <c r="L91" s="66"/>
      <c r="M91" s="66"/>
      <c r="N91" s="66"/>
      <c r="O91" s="66"/>
      <c r="P91" s="66"/>
      <c r="Q91" s="66"/>
      <c r="R91" s="66"/>
      <c r="S91" s="66"/>
      <c r="T91" s="66"/>
      <c r="U91" s="66"/>
      <c r="V91" s="66"/>
      <c r="W91" s="66"/>
      <c r="X91" s="273"/>
    </row>
    <row r="92" spans="1:24">
      <c r="A92" s="272"/>
      <c r="B92" s="69"/>
      <c r="C92" s="68"/>
      <c r="D92" s="66"/>
      <c r="E92" s="66"/>
      <c r="F92" s="66"/>
      <c r="G92" s="66"/>
      <c r="H92" s="66"/>
      <c r="I92" s="66"/>
      <c r="J92" s="66"/>
      <c r="K92" s="66"/>
      <c r="L92" s="66"/>
      <c r="M92" s="66"/>
      <c r="N92" s="66"/>
      <c r="O92" s="66"/>
      <c r="P92" s="66"/>
      <c r="Q92" s="66"/>
      <c r="R92" s="66"/>
      <c r="S92" s="66"/>
      <c r="T92" s="66"/>
      <c r="U92" s="66"/>
      <c r="V92" s="66"/>
      <c r="W92" s="66"/>
      <c r="X92" s="273"/>
    </row>
    <row r="93" spans="1:24">
      <c r="A93" s="272"/>
      <c r="B93" s="69"/>
      <c r="C93" s="68"/>
      <c r="D93" s="66"/>
      <c r="E93" s="66"/>
      <c r="F93" s="66"/>
      <c r="G93" s="66"/>
      <c r="H93" s="66"/>
      <c r="I93" s="66"/>
      <c r="J93" s="66"/>
      <c r="K93" s="66"/>
      <c r="L93" s="66"/>
      <c r="M93" s="66"/>
      <c r="N93" s="66"/>
      <c r="O93" s="66"/>
      <c r="P93" s="66"/>
      <c r="Q93" s="66"/>
      <c r="R93" s="66"/>
      <c r="S93" s="66"/>
      <c r="T93" s="66"/>
      <c r="U93" s="66"/>
      <c r="V93" s="66"/>
      <c r="W93" s="66"/>
      <c r="X93" s="273"/>
    </row>
    <row r="94" spans="1:24">
      <c r="A94" s="272"/>
      <c r="B94" s="69"/>
      <c r="C94" s="68"/>
      <c r="D94" s="66"/>
      <c r="E94" s="66"/>
      <c r="F94" s="66"/>
      <c r="G94" s="66"/>
      <c r="H94" s="66"/>
      <c r="I94" s="66"/>
      <c r="J94" s="66"/>
      <c r="K94" s="66"/>
      <c r="L94" s="66"/>
      <c r="M94" s="66"/>
      <c r="N94" s="66"/>
      <c r="O94" s="66"/>
      <c r="P94" s="66"/>
      <c r="Q94" s="66"/>
      <c r="R94" s="66"/>
      <c r="S94" s="66"/>
      <c r="T94" s="66"/>
      <c r="U94" s="66"/>
      <c r="V94" s="66"/>
      <c r="W94" s="66"/>
      <c r="X94" s="273"/>
    </row>
    <row r="95" spans="1:24">
      <c r="A95" s="272"/>
      <c r="B95" s="69"/>
      <c r="C95" s="68"/>
      <c r="D95" s="66"/>
      <c r="E95" s="66"/>
      <c r="F95" s="66"/>
      <c r="G95" s="66"/>
      <c r="H95" s="66"/>
      <c r="I95" s="66"/>
      <c r="J95" s="66"/>
      <c r="K95" s="66"/>
      <c r="L95" s="66"/>
      <c r="M95" s="66"/>
      <c r="N95" s="66"/>
      <c r="O95" s="66"/>
      <c r="P95" s="66"/>
      <c r="Q95" s="66"/>
      <c r="R95" s="66"/>
      <c r="S95" s="66"/>
      <c r="T95" s="66"/>
      <c r="U95" s="66"/>
      <c r="V95" s="66"/>
      <c r="W95" s="66"/>
      <c r="X95" s="273"/>
    </row>
    <row r="96" spans="1:24">
      <c r="A96" s="272"/>
      <c r="B96" s="69"/>
      <c r="C96" s="68"/>
      <c r="D96" s="66"/>
      <c r="E96" s="66"/>
      <c r="F96" s="66"/>
      <c r="G96" s="66"/>
      <c r="H96" s="66"/>
      <c r="I96" s="66"/>
      <c r="J96" s="66"/>
      <c r="K96" s="66"/>
      <c r="L96" s="66"/>
      <c r="M96" s="66"/>
      <c r="N96" s="66"/>
      <c r="O96" s="66"/>
      <c r="P96" s="66"/>
      <c r="Q96" s="66"/>
      <c r="R96" s="66"/>
      <c r="S96" s="66"/>
      <c r="T96" s="66"/>
      <c r="U96" s="66"/>
      <c r="V96" s="66"/>
      <c r="W96" s="66"/>
      <c r="X96" s="273"/>
    </row>
    <row r="97" spans="1:24">
      <c r="A97" s="272"/>
      <c r="B97" s="69"/>
      <c r="C97" s="68"/>
      <c r="D97" s="66"/>
      <c r="E97" s="66"/>
      <c r="F97" s="66"/>
      <c r="G97" s="66"/>
      <c r="H97" s="66"/>
      <c r="I97" s="66"/>
      <c r="J97" s="66"/>
      <c r="K97" s="66"/>
      <c r="L97" s="66"/>
      <c r="M97" s="66"/>
      <c r="N97" s="66"/>
      <c r="O97" s="66"/>
      <c r="P97" s="66"/>
      <c r="Q97" s="66"/>
      <c r="R97" s="66"/>
      <c r="S97" s="66"/>
      <c r="T97" s="66"/>
      <c r="U97" s="66"/>
      <c r="V97" s="66"/>
      <c r="W97" s="66"/>
      <c r="X97" s="273"/>
    </row>
    <row r="98" spans="1:24">
      <c r="A98" s="272"/>
      <c r="B98" s="69"/>
      <c r="C98" s="68"/>
      <c r="D98" s="66"/>
      <c r="E98" s="66"/>
      <c r="F98" s="66"/>
      <c r="G98" s="66"/>
      <c r="H98" s="66"/>
      <c r="I98" s="66"/>
      <c r="J98" s="66"/>
      <c r="K98" s="66"/>
      <c r="L98" s="66"/>
      <c r="M98" s="66"/>
      <c r="N98" s="66"/>
      <c r="O98" s="66"/>
      <c r="P98" s="66"/>
      <c r="Q98" s="66"/>
      <c r="R98" s="66"/>
      <c r="S98" s="66"/>
      <c r="T98" s="66"/>
      <c r="U98" s="66"/>
      <c r="V98" s="66"/>
      <c r="W98" s="66"/>
      <c r="X98" s="273"/>
    </row>
    <row r="99" spans="1:24">
      <c r="A99" s="272"/>
      <c r="B99" s="69"/>
      <c r="C99" s="68"/>
      <c r="D99" s="66"/>
      <c r="E99" s="66"/>
      <c r="F99" s="66"/>
      <c r="G99" s="66"/>
      <c r="H99" s="66"/>
      <c r="I99" s="66"/>
      <c r="J99" s="66"/>
      <c r="K99" s="66"/>
      <c r="L99" s="66"/>
      <c r="M99" s="66"/>
      <c r="N99" s="66"/>
      <c r="O99" s="66"/>
      <c r="P99" s="66"/>
      <c r="Q99" s="66"/>
      <c r="R99" s="66"/>
      <c r="S99" s="66"/>
      <c r="T99" s="66"/>
      <c r="U99" s="66"/>
      <c r="V99" s="66"/>
      <c r="W99" s="66"/>
      <c r="X99" s="273"/>
    </row>
    <row r="100" spans="1:24">
      <c r="A100" s="272"/>
      <c r="B100" s="69"/>
      <c r="C100" s="68"/>
      <c r="D100" s="66"/>
      <c r="E100" s="66"/>
      <c r="F100" s="66"/>
      <c r="G100" s="66"/>
      <c r="H100" s="66"/>
      <c r="I100" s="66"/>
      <c r="J100" s="66"/>
      <c r="K100" s="66"/>
      <c r="L100" s="66"/>
      <c r="M100" s="66"/>
      <c r="N100" s="66"/>
      <c r="O100" s="66"/>
      <c r="P100" s="66"/>
      <c r="Q100" s="66"/>
      <c r="R100" s="66"/>
      <c r="S100" s="66"/>
      <c r="T100" s="66"/>
      <c r="U100" s="66"/>
      <c r="V100" s="66"/>
      <c r="W100" s="66"/>
      <c r="X100" s="273"/>
    </row>
    <row r="101" spans="1:24">
      <c r="A101" s="272"/>
      <c r="B101" s="69"/>
      <c r="C101" s="68"/>
      <c r="D101" s="66"/>
      <c r="E101" s="66"/>
      <c r="F101" s="66"/>
      <c r="G101" s="66"/>
      <c r="H101" s="66"/>
      <c r="I101" s="66"/>
      <c r="J101" s="66"/>
      <c r="K101" s="66"/>
      <c r="L101" s="66"/>
      <c r="M101" s="66"/>
      <c r="N101" s="66"/>
      <c r="O101" s="66"/>
      <c r="P101" s="66"/>
      <c r="Q101" s="66"/>
      <c r="R101" s="66"/>
      <c r="S101" s="66"/>
      <c r="T101" s="66"/>
      <c r="U101" s="66"/>
      <c r="V101" s="66"/>
      <c r="W101" s="66"/>
      <c r="X101" s="273"/>
    </row>
    <row r="102" spans="1:24">
      <c r="A102" s="272"/>
      <c r="B102" s="69"/>
      <c r="C102" s="68"/>
      <c r="D102" s="66"/>
      <c r="E102" s="66"/>
      <c r="F102" s="66"/>
      <c r="G102" s="66"/>
      <c r="H102" s="66"/>
      <c r="I102" s="66"/>
      <c r="J102" s="66"/>
      <c r="K102" s="66"/>
      <c r="L102" s="66"/>
      <c r="M102" s="66"/>
      <c r="N102" s="66"/>
      <c r="O102" s="66"/>
      <c r="P102" s="66"/>
      <c r="Q102" s="66"/>
      <c r="R102" s="66"/>
      <c r="S102" s="66"/>
      <c r="T102" s="66"/>
      <c r="U102" s="66"/>
      <c r="V102" s="66"/>
      <c r="W102" s="66"/>
      <c r="X102" s="273"/>
    </row>
    <row r="103" spans="1:24">
      <c r="A103" s="272"/>
      <c r="B103" s="69"/>
      <c r="C103" s="68"/>
      <c r="D103" s="66"/>
      <c r="E103" s="66"/>
      <c r="F103" s="66"/>
      <c r="G103" s="66"/>
      <c r="H103" s="66"/>
      <c r="I103" s="66"/>
      <c r="J103" s="66"/>
      <c r="K103" s="66"/>
      <c r="L103" s="66"/>
      <c r="M103" s="66"/>
      <c r="N103" s="66"/>
      <c r="O103" s="66"/>
      <c r="P103" s="66"/>
      <c r="Q103" s="66"/>
      <c r="R103" s="66"/>
      <c r="S103" s="66"/>
      <c r="T103" s="66"/>
      <c r="U103" s="66"/>
      <c r="V103" s="66"/>
      <c r="W103" s="66"/>
      <c r="X103" s="273"/>
    </row>
    <row r="104" spans="1:24">
      <c r="A104" s="272"/>
      <c r="B104" s="69"/>
      <c r="C104" s="68"/>
      <c r="D104" s="66"/>
      <c r="E104" s="66"/>
      <c r="F104" s="66"/>
      <c r="G104" s="66"/>
      <c r="H104" s="66"/>
      <c r="I104" s="66"/>
      <c r="J104" s="66"/>
      <c r="K104" s="66"/>
      <c r="L104" s="66"/>
      <c r="M104" s="66"/>
      <c r="N104" s="66"/>
      <c r="O104" s="66"/>
      <c r="P104" s="66"/>
      <c r="Q104" s="66"/>
      <c r="R104" s="66"/>
      <c r="S104" s="66"/>
      <c r="T104" s="66"/>
      <c r="U104" s="66"/>
      <c r="V104" s="66"/>
      <c r="W104" s="66"/>
      <c r="X104" s="273"/>
    </row>
    <row r="105" spans="1:24">
      <c r="A105" s="272"/>
      <c r="B105" s="69"/>
      <c r="C105" s="68"/>
      <c r="D105" s="66"/>
      <c r="E105" s="66"/>
      <c r="F105" s="66"/>
      <c r="G105" s="66"/>
      <c r="H105" s="66"/>
      <c r="I105" s="66"/>
      <c r="J105" s="66"/>
      <c r="K105" s="66"/>
      <c r="L105" s="66"/>
      <c r="M105" s="66"/>
      <c r="N105" s="66"/>
      <c r="O105" s="66"/>
      <c r="P105" s="66"/>
      <c r="Q105" s="66"/>
      <c r="R105" s="66"/>
      <c r="S105" s="66"/>
      <c r="T105" s="66"/>
      <c r="U105" s="66"/>
      <c r="V105" s="66"/>
      <c r="W105" s="66"/>
      <c r="X105" s="273"/>
    </row>
    <row r="106" spans="1:24">
      <c r="A106" s="272"/>
      <c r="B106" s="69"/>
      <c r="C106" s="68"/>
      <c r="D106" s="66"/>
      <c r="E106" s="66"/>
      <c r="F106" s="66"/>
      <c r="G106" s="66"/>
      <c r="H106" s="66"/>
      <c r="I106" s="66"/>
      <c r="J106" s="66"/>
      <c r="K106" s="66"/>
      <c r="L106" s="66"/>
      <c r="M106" s="66"/>
      <c r="N106" s="66"/>
      <c r="O106" s="66"/>
      <c r="P106" s="66"/>
      <c r="Q106" s="66"/>
      <c r="R106" s="66"/>
      <c r="S106" s="66"/>
      <c r="T106" s="66"/>
      <c r="U106" s="66"/>
      <c r="V106" s="66"/>
      <c r="W106" s="66"/>
      <c r="X106" s="273"/>
    </row>
  </sheetData>
  <sheetProtection password="E5B6" sheet="1" selectLockedCells="1"/>
  <mergeCells count="24">
    <mergeCell ref="A1:A106"/>
    <mergeCell ref="X1:X106"/>
    <mergeCell ref="D1:D5"/>
    <mergeCell ref="I1:I5"/>
    <mergeCell ref="G1:G5"/>
    <mergeCell ref="Q1:Q5"/>
    <mergeCell ref="B3:C3"/>
    <mergeCell ref="B2:C2"/>
    <mergeCell ref="E1:E5"/>
    <mergeCell ref="N1:N5"/>
    <mergeCell ref="F1:F5"/>
    <mergeCell ref="H1:H5"/>
    <mergeCell ref="M1:M5"/>
    <mergeCell ref="U1:U5"/>
    <mergeCell ref="V1:V5"/>
    <mergeCell ref="W1:W5"/>
    <mergeCell ref="J1:J5"/>
    <mergeCell ref="K1:K5"/>
    <mergeCell ref="L1:L5"/>
    <mergeCell ref="S1:S5"/>
    <mergeCell ref="T1:T5"/>
    <mergeCell ref="P1:P5"/>
    <mergeCell ref="R1:R5"/>
    <mergeCell ref="O1:O5"/>
  </mergeCells>
  <phoneticPr fontId="1" type="noConversion"/>
  <printOptions horizontalCentered="1"/>
  <pageMargins left="0.5" right="0.5" top="1" bottom="1" header="0.5" footer="0.5"/>
  <pageSetup scale="70" orientation="portrait" r:id="rId1"/>
  <headerFooter alignWithMargins="0">
    <oddHeader>&amp;C&amp;"Arial,Bold"&amp;14WebelosTrax&amp;12
Events Attended - &amp;D</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9"/>
  <sheetViews>
    <sheetView showGridLines="0" zoomScaleNormal="100" workbookViewId="0">
      <selection activeCell="E6" sqref="E6"/>
    </sheetView>
  </sheetViews>
  <sheetFormatPr defaultRowHeight="13.2"/>
  <cols>
    <col min="1" max="1" width="3.109375" style="18" customWidth="1"/>
    <col min="2" max="2" width="2.5546875" customWidth="1"/>
    <col min="3" max="3" width="13.5546875" customWidth="1"/>
    <col min="4" max="4" width="15.88671875" customWidth="1"/>
    <col min="5" max="24" width="3.44140625" customWidth="1"/>
    <col min="25" max="25" width="3.109375" customWidth="1"/>
  </cols>
  <sheetData>
    <row r="1" spans="1:25" ht="12.75" customHeight="1">
      <c r="A1" s="278" t="s">
        <v>483</v>
      </c>
      <c r="B1" s="5"/>
      <c r="C1" s="7" t="s">
        <v>133</v>
      </c>
      <c r="D1" s="145" t="str">
        <f>Instructions!$F$3</f>
        <v xml:space="preserve"> </v>
      </c>
      <c r="E1" s="279" t="str">
        <f ca="1">'Scout 1'!$A1</f>
        <v>Scout 1</v>
      </c>
      <c r="F1" s="279" t="str">
        <f ca="1">'Scout 2'!$A1</f>
        <v>Scout 2</v>
      </c>
      <c r="G1" s="279" t="str">
        <f ca="1">'Scout 3'!$A1</f>
        <v>Scout 3</v>
      </c>
      <c r="H1" s="279" t="str">
        <f ca="1">'Scout 4'!$A1</f>
        <v>Scout 4</v>
      </c>
      <c r="I1" s="279" t="str">
        <f ca="1">'Scout 5'!$A1</f>
        <v>Scout 5</v>
      </c>
      <c r="J1" s="279" t="str">
        <f ca="1">'Scout 6'!$A1</f>
        <v>Scout 6</v>
      </c>
      <c r="K1" s="279" t="str">
        <f ca="1">'Scout 7'!$A1</f>
        <v>Scout 7</v>
      </c>
      <c r="L1" s="279" t="str">
        <f ca="1">'Scout 8'!$A1</f>
        <v>Scout 8</v>
      </c>
      <c r="M1" s="279" t="str">
        <f ca="1">'Scout 9'!$A1</f>
        <v>Scout 9</v>
      </c>
      <c r="N1" s="279" t="str">
        <f ca="1">'Scout 10'!$A1</f>
        <v>Scout 10</v>
      </c>
      <c r="O1" s="279" t="str">
        <f ca="1">'Scout 11'!$A1</f>
        <v>Scout 11</v>
      </c>
      <c r="P1" s="279" t="str">
        <f ca="1">'Scout 12'!$A1</f>
        <v>Scout 12</v>
      </c>
      <c r="Q1" s="279" t="str">
        <f ca="1">'Scout 13'!$A1</f>
        <v>Scout 13</v>
      </c>
      <c r="R1" s="279" t="str">
        <f ca="1">'Scout 14'!$A1</f>
        <v>Scout 14</v>
      </c>
      <c r="S1" s="279" t="str">
        <f ca="1">'Scout 15'!$A1</f>
        <v>Scout 15</v>
      </c>
      <c r="T1" s="254" t="str">
        <f ca="1">'Scout 16'!$A1</f>
        <v>Scout 16</v>
      </c>
      <c r="U1" s="254" t="str">
        <f ca="1">'Scout 17'!$A1</f>
        <v>Scout 17</v>
      </c>
      <c r="V1" s="254" t="str">
        <f ca="1">'Scout 18'!$A1</f>
        <v>Scout 18</v>
      </c>
      <c r="W1" s="254" t="str">
        <f ca="1">'Scout 19'!$A1</f>
        <v>Scout 19</v>
      </c>
      <c r="X1" s="254" t="str">
        <f ca="1">'Scout 20'!$A1</f>
        <v>Scout 20</v>
      </c>
      <c r="Y1" s="278" t="s">
        <v>483</v>
      </c>
    </row>
    <row r="2" spans="1:25" ht="12.75" customHeight="1">
      <c r="A2" s="278"/>
      <c r="B2" s="4"/>
      <c r="C2" s="6" t="s">
        <v>134</v>
      </c>
      <c r="D2" s="8" t="str">
        <f>Instructions!$H$5</f>
        <v xml:space="preserve"> </v>
      </c>
      <c r="E2" s="280"/>
      <c r="F2" s="280"/>
      <c r="G2" s="280"/>
      <c r="H2" s="280"/>
      <c r="I2" s="280"/>
      <c r="J2" s="280"/>
      <c r="K2" s="280"/>
      <c r="L2" s="280"/>
      <c r="M2" s="280"/>
      <c r="N2" s="280"/>
      <c r="O2" s="280"/>
      <c r="P2" s="280"/>
      <c r="Q2" s="280"/>
      <c r="R2" s="280"/>
      <c r="S2" s="280"/>
      <c r="T2" s="254"/>
      <c r="U2" s="254"/>
      <c r="V2" s="254"/>
      <c r="W2" s="254"/>
      <c r="X2" s="254"/>
      <c r="Y2" s="278"/>
    </row>
    <row r="3" spans="1:25">
      <c r="A3" s="278"/>
      <c r="B3" s="285"/>
      <c r="C3" s="286"/>
      <c r="D3" s="287"/>
      <c r="E3" s="280"/>
      <c r="F3" s="280"/>
      <c r="G3" s="280"/>
      <c r="H3" s="280"/>
      <c r="I3" s="280"/>
      <c r="J3" s="280"/>
      <c r="K3" s="280"/>
      <c r="L3" s="280"/>
      <c r="M3" s="280"/>
      <c r="N3" s="280"/>
      <c r="O3" s="280"/>
      <c r="P3" s="280"/>
      <c r="Q3" s="280"/>
      <c r="R3" s="280"/>
      <c r="S3" s="280"/>
      <c r="T3" s="254"/>
      <c r="U3" s="254"/>
      <c r="V3" s="254"/>
      <c r="W3" s="254"/>
      <c r="X3" s="254"/>
      <c r="Y3" s="278"/>
    </row>
    <row r="4" spans="1:25" ht="12.75" customHeight="1">
      <c r="A4" s="278"/>
      <c r="B4" s="288" t="s">
        <v>136</v>
      </c>
      <c r="C4" s="289"/>
      <c r="D4" s="290"/>
      <c r="E4" s="281"/>
      <c r="F4" s="281"/>
      <c r="G4" s="281"/>
      <c r="H4" s="281"/>
      <c r="I4" s="281"/>
      <c r="J4" s="281"/>
      <c r="K4" s="281"/>
      <c r="L4" s="281"/>
      <c r="M4" s="281"/>
      <c r="N4" s="281"/>
      <c r="O4" s="281"/>
      <c r="P4" s="281"/>
      <c r="Q4" s="281"/>
      <c r="R4" s="281"/>
      <c r="S4" s="281"/>
      <c r="T4" s="254"/>
      <c r="U4" s="254"/>
      <c r="V4" s="254"/>
      <c r="W4" s="254"/>
      <c r="X4" s="254"/>
      <c r="Y4" s="278"/>
    </row>
    <row r="5" spans="1:25" ht="20.25" customHeight="1">
      <c r="A5" s="278"/>
      <c r="B5" s="9"/>
      <c r="C5" s="9"/>
      <c r="D5" s="10"/>
      <c r="E5" s="10"/>
      <c r="F5" s="10"/>
      <c r="G5" s="9"/>
      <c r="H5" s="9"/>
      <c r="I5" s="9"/>
      <c r="J5" s="9"/>
      <c r="K5" s="293"/>
      <c r="L5" s="294"/>
      <c r="M5" s="294"/>
      <c r="N5" s="294"/>
      <c r="O5" s="294"/>
      <c r="P5" s="294"/>
      <c r="Q5" s="294"/>
      <c r="R5" s="294"/>
      <c r="S5" s="294"/>
      <c r="Y5" s="278"/>
    </row>
    <row r="6" spans="1:25">
      <c r="A6" s="278"/>
      <c r="B6" s="2">
        <v>1</v>
      </c>
      <c r="C6" s="282" t="s">
        <v>484</v>
      </c>
      <c r="D6" s="283"/>
      <c r="E6" s="65"/>
      <c r="F6" s="65"/>
      <c r="G6" s="65"/>
      <c r="H6" s="65"/>
      <c r="I6" s="65"/>
      <c r="J6" s="65"/>
      <c r="K6" s="65"/>
      <c r="L6" s="65"/>
      <c r="M6" s="65"/>
      <c r="N6" s="65"/>
      <c r="O6" s="65"/>
      <c r="P6" s="65"/>
      <c r="Q6" s="65"/>
      <c r="R6" s="65"/>
      <c r="S6" s="65"/>
      <c r="T6" s="65"/>
      <c r="U6" s="65"/>
      <c r="V6" s="65"/>
      <c r="W6" s="65"/>
      <c r="X6" s="65"/>
      <c r="Y6" s="278"/>
    </row>
    <row r="7" spans="1:25">
      <c r="A7" s="278"/>
      <c r="B7" s="32">
        <v>2</v>
      </c>
      <c r="C7" s="282" t="s">
        <v>485</v>
      </c>
      <c r="D7" s="283"/>
      <c r="E7" s="65"/>
      <c r="F7" s="65"/>
      <c r="G7" s="65"/>
      <c r="H7" s="65"/>
      <c r="I7" s="65"/>
      <c r="J7" s="65"/>
      <c r="K7" s="65"/>
      <c r="L7" s="65"/>
      <c r="M7" s="65"/>
      <c r="N7" s="65"/>
      <c r="O7" s="65"/>
      <c r="P7" s="65"/>
      <c r="Q7" s="22"/>
      <c r="R7" s="65"/>
      <c r="S7" s="65"/>
      <c r="T7" s="65"/>
      <c r="U7" s="65"/>
      <c r="V7" s="65"/>
      <c r="W7" s="65"/>
      <c r="X7" s="65"/>
      <c r="Y7" s="278"/>
    </row>
    <row r="8" spans="1:25">
      <c r="A8" s="278"/>
      <c r="B8" s="2">
        <v>3</v>
      </c>
      <c r="C8" s="284" t="s">
        <v>149</v>
      </c>
      <c r="D8" s="283"/>
      <c r="E8" s="65"/>
      <c r="F8" s="65"/>
      <c r="G8" s="65"/>
      <c r="H8" s="65"/>
      <c r="I8" s="65"/>
      <c r="J8" s="65"/>
      <c r="K8" s="65"/>
      <c r="L8" s="65"/>
      <c r="M8" s="65"/>
      <c r="N8" s="65"/>
      <c r="O8" s="65"/>
      <c r="P8" s="22"/>
      <c r="Q8" s="22"/>
      <c r="R8" s="22"/>
      <c r="S8" s="65"/>
      <c r="T8" s="65"/>
      <c r="U8" s="65"/>
      <c r="V8" s="65"/>
      <c r="W8" s="65"/>
      <c r="X8" s="65"/>
      <c r="Y8" s="278"/>
    </row>
    <row r="9" spans="1:25">
      <c r="A9" s="278"/>
      <c r="B9" s="32">
        <v>4</v>
      </c>
      <c r="C9" s="284" t="s">
        <v>150</v>
      </c>
      <c r="D9" s="283"/>
      <c r="E9" s="65"/>
      <c r="F9" s="65"/>
      <c r="G9" s="65"/>
      <c r="H9" s="65"/>
      <c r="I9" s="65"/>
      <c r="J9" s="65"/>
      <c r="K9" s="65"/>
      <c r="L9" s="65"/>
      <c r="M9" s="65"/>
      <c r="N9" s="65"/>
      <c r="O9" s="22"/>
      <c r="P9" s="22"/>
      <c r="Q9" s="22"/>
      <c r="R9" s="22"/>
      <c r="S9" s="22"/>
      <c r="T9" s="65"/>
      <c r="U9" s="65"/>
      <c r="V9" s="65"/>
      <c r="W9" s="65"/>
      <c r="X9" s="65"/>
      <c r="Y9" s="278"/>
    </row>
    <row r="10" spans="1:25">
      <c r="A10" s="278"/>
      <c r="B10" s="2">
        <v>5</v>
      </c>
      <c r="C10" s="284" t="s">
        <v>151</v>
      </c>
      <c r="D10" s="283"/>
      <c r="E10" s="65"/>
      <c r="F10" s="65"/>
      <c r="G10" s="22"/>
      <c r="H10" s="22"/>
      <c r="I10" s="65"/>
      <c r="J10" s="65"/>
      <c r="K10" s="65"/>
      <c r="L10" s="65"/>
      <c r="M10" s="65"/>
      <c r="N10" s="22"/>
      <c r="O10" s="22"/>
      <c r="P10" s="22"/>
      <c r="Q10" s="22"/>
      <c r="R10" s="22"/>
      <c r="S10" s="22"/>
      <c r="T10" s="22"/>
      <c r="U10" s="65"/>
      <c r="V10" s="65"/>
      <c r="W10" s="65"/>
      <c r="X10" s="65"/>
      <c r="Y10" s="278"/>
    </row>
    <row r="11" spans="1:25">
      <c r="A11" s="278"/>
      <c r="B11" s="32">
        <v>6</v>
      </c>
      <c r="C11" s="284" t="s">
        <v>152</v>
      </c>
      <c r="D11" s="283"/>
      <c r="E11" s="65"/>
      <c r="F11" s="22"/>
      <c r="G11" s="22"/>
      <c r="H11" s="22"/>
      <c r="I11" s="22"/>
      <c r="J11" s="65"/>
      <c r="K11" s="65"/>
      <c r="L11" s="65"/>
      <c r="M11" s="22"/>
      <c r="N11" s="22"/>
      <c r="O11" s="22"/>
      <c r="P11" s="22"/>
      <c r="Q11" s="22"/>
      <c r="R11" s="22"/>
      <c r="S11" s="22"/>
      <c r="T11" s="22"/>
      <c r="U11" s="22"/>
      <c r="V11" s="65"/>
      <c r="W11" s="65"/>
      <c r="X11" s="65"/>
      <c r="Y11" s="278"/>
    </row>
    <row r="12" spans="1:25" ht="13.8" thickBot="1">
      <c r="A12" s="278"/>
      <c r="B12" s="2">
        <v>7</v>
      </c>
      <c r="C12" s="284" t="s">
        <v>153</v>
      </c>
      <c r="D12" s="283"/>
      <c r="E12" s="74"/>
      <c r="F12" s="74"/>
      <c r="G12" s="23"/>
      <c r="H12" s="23"/>
      <c r="I12" s="23"/>
      <c r="J12" s="23"/>
      <c r="K12" s="74"/>
      <c r="L12" s="23"/>
      <c r="M12" s="23"/>
      <c r="N12" s="23"/>
      <c r="O12" s="23"/>
      <c r="P12" s="23"/>
      <c r="Q12" s="23"/>
      <c r="R12" s="23"/>
      <c r="S12" s="23"/>
      <c r="T12" s="23"/>
      <c r="U12" s="23"/>
      <c r="V12" s="23"/>
      <c r="W12" s="74"/>
      <c r="X12" s="23"/>
      <c r="Y12" s="278"/>
    </row>
    <row r="13" spans="1:25" ht="13.8" thickBot="1">
      <c r="A13" s="278"/>
      <c r="C13" s="291" t="s">
        <v>35</v>
      </c>
      <c r="D13" s="292"/>
      <c r="E13" s="24" t="str">
        <f>IF(SUMPRODUCT(ISTEXT(E6:E12)*1)&gt;6,"C",IF(SUMPRODUCT(ISTEXT(E6:E12)*1)&gt;0,(MIN(SUMPRODUCT(ISTEXT(E6:E12)*1),7))/7*100," "))</f>
        <v xml:space="preserve"> </v>
      </c>
      <c r="F13" s="24" t="str">
        <f t="shared" ref="F13:S13" si="0">IF(SUMPRODUCT(ISTEXT(F6:F12)*1)&gt;6,"C",IF(SUMPRODUCT(ISTEXT(F6:F12)*1)&gt;0,(MIN(SUMPRODUCT(ISTEXT(F6:F12)*1),7))/7*100," "))</f>
        <v xml:space="preserve"> </v>
      </c>
      <c r="G13" s="24" t="str">
        <f t="shared" si="0"/>
        <v xml:space="preserve"> </v>
      </c>
      <c r="H13" s="24" t="str">
        <f t="shared" si="0"/>
        <v xml:space="preserve"> </v>
      </c>
      <c r="I13" s="24" t="str">
        <f t="shared" si="0"/>
        <v xml:space="preserve"> </v>
      </c>
      <c r="J13" s="24" t="str">
        <f t="shared" si="0"/>
        <v xml:space="preserve"> </v>
      </c>
      <c r="K13" s="24" t="str">
        <f t="shared" si="0"/>
        <v xml:space="preserve"> </v>
      </c>
      <c r="L13" s="24" t="str">
        <f t="shared" si="0"/>
        <v xml:space="preserve"> </v>
      </c>
      <c r="M13" s="24" t="str">
        <f t="shared" si="0"/>
        <v xml:space="preserve"> </v>
      </c>
      <c r="N13" s="24" t="str">
        <f t="shared" si="0"/>
        <v xml:space="preserve"> </v>
      </c>
      <c r="O13" s="24" t="str">
        <f t="shared" si="0"/>
        <v xml:space="preserve"> </v>
      </c>
      <c r="P13" s="24" t="str">
        <f t="shared" si="0"/>
        <v xml:space="preserve"> </v>
      </c>
      <c r="Q13" s="24" t="str">
        <f t="shared" si="0"/>
        <v xml:space="preserve"> </v>
      </c>
      <c r="R13" s="24" t="str">
        <f t="shared" si="0"/>
        <v xml:space="preserve"> </v>
      </c>
      <c r="S13" s="24" t="str">
        <f t="shared" si="0"/>
        <v xml:space="preserve"> </v>
      </c>
      <c r="T13" s="24" t="str">
        <f t="shared" ref="T13" si="1">IF(SUMPRODUCT(ISTEXT(T6:T12)*1)&gt;6,"C",IF(SUMPRODUCT(ISTEXT(T6:T12)*1)&gt;0,(MIN(SUMPRODUCT(ISTEXT(T6:T12)*1),7))/7*100," "))</f>
        <v xml:space="preserve"> </v>
      </c>
      <c r="U13" s="24" t="str">
        <f t="shared" ref="U13" si="2">IF(SUMPRODUCT(ISTEXT(U6:U12)*1)&gt;6,"C",IF(SUMPRODUCT(ISTEXT(U6:U12)*1)&gt;0,(MIN(SUMPRODUCT(ISTEXT(U6:U12)*1),7))/7*100," "))</f>
        <v xml:space="preserve"> </v>
      </c>
      <c r="V13" s="24" t="str">
        <f t="shared" ref="V13" si="3">IF(SUMPRODUCT(ISTEXT(V6:V12)*1)&gt;6,"C",IF(SUMPRODUCT(ISTEXT(V6:V12)*1)&gt;0,(MIN(SUMPRODUCT(ISTEXT(V6:V12)*1),7))/7*100," "))</f>
        <v xml:space="preserve"> </v>
      </c>
      <c r="W13" s="24" t="str">
        <f t="shared" ref="W13" si="4">IF(SUMPRODUCT(ISTEXT(W6:W12)*1)&gt;6,"C",IF(SUMPRODUCT(ISTEXT(W6:W12)*1)&gt;0,(MIN(SUMPRODUCT(ISTEXT(W6:W12)*1),7))/7*100," "))</f>
        <v xml:space="preserve"> </v>
      </c>
      <c r="X13" s="24" t="str">
        <f t="shared" ref="X13" si="5">IF(SUMPRODUCT(ISTEXT(X6:X12)*1)&gt;6,"C",IF(SUMPRODUCT(ISTEXT(X6:X12)*1)&gt;0,(MIN(SUMPRODUCT(ISTEXT(X6:X12)*1),7))/7*100," "))</f>
        <v xml:space="preserve"> </v>
      </c>
      <c r="Y13" s="278"/>
    </row>
    <row r="14" spans="1:25">
      <c r="A14" s="17"/>
      <c r="B14" s="3"/>
      <c r="C14" s="3"/>
      <c r="D14" s="3"/>
      <c r="E14" s="3"/>
      <c r="F14" s="3"/>
      <c r="G14" s="3"/>
      <c r="H14" s="3"/>
      <c r="I14" s="3"/>
      <c r="J14" s="3"/>
      <c r="K14" s="3"/>
      <c r="L14" s="3"/>
      <c r="M14" s="3"/>
      <c r="N14" s="3"/>
      <c r="O14" s="3"/>
      <c r="P14" s="3"/>
      <c r="Q14" s="3"/>
      <c r="R14" s="3"/>
      <c r="S14" s="3"/>
      <c r="T14" s="3"/>
      <c r="U14" s="3"/>
      <c r="V14" s="3"/>
      <c r="W14" s="3"/>
      <c r="X14" s="3"/>
      <c r="Y14" s="33"/>
    </row>
    <row r="15" spans="1:25">
      <c r="A15" s="17"/>
      <c r="B15" s="3"/>
      <c r="C15" s="3"/>
      <c r="D15" s="3"/>
      <c r="E15" s="3"/>
      <c r="F15" s="3"/>
      <c r="G15" s="3"/>
      <c r="H15" s="3"/>
      <c r="I15" s="3"/>
      <c r="J15" s="3"/>
      <c r="K15" s="3"/>
      <c r="L15" s="3"/>
      <c r="M15" s="3"/>
      <c r="N15" s="3"/>
      <c r="O15" s="3"/>
      <c r="P15" s="3"/>
      <c r="Q15" s="3"/>
      <c r="R15" s="3"/>
      <c r="S15" s="3"/>
      <c r="T15" s="3"/>
      <c r="U15" s="3"/>
      <c r="V15" s="3"/>
      <c r="W15" s="3"/>
      <c r="X15" s="3"/>
    </row>
    <row r="16" spans="1:25">
      <c r="A16" s="17"/>
      <c r="B16" s="3"/>
      <c r="C16" s="3"/>
      <c r="D16" s="3"/>
      <c r="E16" s="3"/>
      <c r="F16" s="3"/>
      <c r="G16" s="3"/>
      <c r="H16" s="3"/>
      <c r="I16" s="3"/>
      <c r="J16" s="3"/>
      <c r="K16" s="3"/>
      <c r="L16" s="3"/>
      <c r="M16" s="3"/>
      <c r="N16" s="3"/>
      <c r="O16" s="3"/>
      <c r="P16" s="3"/>
      <c r="Q16" s="3"/>
      <c r="R16" s="3"/>
      <c r="S16" s="3"/>
      <c r="T16" s="3"/>
      <c r="U16" s="3"/>
      <c r="V16" s="3"/>
      <c r="W16" s="3"/>
      <c r="X16" s="3"/>
    </row>
    <row r="17" spans="1:24">
      <c r="A17" s="17"/>
      <c r="B17" s="3"/>
      <c r="C17" s="3"/>
      <c r="D17" s="3"/>
      <c r="E17" s="3"/>
      <c r="F17" s="3"/>
      <c r="G17" s="3"/>
      <c r="H17" s="3"/>
      <c r="I17" s="3"/>
      <c r="J17" s="3"/>
      <c r="K17" s="3"/>
      <c r="L17" s="3"/>
      <c r="M17" s="3"/>
      <c r="N17" s="3"/>
      <c r="O17" s="3"/>
      <c r="P17" s="3"/>
      <c r="Q17" s="3"/>
      <c r="R17" s="3"/>
      <c r="S17" s="3"/>
      <c r="T17" s="3"/>
      <c r="U17" s="3"/>
      <c r="V17" s="3"/>
      <c r="W17" s="3"/>
      <c r="X17" s="3"/>
    </row>
    <row r="18" spans="1:24">
      <c r="A18" s="17"/>
      <c r="B18" s="3"/>
      <c r="C18" s="3"/>
      <c r="D18" s="3"/>
      <c r="E18" s="3"/>
      <c r="F18" s="3"/>
      <c r="G18" s="3"/>
      <c r="H18" s="3"/>
      <c r="I18" s="3"/>
      <c r="J18" s="3"/>
      <c r="K18" s="3"/>
      <c r="L18" s="3"/>
      <c r="M18" s="3"/>
      <c r="N18" s="3"/>
      <c r="O18" s="3"/>
      <c r="P18" s="3"/>
      <c r="Q18" s="3"/>
      <c r="R18" s="3"/>
      <c r="S18" s="3"/>
      <c r="T18" s="3"/>
      <c r="U18" s="3"/>
      <c r="V18" s="3"/>
      <c r="W18" s="3"/>
      <c r="X18" s="3"/>
    </row>
    <row r="19" spans="1:24">
      <c r="A19" s="17"/>
      <c r="B19" s="3"/>
      <c r="C19" s="3"/>
      <c r="D19" s="3"/>
      <c r="E19" s="3"/>
      <c r="F19" s="3"/>
      <c r="G19" s="3"/>
      <c r="H19" s="3"/>
      <c r="I19" s="3"/>
      <c r="J19" s="3"/>
      <c r="K19" s="3"/>
      <c r="L19" s="3"/>
      <c r="M19" s="3"/>
      <c r="N19" s="3"/>
      <c r="O19" s="3"/>
      <c r="P19" s="3"/>
      <c r="Q19" s="3"/>
      <c r="R19" s="3"/>
      <c r="S19" s="3"/>
      <c r="T19" s="3"/>
      <c r="U19" s="3"/>
      <c r="V19" s="3"/>
      <c r="W19" s="3"/>
      <c r="X19" s="3"/>
    </row>
  </sheetData>
  <sheetProtection password="E5B6" sheet="1" selectLockedCells="1"/>
  <mergeCells count="33">
    <mergeCell ref="Y1:Y13"/>
    <mergeCell ref="K5:S5"/>
    <mergeCell ref="S1:S4"/>
    <mergeCell ref="T1:T4"/>
    <mergeCell ref="U1:U4"/>
    <mergeCell ref="R1:R4"/>
    <mergeCell ref="O1:O4"/>
    <mergeCell ref="M1:M4"/>
    <mergeCell ref="Q1:Q4"/>
    <mergeCell ref="N1:N4"/>
    <mergeCell ref="V1:V4"/>
    <mergeCell ref="W1:W4"/>
    <mergeCell ref="X1:X4"/>
    <mergeCell ref="P1:P4"/>
    <mergeCell ref="L1:L4"/>
    <mergeCell ref="H1:H4"/>
    <mergeCell ref="K1:K4"/>
    <mergeCell ref="J1:J4"/>
    <mergeCell ref="I1:I4"/>
    <mergeCell ref="F1:F4"/>
    <mergeCell ref="A1:A13"/>
    <mergeCell ref="E1:E4"/>
    <mergeCell ref="G1:G4"/>
    <mergeCell ref="C7:D7"/>
    <mergeCell ref="C8:D8"/>
    <mergeCell ref="C9:D9"/>
    <mergeCell ref="B3:D3"/>
    <mergeCell ref="B4:D4"/>
    <mergeCell ref="C6:D6"/>
    <mergeCell ref="C10:D10"/>
    <mergeCell ref="C11:D11"/>
    <mergeCell ref="C12:D12"/>
    <mergeCell ref="C13:D13"/>
  </mergeCells>
  <phoneticPr fontId="1" type="noConversion"/>
  <printOptions horizontalCentered="1"/>
  <pageMargins left="0.75" right="0.7" top="1" bottom="1" header="0.5" footer="0.5"/>
  <pageSetup scale="85" orientation="portrait" r:id="rId1"/>
  <headerFooter alignWithMargins="0">
    <oddHeader>&amp;C&amp;"Arial,Bold"&amp;14WebelosTrax&amp;12
Bobcat - &amp;D</oddHead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20"/>
  <sheetViews>
    <sheetView showGridLines="0" zoomScaleNormal="100" workbookViewId="0">
      <selection activeCell="E5" sqref="E5"/>
    </sheetView>
  </sheetViews>
  <sheetFormatPr defaultColWidth="9.109375" defaultRowHeight="13.2"/>
  <cols>
    <col min="1" max="1" width="3.109375" style="18" customWidth="1"/>
    <col min="2" max="2" width="2.5546875" style="18" customWidth="1"/>
    <col min="3" max="3" width="13.44140625" style="18" customWidth="1"/>
    <col min="4" max="4" width="23.109375" style="18" customWidth="1"/>
    <col min="5" max="16" width="2.88671875" style="18" customWidth="1"/>
    <col min="17" max="17" width="3" style="18" customWidth="1"/>
    <col min="18" max="24" width="2.88671875" style="18" customWidth="1"/>
    <col min="25" max="25" width="3.109375" style="18" customWidth="1"/>
    <col min="26" max="16384" width="9.109375" style="18"/>
  </cols>
  <sheetData>
    <row r="1" spans="1:25" ht="12.75" customHeight="1">
      <c r="A1" s="278" t="s">
        <v>129</v>
      </c>
      <c r="B1" s="14"/>
      <c r="C1" s="12" t="s">
        <v>133</v>
      </c>
      <c r="D1" s="13" t="str">
        <f>Instructions!F3</f>
        <v xml:space="preserve"> </v>
      </c>
      <c r="E1" s="261" t="str">
        <f ca="1">'Scout 1'!$A1</f>
        <v>Scout 1</v>
      </c>
      <c r="F1" s="261" t="str">
        <f ca="1">'Scout 2'!$A1</f>
        <v>Scout 2</v>
      </c>
      <c r="G1" s="261" t="str">
        <f ca="1">'Scout 3'!$A1</f>
        <v>Scout 3</v>
      </c>
      <c r="H1" s="261" t="str">
        <f ca="1">'Scout 4'!$A1</f>
        <v>Scout 4</v>
      </c>
      <c r="I1" s="261" t="str">
        <f ca="1">'Scout 5'!$A1</f>
        <v>Scout 5</v>
      </c>
      <c r="J1" s="261" t="str">
        <f ca="1">'Scout 6'!$A1</f>
        <v>Scout 6</v>
      </c>
      <c r="K1" s="261" t="str">
        <f ca="1">'Scout 7'!$A1</f>
        <v>Scout 7</v>
      </c>
      <c r="L1" s="261" t="str">
        <f ca="1">'Scout 8'!$A1</f>
        <v>Scout 8</v>
      </c>
      <c r="M1" s="261" t="str">
        <f ca="1">'Scout 9'!$A1</f>
        <v>Scout 9</v>
      </c>
      <c r="N1" s="261" t="str">
        <f ca="1">'Scout 10'!$A1</f>
        <v>Scout 10</v>
      </c>
      <c r="O1" s="261" t="str">
        <f ca="1">'Scout 11'!$A1</f>
        <v>Scout 11</v>
      </c>
      <c r="P1" s="261" t="str">
        <f ca="1">'Scout 12'!$A1</f>
        <v>Scout 12</v>
      </c>
      <c r="Q1" s="261" t="str">
        <f ca="1">'Scout 13'!$A1</f>
        <v>Scout 13</v>
      </c>
      <c r="R1" s="261" t="str">
        <f ca="1">'Scout 14'!$A1</f>
        <v>Scout 14</v>
      </c>
      <c r="S1" s="261" t="str">
        <f ca="1">'Scout 15'!$A1</f>
        <v>Scout 15</v>
      </c>
      <c r="T1" s="254" t="str">
        <f ca="1">'Scout 16'!$A1</f>
        <v>Scout 16</v>
      </c>
      <c r="U1" s="254" t="str">
        <f ca="1">'Scout 17'!$A1</f>
        <v>Scout 17</v>
      </c>
      <c r="V1" s="254" t="str">
        <f ca="1">'Scout 18'!$A1</f>
        <v>Scout 18</v>
      </c>
      <c r="W1" s="254" t="str">
        <f ca="1">'Scout 19'!$A1</f>
        <v>Scout 19</v>
      </c>
      <c r="X1" s="254" t="str">
        <f ca="1">'Scout 20'!$A1</f>
        <v>Scout 20</v>
      </c>
      <c r="Y1" s="278" t="s">
        <v>32</v>
      </c>
    </row>
    <row r="2" spans="1:25" ht="12.75" customHeight="1">
      <c r="A2" s="278"/>
      <c r="B2" s="14"/>
      <c r="C2" s="15" t="s">
        <v>134</v>
      </c>
      <c r="D2" s="16" t="str">
        <f>Instructions!H5</f>
        <v xml:space="preserve"> </v>
      </c>
      <c r="E2" s="262"/>
      <c r="F2" s="262"/>
      <c r="G2" s="262"/>
      <c r="H2" s="262"/>
      <c r="I2" s="262"/>
      <c r="J2" s="262"/>
      <c r="K2" s="262"/>
      <c r="L2" s="262"/>
      <c r="M2" s="262"/>
      <c r="N2" s="262"/>
      <c r="O2" s="262"/>
      <c r="P2" s="262"/>
      <c r="Q2" s="262"/>
      <c r="R2" s="262"/>
      <c r="S2" s="262"/>
      <c r="T2" s="254"/>
      <c r="U2" s="254"/>
      <c r="V2" s="254"/>
      <c r="W2" s="254"/>
      <c r="X2" s="254"/>
      <c r="Y2" s="278"/>
    </row>
    <row r="3" spans="1:25">
      <c r="A3" s="278"/>
      <c r="B3" s="299"/>
      <c r="C3" s="300"/>
      <c r="D3" s="301"/>
      <c r="E3" s="262"/>
      <c r="F3" s="262"/>
      <c r="G3" s="262"/>
      <c r="H3" s="262"/>
      <c r="I3" s="262"/>
      <c r="J3" s="262"/>
      <c r="K3" s="262"/>
      <c r="L3" s="262"/>
      <c r="M3" s="262"/>
      <c r="N3" s="262"/>
      <c r="O3" s="262"/>
      <c r="P3" s="262"/>
      <c r="Q3" s="262"/>
      <c r="R3" s="262"/>
      <c r="S3" s="262"/>
      <c r="T3" s="254"/>
      <c r="U3" s="254"/>
      <c r="V3" s="254"/>
      <c r="W3" s="254"/>
      <c r="X3" s="254"/>
      <c r="Y3" s="278"/>
    </row>
    <row r="4" spans="1:25" ht="12.75" customHeight="1">
      <c r="A4" s="278"/>
      <c r="B4" s="302" t="s">
        <v>488</v>
      </c>
      <c r="C4" s="300"/>
      <c r="D4" s="301"/>
      <c r="E4" s="297"/>
      <c r="F4" s="297"/>
      <c r="G4" s="297"/>
      <c r="H4" s="297"/>
      <c r="I4" s="297"/>
      <c r="J4" s="297"/>
      <c r="K4" s="297"/>
      <c r="L4" s="297"/>
      <c r="M4" s="297"/>
      <c r="N4" s="297"/>
      <c r="O4" s="297"/>
      <c r="P4" s="297"/>
      <c r="Q4" s="297"/>
      <c r="R4" s="297"/>
      <c r="S4" s="297"/>
      <c r="T4" s="254"/>
      <c r="U4" s="254"/>
      <c r="V4" s="254"/>
      <c r="W4" s="254"/>
      <c r="X4" s="254"/>
      <c r="Y4" s="278"/>
    </row>
    <row r="5" spans="1:25">
      <c r="A5" s="278"/>
      <c r="B5" s="128">
        <v>1</v>
      </c>
      <c r="C5" s="295" t="s">
        <v>31</v>
      </c>
      <c r="D5" s="296"/>
      <c r="E5" s="65"/>
      <c r="F5" s="65"/>
      <c r="G5" s="65"/>
      <c r="H5" s="65"/>
      <c r="I5" s="65"/>
      <c r="J5" s="65"/>
      <c r="K5" s="65"/>
      <c r="L5" s="65"/>
      <c r="M5" s="65"/>
      <c r="N5" s="65"/>
      <c r="O5" s="65"/>
      <c r="P5" s="65"/>
      <c r="Q5" s="65"/>
      <c r="R5" s="65"/>
      <c r="S5" s="65"/>
      <c r="T5" s="65"/>
      <c r="U5" s="65"/>
      <c r="V5" s="65"/>
      <c r="W5" s="65"/>
      <c r="X5" s="65"/>
      <c r="Y5" s="278"/>
    </row>
    <row r="6" spans="1:25">
      <c r="A6" s="278"/>
      <c r="B6" s="129">
        <v>2</v>
      </c>
      <c r="C6" s="298" t="str">
        <f>AdventurePins!C5</f>
        <v>Cast Iron Chef</v>
      </c>
      <c r="D6" s="298"/>
      <c r="E6" s="154" t="str">
        <f>AdventurePins!E9</f>
        <v/>
      </c>
      <c r="F6" s="154" t="str">
        <f>AdventurePins!F9</f>
        <v/>
      </c>
      <c r="G6" s="154" t="str">
        <f>AdventurePins!G9</f>
        <v/>
      </c>
      <c r="H6" s="154" t="str">
        <f>AdventurePins!H9</f>
        <v/>
      </c>
      <c r="I6" s="154" t="str">
        <f>AdventurePins!I9</f>
        <v/>
      </c>
      <c r="J6" s="154" t="str">
        <f>AdventurePins!J9</f>
        <v/>
      </c>
      <c r="K6" s="154" t="str">
        <f>AdventurePins!K9</f>
        <v/>
      </c>
      <c r="L6" s="154" t="str">
        <f>AdventurePins!L9</f>
        <v/>
      </c>
      <c r="M6" s="154" t="str">
        <f>AdventurePins!M9</f>
        <v/>
      </c>
      <c r="N6" s="154" t="str">
        <f>AdventurePins!N9</f>
        <v/>
      </c>
      <c r="O6" s="154" t="str">
        <f>AdventurePins!O9</f>
        <v/>
      </c>
      <c r="P6" s="154" t="str">
        <f>AdventurePins!P9</f>
        <v/>
      </c>
      <c r="Q6" s="154" t="str">
        <f>AdventurePins!Q9</f>
        <v/>
      </c>
      <c r="R6" s="154" t="str">
        <f>AdventurePins!R9</f>
        <v/>
      </c>
      <c r="S6" s="154" t="str">
        <f>AdventurePins!S9</f>
        <v/>
      </c>
      <c r="T6" s="154" t="str">
        <f>AdventurePins!T9</f>
        <v/>
      </c>
      <c r="U6" s="154" t="str">
        <f>AdventurePins!U9</f>
        <v/>
      </c>
      <c r="V6" s="154" t="str">
        <f>AdventurePins!V9</f>
        <v/>
      </c>
      <c r="W6" s="154" t="str">
        <f>AdventurePins!W9</f>
        <v/>
      </c>
      <c r="X6" s="154" t="str">
        <f>AdventurePins!X9</f>
        <v/>
      </c>
      <c r="Y6" s="278"/>
    </row>
    <row r="7" spans="1:25">
      <c r="A7" s="278"/>
      <c r="B7" s="131"/>
      <c r="C7" s="298" t="str">
        <f>AdventurePins!C10</f>
        <v>Duty to God and You</v>
      </c>
      <c r="D7" s="298"/>
      <c r="E7" s="154" t="str">
        <f>AdventurePins!E15</f>
        <v/>
      </c>
      <c r="F7" s="154" t="str">
        <f>AdventurePins!F15</f>
        <v/>
      </c>
      <c r="G7" s="154" t="str">
        <f>AdventurePins!G15</f>
        <v/>
      </c>
      <c r="H7" s="154" t="str">
        <f>AdventurePins!H15</f>
        <v/>
      </c>
      <c r="I7" s="154" t="str">
        <f>AdventurePins!I15</f>
        <v/>
      </c>
      <c r="J7" s="154" t="str">
        <f>AdventurePins!J15</f>
        <v/>
      </c>
      <c r="K7" s="154" t="str">
        <f>AdventurePins!K15</f>
        <v/>
      </c>
      <c r="L7" s="154" t="str">
        <f>AdventurePins!L15</f>
        <v/>
      </c>
      <c r="M7" s="154" t="str">
        <f>AdventurePins!M15</f>
        <v/>
      </c>
      <c r="N7" s="154" t="str">
        <f>AdventurePins!N15</f>
        <v/>
      </c>
      <c r="O7" s="154" t="str">
        <f>AdventurePins!O15</f>
        <v/>
      </c>
      <c r="P7" s="154" t="str">
        <f>AdventurePins!P15</f>
        <v/>
      </c>
      <c r="Q7" s="154" t="str">
        <f>AdventurePins!Q15</f>
        <v/>
      </c>
      <c r="R7" s="154" t="str">
        <f>AdventurePins!R15</f>
        <v/>
      </c>
      <c r="S7" s="154" t="str">
        <f>AdventurePins!S15</f>
        <v/>
      </c>
      <c r="T7" s="154" t="str">
        <f>AdventurePins!T15</f>
        <v/>
      </c>
      <c r="U7" s="154" t="str">
        <f>AdventurePins!U15</f>
        <v/>
      </c>
      <c r="V7" s="154" t="str">
        <f>AdventurePins!V15</f>
        <v/>
      </c>
      <c r="W7" s="154" t="str">
        <f>AdventurePins!W15</f>
        <v/>
      </c>
      <c r="X7" s="154" t="str">
        <f>AdventurePins!X15</f>
        <v/>
      </c>
      <c r="Y7" s="278"/>
    </row>
    <row r="8" spans="1:25">
      <c r="A8" s="278"/>
      <c r="B8" s="131"/>
      <c r="C8" s="298" t="str">
        <f>AdventurePins!C16</f>
        <v>First Responder</v>
      </c>
      <c r="D8" s="298"/>
      <c r="E8" s="154" t="str">
        <f>AdventurePins!E39</f>
        <v/>
      </c>
      <c r="F8" s="154" t="str">
        <f>AdventurePins!F39</f>
        <v/>
      </c>
      <c r="G8" s="154" t="str">
        <f>AdventurePins!G39</f>
        <v/>
      </c>
      <c r="H8" s="154" t="str">
        <f>AdventurePins!H39</f>
        <v/>
      </c>
      <c r="I8" s="154" t="str">
        <f>AdventurePins!I39</f>
        <v/>
      </c>
      <c r="J8" s="154" t="str">
        <f>AdventurePins!J39</f>
        <v/>
      </c>
      <c r="K8" s="154" t="str">
        <f>AdventurePins!K39</f>
        <v/>
      </c>
      <c r="L8" s="154" t="str">
        <f>AdventurePins!L39</f>
        <v/>
      </c>
      <c r="M8" s="154" t="str">
        <f>AdventurePins!M39</f>
        <v/>
      </c>
      <c r="N8" s="154" t="str">
        <f>AdventurePins!N39</f>
        <v/>
      </c>
      <c r="O8" s="154" t="str">
        <f>AdventurePins!O39</f>
        <v/>
      </c>
      <c r="P8" s="154" t="str">
        <f>AdventurePins!P39</f>
        <v/>
      </c>
      <c r="Q8" s="154" t="str">
        <f>AdventurePins!Q39</f>
        <v/>
      </c>
      <c r="R8" s="154" t="str">
        <f>AdventurePins!R39</f>
        <v/>
      </c>
      <c r="S8" s="154" t="str">
        <f>AdventurePins!S39</f>
        <v/>
      </c>
      <c r="T8" s="154" t="str">
        <f>AdventurePins!T39</f>
        <v/>
      </c>
      <c r="U8" s="154" t="str">
        <f>AdventurePins!U39</f>
        <v/>
      </c>
      <c r="V8" s="154" t="str">
        <f>AdventurePins!V39</f>
        <v/>
      </c>
      <c r="W8" s="154" t="str">
        <f>AdventurePins!W39</f>
        <v/>
      </c>
      <c r="X8" s="154" t="str">
        <f>AdventurePins!X39</f>
        <v/>
      </c>
      <c r="Y8" s="278"/>
    </row>
    <row r="9" spans="1:25">
      <c r="A9" s="278"/>
      <c r="B9" s="131"/>
      <c r="C9" s="298" t="str">
        <f>AdventurePins!C40</f>
        <v>Stronger, Faster, Higher</v>
      </c>
      <c r="D9" s="298"/>
      <c r="E9" s="154" t="str">
        <f>AdventurePins!E52</f>
        <v/>
      </c>
      <c r="F9" s="154" t="str">
        <f>AdventurePins!F52</f>
        <v/>
      </c>
      <c r="G9" s="154" t="str">
        <f>AdventurePins!G52</f>
        <v/>
      </c>
      <c r="H9" s="154" t="str">
        <f>AdventurePins!H52</f>
        <v/>
      </c>
      <c r="I9" s="154" t="str">
        <f>AdventurePins!I52</f>
        <v/>
      </c>
      <c r="J9" s="154" t="str">
        <f>AdventurePins!J52</f>
        <v/>
      </c>
      <c r="K9" s="154" t="str">
        <f>AdventurePins!K52</f>
        <v/>
      </c>
      <c r="L9" s="154" t="str">
        <f>AdventurePins!L52</f>
        <v/>
      </c>
      <c r="M9" s="154" t="str">
        <f>AdventurePins!M52</f>
        <v/>
      </c>
      <c r="N9" s="154" t="str">
        <f>AdventurePins!N52</f>
        <v/>
      </c>
      <c r="O9" s="154" t="str">
        <f>AdventurePins!O52</f>
        <v/>
      </c>
      <c r="P9" s="154" t="str">
        <f>AdventurePins!P52</f>
        <v/>
      </c>
      <c r="Q9" s="154" t="str">
        <f>AdventurePins!Q52</f>
        <v/>
      </c>
      <c r="R9" s="154" t="str">
        <f>AdventurePins!R52</f>
        <v/>
      </c>
      <c r="S9" s="154" t="str">
        <f>AdventurePins!S52</f>
        <v/>
      </c>
      <c r="T9" s="154" t="str">
        <f>AdventurePins!T52</f>
        <v/>
      </c>
      <c r="U9" s="154" t="str">
        <f>AdventurePins!U52</f>
        <v/>
      </c>
      <c r="V9" s="154" t="str">
        <f>AdventurePins!V52</f>
        <v/>
      </c>
      <c r="W9" s="154" t="str">
        <f>AdventurePins!W52</f>
        <v/>
      </c>
      <c r="X9" s="154" t="str">
        <f>AdventurePins!X52</f>
        <v/>
      </c>
      <c r="Y9" s="278"/>
    </row>
    <row r="10" spans="1:25">
      <c r="A10" s="278"/>
      <c r="B10" s="130"/>
      <c r="C10" s="298" t="str">
        <f>AdventurePins!C53</f>
        <v>Webelos Walkabout</v>
      </c>
      <c r="D10" s="298"/>
      <c r="E10" s="154" t="str">
        <f>AdventurePins!E60</f>
        <v/>
      </c>
      <c r="F10" s="154" t="str">
        <f>AdventurePins!F60</f>
        <v/>
      </c>
      <c r="G10" s="154" t="str">
        <f>AdventurePins!G60</f>
        <v/>
      </c>
      <c r="H10" s="154" t="str">
        <f>AdventurePins!H60</f>
        <v/>
      </c>
      <c r="I10" s="154" t="str">
        <f>AdventurePins!I60</f>
        <v/>
      </c>
      <c r="J10" s="154" t="str">
        <f>AdventurePins!J60</f>
        <v/>
      </c>
      <c r="K10" s="154" t="str">
        <f>AdventurePins!K60</f>
        <v/>
      </c>
      <c r="L10" s="154" t="str">
        <f>AdventurePins!L60</f>
        <v/>
      </c>
      <c r="M10" s="154" t="str">
        <f>AdventurePins!M60</f>
        <v/>
      </c>
      <c r="N10" s="154" t="str">
        <f>AdventurePins!N60</f>
        <v/>
      </c>
      <c r="O10" s="154" t="str">
        <f>AdventurePins!O60</f>
        <v/>
      </c>
      <c r="P10" s="154" t="str">
        <f>AdventurePins!P60</f>
        <v/>
      </c>
      <c r="Q10" s="154" t="str">
        <f>AdventurePins!Q60</f>
        <v/>
      </c>
      <c r="R10" s="154" t="str">
        <f>AdventurePins!R60</f>
        <v/>
      </c>
      <c r="S10" s="154" t="str">
        <f>AdventurePins!S60</f>
        <v/>
      </c>
      <c r="T10" s="154" t="str">
        <f>AdventurePins!T60</f>
        <v/>
      </c>
      <c r="U10" s="154" t="str">
        <f>AdventurePins!U60</f>
        <v/>
      </c>
      <c r="V10" s="154" t="str">
        <f>AdventurePins!V60</f>
        <v/>
      </c>
      <c r="W10" s="154" t="str">
        <f>AdventurePins!W60</f>
        <v/>
      </c>
      <c r="X10" s="154" t="str">
        <f>AdventurePins!X60</f>
        <v/>
      </c>
      <c r="Y10" s="278"/>
    </row>
    <row r="11" spans="1:25">
      <c r="A11" s="278"/>
      <c r="B11" s="128">
        <v>3</v>
      </c>
      <c r="C11" s="303" t="s">
        <v>875</v>
      </c>
      <c r="D11" s="304"/>
      <c r="E11" s="155" t="str">
        <f>IF(COUNTIF('Scout 1'!$B43:$B60,"C")&gt;0,MIN(COUNTIF('Scout 1'!$B43:$B60,"C"),1),"")</f>
        <v/>
      </c>
      <c r="F11" s="155" t="str">
        <f>IF(COUNTIF('Scout 2'!$B43:$B60,"C")&gt;0,MIN(COUNTIF('Scout 2'!$B43:$B60,"C"),1),"")</f>
        <v/>
      </c>
      <c r="G11" s="155" t="str">
        <f>IF(COUNTIF('Scout 3'!$B43:$B60,"C")&gt;0,MIN(COUNTIF('Scout 3'!$B43:$B60,"C"),1),"")</f>
        <v/>
      </c>
      <c r="H11" s="155" t="str">
        <f>IF(COUNTIF('Scout 4'!$B43:$B60,"C")&gt;0,MIN(COUNTIF('Scout 4'!$B43:$B60,"C"),1),"")</f>
        <v/>
      </c>
      <c r="I11" s="155" t="str">
        <f>IF(COUNTIF('Scout 5'!$B43:$B60,"C")&gt;0,MIN(COUNTIF('Scout 5'!$B43:$B60,"C"),1),"")</f>
        <v/>
      </c>
      <c r="J11" s="155" t="str">
        <f>IF(COUNTIF('Scout 6'!$B43:$B60,"C")&gt;0,MIN(COUNTIF('Scout 6'!$B43:$B60,"C"),1),"")</f>
        <v/>
      </c>
      <c r="K11" s="155" t="str">
        <f>IF(COUNTIF('Scout 7'!$B43:$B60,"C")&gt;0,MIN(COUNTIF('Scout 7'!$B43:$B60,"C"),1),"")</f>
        <v/>
      </c>
      <c r="L11" s="155" t="str">
        <f>IF(COUNTIF('Scout 8'!$B43:$B60,"C")&gt;0,MIN(COUNTIF('Scout 8'!$B43:$B60,"C"),1),"")</f>
        <v/>
      </c>
      <c r="M11" s="155" t="str">
        <f>IF(COUNTIF('Scout 9'!$B43:$B60,"C")&gt;0,MIN(COUNTIF('Scout 9'!$B43:$B60,"C"),1),"")</f>
        <v/>
      </c>
      <c r="N11" s="155" t="str">
        <f>IF(COUNTIF('Scout 10'!$B43:$B60,"C")&gt;0,MIN(COUNTIF('Scout 10'!$B43:$B60,"C"),1),"")</f>
        <v/>
      </c>
      <c r="O11" s="155" t="str">
        <f>IF(COUNTIF('Scout 11'!$B43:$B60,"C")&gt;0,MIN(COUNTIF('Scout 11'!$B43:$B60,"C"),1),"")</f>
        <v/>
      </c>
      <c r="P11" s="155" t="str">
        <f>IF(COUNTIF('Scout 12'!$B43:$B60,"C")&gt;0,MIN(COUNTIF('Scout 12'!$B43:$B60,"C"),1),"")</f>
        <v/>
      </c>
      <c r="Q11" s="155" t="str">
        <f>IF(COUNTIF('Scout 13'!$B43:$B60,"C")&gt;0,MIN(COUNTIF('Scout 13'!$B43:$B60,"C"),1),"")</f>
        <v/>
      </c>
      <c r="R11" s="155" t="str">
        <f>IF(COUNTIF('Scout 14'!$B43:$B60,"C")&gt;0,MIN(COUNTIF('Scout 14'!$B43:$B60,"C"),1),"")</f>
        <v/>
      </c>
      <c r="S11" s="155" t="str">
        <f>IF(COUNTIF('Scout 15'!$B43:$B60,"C")&gt;0,MIN(COUNTIF('Scout 15'!$B43:$B60,"C"),1),"")</f>
        <v/>
      </c>
      <c r="T11" s="155" t="str">
        <f>IF(COUNTIF('Scout 16'!$B43:$B60,"C")&gt;0,MIN(COUNTIF('Scout 16'!$B43:$B60,"C"),1),"")</f>
        <v/>
      </c>
      <c r="U11" s="155" t="str">
        <f>IF(COUNTIF('Scout 17'!$B43:$B60,"C")&gt;0,MIN(COUNTIF('Scout 17'!$B43:$B60,"C"),1),"")</f>
        <v/>
      </c>
      <c r="V11" s="155" t="str">
        <f>IF(COUNTIF('Scout 18'!$B43:$B60,"C")&gt;0,MIN(COUNTIF('Scout 18'!$B43:$B60,"C"),1),"")</f>
        <v/>
      </c>
      <c r="W11" s="155" t="str">
        <f>IF(COUNTIF('Scout 19'!$B43:$B60,"C")&gt;0,MIN(COUNTIF('Scout 19'!$B43:$B60,"C"),1),"")</f>
        <v/>
      </c>
      <c r="X11" s="155" t="str">
        <f>IF(COUNTIF('Scout 20'!$B43:$B60,"C")&gt;0,MIN(COUNTIF('Scout 20'!$B43:$B60,"C"),1),"")</f>
        <v/>
      </c>
      <c r="Y11" s="278"/>
    </row>
    <row r="12" spans="1:25">
      <c r="A12" s="278"/>
      <c r="B12" s="128" t="s">
        <v>187</v>
      </c>
      <c r="C12" s="295" t="s">
        <v>30</v>
      </c>
      <c r="D12" s="296"/>
      <c r="E12" s="65"/>
      <c r="F12" s="65"/>
      <c r="G12" s="65"/>
      <c r="H12" s="65"/>
      <c r="I12" s="65"/>
      <c r="J12" s="65"/>
      <c r="K12" s="65"/>
      <c r="L12" s="65"/>
      <c r="M12" s="65"/>
      <c r="N12" s="65"/>
      <c r="O12" s="65"/>
      <c r="P12" s="65"/>
      <c r="Q12" s="65"/>
      <c r="R12" s="65"/>
      <c r="S12" s="65"/>
      <c r="T12" s="65"/>
      <c r="U12" s="65"/>
      <c r="V12" s="65"/>
      <c r="W12" s="65"/>
      <c r="X12" s="65"/>
      <c r="Y12" s="278"/>
    </row>
    <row r="13" spans="1:25" ht="13.8" thickBot="1">
      <c r="A13" s="278"/>
      <c r="B13" s="128" t="s">
        <v>188</v>
      </c>
      <c r="C13" s="305" t="s">
        <v>533</v>
      </c>
      <c r="D13" s="305"/>
      <c r="E13" s="65"/>
      <c r="F13" s="65"/>
      <c r="G13" s="65"/>
      <c r="H13" s="65"/>
      <c r="I13" s="65"/>
      <c r="J13" s="65"/>
      <c r="K13" s="65"/>
      <c r="L13" s="65"/>
      <c r="M13" s="65"/>
      <c r="N13" s="65"/>
      <c r="O13" s="65"/>
      <c r="P13" s="65"/>
      <c r="Q13" s="65"/>
      <c r="R13" s="65"/>
      <c r="S13" s="65"/>
      <c r="T13" s="65"/>
      <c r="U13" s="65"/>
      <c r="V13" s="65"/>
      <c r="W13" s="65"/>
      <c r="X13" s="65"/>
      <c r="Y13" s="278"/>
    </row>
    <row r="14" spans="1:25" ht="13.8" thickBot="1">
      <c r="A14" s="278"/>
      <c r="C14" s="245"/>
      <c r="D14" s="306"/>
      <c r="E14" s="40" t="str">
        <f>IF(AND(ISTEXT(E5), COUNTIF(E6:E10,"C")=5, E11&gt;0, SUMPRODUCT(ISTEXT(E12:E13)*1)=2), "C", IF(OR(ISTEXT(E5), COUNTIF(E6:E10,"C")&gt;0, ISNUMBER(E11), SUMPRODUCT(ISTEXT(E12:E13)*1)&gt;0), (SUMPRODUCT(ISTEXT(E5)*1)+COUNTIF(E6:E10,"C")+IF(ISNUMBER(E11), MIN(E11,1), 0)+SUMPRODUCT(ISTEXT(E12:E13)*1))/9*100, ""))</f>
        <v/>
      </c>
      <c r="F14" s="40" t="str">
        <f t="shared" ref="F14:X14" si="0">IF(AND(ISTEXT(F5), COUNTIF(F6:F10,"C")=5, F11&gt;0, SUMPRODUCT(ISTEXT(F12:F13)*1)=2), "C", IF(OR(ISTEXT(F5), COUNTIF(F6:F10,"C")&gt;0, ISNUMBER(F11), SUMPRODUCT(ISTEXT(F12:F13)*1)&gt;0), (SUMPRODUCT(ISTEXT(F5)*1)+COUNTIF(F6:F10,"C")+IF(ISNUMBER(F11), MIN(F11,1), 0)+SUMPRODUCT(ISTEXT(F12:F13)*1))/9*100, ""))</f>
        <v/>
      </c>
      <c r="G14" s="40" t="str">
        <f t="shared" si="0"/>
        <v/>
      </c>
      <c r="H14" s="40" t="str">
        <f t="shared" si="0"/>
        <v/>
      </c>
      <c r="I14" s="40" t="str">
        <f t="shared" si="0"/>
        <v/>
      </c>
      <c r="J14" s="40" t="str">
        <f t="shared" si="0"/>
        <v/>
      </c>
      <c r="K14" s="40" t="str">
        <f t="shared" si="0"/>
        <v/>
      </c>
      <c r="L14" s="40" t="str">
        <f t="shared" si="0"/>
        <v/>
      </c>
      <c r="M14" s="40" t="str">
        <f t="shared" si="0"/>
        <v/>
      </c>
      <c r="N14" s="40" t="str">
        <f t="shared" si="0"/>
        <v/>
      </c>
      <c r="O14" s="40" t="str">
        <f t="shared" si="0"/>
        <v/>
      </c>
      <c r="P14" s="40" t="str">
        <f t="shared" si="0"/>
        <v/>
      </c>
      <c r="Q14" s="40" t="str">
        <f t="shared" si="0"/>
        <v/>
      </c>
      <c r="R14" s="40" t="str">
        <f t="shared" si="0"/>
        <v/>
      </c>
      <c r="S14" s="40" t="str">
        <f t="shared" si="0"/>
        <v/>
      </c>
      <c r="T14" s="40" t="str">
        <f t="shared" si="0"/>
        <v/>
      </c>
      <c r="U14" s="40" t="str">
        <f t="shared" si="0"/>
        <v/>
      </c>
      <c r="V14" s="40" t="str">
        <f t="shared" si="0"/>
        <v/>
      </c>
      <c r="W14" s="40" t="str">
        <f t="shared" si="0"/>
        <v/>
      </c>
      <c r="X14" s="40" t="str">
        <f t="shared" si="0"/>
        <v/>
      </c>
      <c r="Y14" s="278"/>
    </row>
    <row r="15" spans="1:25">
      <c r="A15" s="17"/>
      <c r="B15" s="17"/>
      <c r="C15" s="17"/>
      <c r="D15" s="17"/>
      <c r="E15" s="17"/>
      <c r="F15" s="17"/>
      <c r="G15" s="17"/>
      <c r="H15" s="17"/>
      <c r="I15" s="17"/>
      <c r="J15" s="17"/>
      <c r="K15" s="17"/>
      <c r="L15" s="17"/>
      <c r="M15" s="17"/>
      <c r="N15" s="17"/>
      <c r="O15" s="17"/>
      <c r="P15" s="17"/>
      <c r="Q15" s="17"/>
      <c r="R15" s="17"/>
      <c r="S15" s="17"/>
      <c r="T15" s="17"/>
      <c r="U15" s="17"/>
      <c r="V15" s="17"/>
      <c r="W15" s="17"/>
      <c r="X15" s="17"/>
      <c r="Y15" s="41"/>
    </row>
    <row r="16" spans="1:25">
      <c r="A16" s="17"/>
      <c r="B16" s="17"/>
      <c r="C16" s="17"/>
      <c r="D16" s="17"/>
      <c r="E16" s="17"/>
      <c r="F16" s="17"/>
      <c r="G16" s="17"/>
      <c r="H16" s="17"/>
      <c r="I16" s="17"/>
      <c r="J16" s="17"/>
      <c r="K16" s="17"/>
      <c r="L16" s="17"/>
      <c r="M16" s="17"/>
      <c r="N16" s="17"/>
      <c r="O16" s="17"/>
      <c r="P16" s="17"/>
      <c r="Q16" s="17"/>
      <c r="R16" s="17"/>
      <c r="S16" s="17"/>
      <c r="T16" s="17"/>
      <c r="U16" s="17"/>
      <c r="V16" s="17"/>
      <c r="W16" s="17"/>
      <c r="X16" s="17"/>
    </row>
    <row r="17" spans="1:24">
      <c r="A17" s="17"/>
      <c r="B17" s="17"/>
      <c r="C17" s="17"/>
      <c r="D17" s="17"/>
      <c r="E17" s="17"/>
      <c r="F17" s="17"/>
      <c r="G17" s="17"/>
      <c r="H17" s="17"/>
      <c r="I17" s="17"/>
      <c r="J17" s="17"/>
      <c r="K17" s="17"/>
      <c r="L17" s="17"/>
      <c r="M17" s="17"/>
      <c r="N17" s="17"/>
      <c r="O17" s="17"/>
      <c r="P17" s="17"/>
      <c r="Q17" s="17"/>
      <c r="R17" s="17"/>
      <c r="S17" s="17"/>
      <c r="T17" s="17"/>
      <c r="U17" s="17"/>
      <c r="V17" s="17"/>
      <c r="W17" s="17"/>
      <c r="X17" s="17"/>
    </row>
    <row r="18" spans="1:24">
      <c r="A18" s="17"/>
      <c r="B18" s="17"/>
      <c r="C18" s="17"/>
      <c r="D18" s="17"/>
      <c r="E18" s="17"/>
      <c r="F18" s="17"/>
      <c r="G18" s="17"/>
      <c r="H18" s="17"/>
      <c r="I18" s="17"/>
      <c r="J18" s="17"/>
      <c r="K18" s="17"/>
      <c r="L18" s="17"/>
      <c r="M18" s="17"/>
      <c r="N18" s="17"/>
      <c r="O18" s="17"/>
      <c r="P18" s="17"/>
      <c r="Q18" s="17"/>
      <c r="R18" s="17"/>
      <c r="S18" s="17"/>
      <c r="T18" s="17"/>
      <c r="U18" s="17"/>
      <c r="V18" s="17"/>
      <c r="W18" s="17"/>
      <c r="X18" s="17"/>
    </row>
    <row r="19" spans="1:24">
      <c r="A19" s="17"/>
      <c r="B19" s="17"/>
      <c r="C19" s="17"/>
      <c r="D19" s="17"/>
      <c r="E19" s="17"/>
      <c r="F19" s="17"/>
      <c r="G19" s="17"/>
      <c r="H19" s="17"/>
      <c r="I19" s="17"/>
      <c r="J19" s="17"/>
      <c r="K19" s="17"/>
      <c r="L19" s="17"/>
      <c r="M19" s="17"/>
      <c r="N19" s="17"/>
      <c r="O19" s="17"/>
      <c r="P19" s="17"/>
      <c r="Q19" s="17"/>
      <c r="R19" s="17"/>
      <c r="S19" s="17"/>
      <c r="T19" s="17"/>
      <c r="U19" s="17"/>
      <c r="V19" s="17"/>
      <c r="W19" s="17"/>
      <c r="X19" s="17"/>
    </row>
    <row r="20" spans="1:24">
      <c r="A20" s="17"/>
      <c r="B20" s="17"/>
      <c r="C20" s="17"/>
      <c r="D20" s="17"/>
      <c r="E20" s="17"/>
      <c r="F20" s="17"/>
      <c r="G20" s="17"/>
      <c r="H20" s="17"/>
      <c r="I20" s="17"/>
      <c r="J20" s="17"/>
      <c r="K20" s="17"/>
      <c r="L20" s="17"/>
      <c r="M20" s="17"/>
      <c r="N20" s="17"/>
      <c r="O20" s="17"/>
      <c r="P20" s="17"/>
      <c r="Q20" s="17"/>
      <c r="R20" s="17"/>
      <c r="S20" s="17"/>
      <c r="T20" s="17"/>
      <c r="U20" s="17"/>
      <c r="V20" s="17"/>
      <c r="W20" s="17"/>
      <c r="X20" s="17"/>
    </row>
  </sheetData>
  <sheetProtection algorithmName="SHA-512" hashValue="vqle9WKyiZcHPEgAXLQdpAC6mOATkPCBGIzu+EkgZpXwi2EYEOb5NWt5CWtDT/GXfiVrYRoEdj2UpHV7rbNwmg==" saltValue="imSDgDaOv2TubL69WC+t6Q==" spinCount="100000" sheet="1" objects="1" scenarios="1" selectLockedCells="1"/>
  <mergeCells count="34">
    <mergeCell ref="Y1:Y14"/>
    <mergeCell ref="R1:R4"/>
    <mergeCell ref="S1:S4"/>
    <mergeCell ref="A1:A14"/>
    <mergeCell ref="B3:D3"/>
    <mergeCell ref="B4:D4"/>
    <mergeCell ref="C8:D8"/>
    <mergeCell ref="C9:D9"/>
    <mergeCell ref="C6:D6"/>
    <mergeCell ref="C11:D11"/>
    <mergeCell ref="C13:D13"/>
    <mergeCell ref="C14:D14"/>
    <mergeCell ref="G1:G4"/>
    <mergeCell ref="L1:L4"/>
    <mergeCell ref="J1:J4"/>
    <mergeCell ref="C10:D10"/>
    <mergeCell ref="C12:D12"/>
    <mergeCell ref="C5:D5"/>
    <mergeCell ref="Q1:Q4"/>
    <mergeCell ref="P1:P4"/>
    <mergeCell ref="M1:M4"/>
    <mergeCell ref="O1:O4"/>
    <mergeCell ref="N1:N4"/>
    <mergeCell ref="F1:F4"/>
    <mergeCell ref="C7:D7"/>
    <mergeCell ref="E1:E4"/>
    <mergeCell ref="K1:K4"/>
    <mergeCell ref="I1:I4"/>
    <mergeCell ref="H1:H4"/>
    <mergeCell ref="T1:T4"/>
    <mergeCell ref="U1:U4"/>
    <mergeCell ref="V1:V4"/>
    <mergeCell ref="W1:W4"/>
    <mergeCell ref="X1:X4"/>
  </mergeCells>
  <phoneticPr fontId="1" type="noConversion"/>
  <printOptions horizontalCentered="1"/>
  <pageMargins left="0.75" right="0.7" top="1" bottom="1" header="0.5" footer="0.5"/>
  <pageSetup scale="89" orientation="portrait" r:id="rId1"/>
  <headerFooter alignWithMargins="0">
    <oddHeader>&amp;C&amp;"Arial,Bold"&amp;14WebelosTrax&amp;12
Webelos Badge - &amp;D</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22"/>
  <sheetViews>
    <sheetView showGridLines="0" zoomScaleNormal="100" workbookViewId="0">
      <selection activeCell="E5" sqref="E5"/>
    </sheetView>
  </sheetViews>
  <sheetFormatPr defaultColWidth="9.109375" defaultRowHeight="13.2"/>
  <cols>
    <col min="1" max="1" width="3.109375" style="18" customWidth="1"/>
    <col min="2" max="2" width="2.5546875" style="18" customWidth="1"/>
    <col min="3" max="3" width="13.33203125" style="18" customWidth="1"/>
    <col min="4" max="4" width="23.109375" style="18" customWidth="1"/>
    <col min="5" max="24" width="3" style="18" customWidth="1"/>
    <col min="25" max="25" width="3.109375" style="18" customWidth="1"/>
    <col min="26" max="16384" width="9.109375" style="18"/>
  </cols>
  <sheetData>
    <row r="1" spans="1:25" ht="12.75" customHeight="1">
      <c r="A1" s="278" t="s">
        <v>40</v>
      </c>
      <c r="C1" s="12" t="s">
        <v>133</v>
      </c>
      <c r="D1" s="13" t="str">
        <f>Instructions!F3</f>
        <v xml:space="preserve"> </v>
      </c>
      <c r="E1" s="261" t="str">
        <f ca="1">'Scout 1'!$A1</f>
        <v>Scout 1</v>
      </c>
      <c r="F1" s="261" t="str">
        <f ca="1">'Scout 2'!$A1</f>
        <v>Scout 2</v>
      </c>
      <c r="G1" s="261" t="str">
        <f ca="1">'Scout 3'!$A1</f>
        <v>Scout 3</v>
      </c>
      <c r="H1" s="261" t="str">
        <f ca="1">'Scout 4'!$A1</f>
        <v>Scout 4</v>
      </c>
      <c r="I1" s="261" t="str">
        <f ca="1">'Scout 5'!$A1</f>
        <v>Scout 5</v>
      </c>
      <c r="J1" s="261" t="str">
        <f ca="1">'Scout 6'!$A1</f>
        <v>Scout 6</v>
      </c>
      <c r="K1" s="261" t="str">
        <f ca="1">'Scout 7'!$A1</f>
        <v>Scout 7</v>
      </c>
      <c r="L1" s="261" t="str">
        <f ca="1">'Scout 8'!$A1</f>
        <v>Scout 8</v>
      </c>
      <c r="M1" s="261" t="str">
        <f ca="1">'Scout 9'!$A1</f>
        <v>Scout 9</v>
      </c>
      <c r="N1" s="261" t="str">
        <f ca="1">'Scout 10'!$A1</f>
        <v>Scout 10</v>
      </c>
      <c r="O1" s="261" t="str">
        <f ca="1">'Scout 11'!$A1</f>
        <v>Scout 11</v>
      </c>
      <c r="P1" s="261" t="str">
        <f ca="1">'Scout 12'!$A1</f>
        <v>Scout 12</v>
      </c>
      <c r="Q1" s="261" t="str">
        <f ca="1">'Scout 13'!$A1</f>
        <v>Scout 13</v>
      </c>
      <c r="R1" s="261" t="str">
        <f ca="1">'Scout 14'!$A1</f>
        <v>Scout 14</v>
      </c>
      <c r="S1" s="261" t="str">
        <f ca="1">'Scout 15'!$A1</f>
        <v>Scout 15</v>
      </c>
      <c r="T1" s="254" t="str">
        <f ca="1">'Scout 16'!$A1</f>
        <v>Scout 16</v>
      </c>
      <c r="U1" s="254" t="str">
        <f ca="1">'Scout 17'!$A1</f>
        <v>Scout 17</v>
      </c>
      <c r="V1" s="254" t="str">
        <f ca="1">'Scout 18'!$A1</f>
        <v>Scout 18</v>
      </c>
      <c r="W1" s="254" t="str">
        <f ca="1">'Scout 19'!$A1</f>
        <v>Scout 19</v>
      </c>
      <c r="X1" s="254" t="str">
        <f ca="1">'Scout 20'!$A1</f>
        <v>Scout 20</v>
      </c>
      <c r="Y1" s="278" t="s">
        <v>40</v>
      </c>
    </row>
    <row r="2" spans="1:25" ht="12.75" customHeight="1">
      <c r="A2" s="278"/>
      <c r="C2" s="15" t="s">
        <v>134</v>
      </c>
      <c r="D2" s="16" t="str">
        <f>Instructions!H5</f>
        <v xml:space="preserve"> </v>
      </c>
      <c r="E2" s="262"/>
      <c r="F2" s="262"/>
      <c r="G2" s="262"/>
      <c r="H2" s="262"/>
      <c r="I2" s="262"/>
      <c r="J2" s="262"/>
      <c r="K2" s="262"/>
      <c r="L2" s="262"/>
      <c r="M2" s="262"/>
      <c r="N2" s="262"/>
      <c r="O2" s="262"/>
      <c r="P2" s="262"/>
      <c r="Q2" s="262"/>
      <c r="R2" s="262"/>
      <c r="S2" s="262"/>
      <c r="T2" s="254"/>
      <c r="U2" s="254"/>
      <c r="V2" s="254"/>
      <c r="W2" s="254"/>
      <c r="X2" s="254"/>
      <c r="Y2" s="278"/>
    </row>
    <row r="3" spans="1:25">
      <c r="A3" s="278"/>
      <c r="B3" s="299"/>
      <c r="C3" s="300"/>
      <c r="D3" s="301"/>
      <c r="E3" s="262"/>
      <c r="F3" s="262"/>
      <c r="G3" s="262"/>
      <c r="H3" s="262"/>
      <c r="I3" s="262"/>
      <c r="J3" s="262"/>
      <c r="K3" s="262"/>
      <c r="L3" s="262"/>
      <c r="M3" s="262"/>
      <c r="N3" s="262"/>
      <c r="O3" s="262"/>
      <c r="P3" s="262"/>
      <c r="Q3" s="262"/>
      <c r="R3" s="262"/>
      <c r="S3" s="262"/>
      <c r="T3" s="254"/>
      <c r="U3" s="254"/>
      <c r="V3" s="254"/>
      <c r="W3" s="254"/>
      <c r="X3" s="254"/>
      <c r="Y3" s="278"/>
    </row>
    <row r="4" spans="1:25" ht="12.75" customHeight="1">
      <c r="A4" s="278"/>
      <c r="B4" s="309" t="s">
        <v>488</v>
      </c>
      <c r="C4" s="310"/>
      <c r="D4" s="311"/>
      <c r="E4" s="297"/>
      <c r="F4" s="297"/>
      <c r="G4" s="297"/>
      <c r="H4" s="297"/>
      <c r="I4" s="297"/>
      <c r="J4" s="297"/>
      <c r="K4" s="297"/>
      <c r="L4" s="297"/>
      <c r="M4" s="297"/>
      <c r="N4" s="297"/>
      <c r="O4" s="297"/>
      <c r="P4" s="297"/>
      <c r="Q4" s="297"/>
      <c r="R4" s="297"/>
      <c r="S4" s="297"/>
      <c r="T4" s="254"/>
      <c r="U4" s="254"/>
      <c r="V4" s="254"/>
      <c r="W4" s="254"/>
      <c r="X4" s="254"/>
      <c r="Y4" s="278"/>
    </row>
    <row r="5" spans="1:25">
      <c r="A5" s="278"/>
      <c r="B5" s="129">
        <v>1</v>
      </c>
      <c r="C5" s="307" t="s">
        <v>38</v>
      </c>
      <c r="D5" s="308"/>
      <c r="E5" s="65"/>
      <c r="F5" s="65"/>
      <c r="G5" s="22"/>
      <c r="H5" s="65"/>
      <c r="I5" s="22"/>
      <c r="J5" s="22"/>
      <c r="K5" s="22"/>
      <c r="L5" s="22"/>
      <c r="M5" s="22"/>
      <c r="N5" s="22"/>
      <c r="O5" s="65"/>
      <c r="P5" s="65"/>
      <c r="Q5" s="65"/>
      <c r="R5" s="65"/>
      <c r="S5" s="65"/>
      <c r="T5" s="65"/>
      <c r="U5" s="65"/>
      <c r="V5" s="65"/>
      <c r="W5" s="65"/>
      <c r="X5" s="65"/>
      <c r="Y5" s="278"/>
    </row>
    <row r="6" spans="1:25">
      <c r="A6" s="278"/>
      <c r="B6" s="129">
        <v>2</v>
      </c>
      <c r="C6" s="304" t="str">
        <f>AdventurePins!C62</f>
        <v>Building a Better World</v>
      </c>
      <c r="D6" s="298"/>
      <c r="E6" s="155" t="str">
        <f>AdventurePins!E73</f>
        <v/>
      </c>
      <c r="F6" s="155" t="str">
        <f>AdventurePins!F73</f>
        <v/>
      </c>
      <c r="G6" s="155" t="str">
        <f>AdventurePins!G73</f>
        <v/>
      </c>
      <c r="H6" s="155" t="str">
        <f>AdventurePins!H73</f>
        <v/>
      </c>
      <c r="I6" s="155" t="str">
        <f>AdventurePins!I73</f>
        <v/>
      </c>
      <c r="J6" s="155" t="str">
        <f>AdventurePins!J73</f>
        <v/>
      </c>
      <c r="K6" s="155" t="str">
        <f>AdventurePins!K73</f>
        <v/>
      </c>
      <c r="L6" s="155" t="str">
        <f>AdventurePins!L73</f>
        <v/>
      </c>
      <c r="M6" s="155" t="str">
        <f>AdventurePins!M73</f>
        <v/>
      </c>
      <c r="N6" s="155" t="str">
        <f>AdventurePins!N73</f>
        <v/>
      </c>
      <c r="O6" s="155" t="str">
        <f>AdventurePins!O73</f>
        <v/>
      </c>
      <c r="P6" s="155" t="str">
        <f>AdventurePins!P73</f>
        <v/>
      </c>
      <c r="Q6" s="155" t="str">
        <f>AdventurePins!Q73</f>
        <v/>
      </c>
      <c r="R6" s="155" t="str">
        <f>AdventurePins!R73</f>
        <v/>
      </c>
      <c r="S6" s="155" t="str">
        <f>AdventurePins!S73</f>
        <v/>
      </c>
      <c r="T6" s="155" t="str">
        <f>AdventurePins!T73</f>
        <v/>
      </c>
      <c r="U6" s="155" t="str">
        <f>AdventurePins!U73</f>
        <v/>
      </c>
      <c r="V6" s="155" t="str">
        <f>AdventurePins!V73</f>
        <v/>
      </c>
      <c r="W6" s="155" t="str">
        <f>AdventurePins!W73</f>
        <v/>
      </c>
      <c r="X6" s="155" t="str">
        <f>AdventurePins!X73</f>
        <v/>
      </c>
      <c r="Y6" s="278"/>
    </row>
    <row r="7" spans="1:25">
      <c r="A7" s="278"/>
      <c r="B7" s="131"/>
      <c r="C7" s="304" t="str">
        <f>AdventurePins!C74</f>
        <v>Duty to God in Action</v>
      </c>
      <c r="D7" s="298"/>
      <c r="E7" s="155" t="str">
        <f>AdventurePins!E81</f>
        <v/>
      </c>
      <c r="F7" s="155" t="str">
        <f>AdventurePins!F81</f>
        <v/>
      </c>
      <c r="G7" s="155" t="str">
        <f>AdventurePins!G81</f>
        <v/>
      </c>
      <c r="H7" s="155" t="str">
        <f>AdventurePins!H81</f>
        <v/>
      </c>
      <c r="I7" s="155" t="str">
        <f>AdventurePins!I81</f>
        <v/>
      </c>
      <c r="J7" s="155" t="str">
        <f>AdventurePins!J81</f>
        <v/>
      </c>
      <c r="K7" s="155" t="str">
        <f>AdventurePins!K81</f>
        <v/>
      </c>
      <c r="L7" s="155" t="str">
        <f>AdventurePins!L81</f>
        <v/>
      </c>
      <c r="M7" s="155" t="str">
        <f>AdventurePins!M81</f>
        <v/>
      </c>
      <c r="N7" s="155" t="str">
        <f>AdventurePins!N81</f>
        <v/>
      </c>
      <c r="O7" s="155" t="str">
        <f>AdventurePins!O81</f>
        <v/>
      </c>
      <c r="P7" s="155" t="str">
        <f>AdventurePins!P81</f>
        <v/>
      </c>
      <c r="Q7" s="155" t="str">
        <f>AdventurePins!Q81</f>
        <v/>
      </c>
      <c r="R7" s="155" t="str">
        <f>AdventurePins!R81</f>
        <v/>
      </c>
      <c r="S7" s="155" t="str">
        <f>AdventurePins!S81</f>
        <v/>
      </c>
      <c r="T7" s="155" t="str">
        <f>AdventurePins!T81</f>
        <v/>
      </c>
      <c r="U7" s="155" t="str">
        <f>AdventurePins!U81</f>
        <v/>
      </c>
      <c r="V7" s="155" t="str">
        <f>AdventurePins!V81</f>
        <v/>
      </c>
      <c r="W7" s="155" t="str">
        <f>AdventurePins!W81</f>
        <v/>
      </c>
      <c r="X7" s="155" t="str">
        <f>AdventurePins!X81</f>
        <v/>
      </c>
      <c r="Y7" s="278"/>
    </row>
    <row r="8" spans="1:25">
      <c r="A8" s="278"/>
      <c r="B8" s="131"/>
      <c r="C8" s="304" t="str">
        <f>AdventurePins!C82</f>
        <v>Outdoorsman</v>
      </c>
      <c r="D8" s="298"/>
      <c r="E8" s="155" t="str">
        <f>AdventurePins!E100</f>
        <v/>
      </c>
      <c r="F8" s="155" t="str">
        <f>AdventurePins!F100</f>
        <v/>
      </c>
      <c r="G8" s="155" t="str">
        <f>AdventurePins!G100</f>
        <v/>
      </c>
      <c r="H8" s="155" t="str">
        <f>AdventurePins!H100</f>
        <v/>
      </c>
      <c r="I8" s="155" t="str">
        <f>AdventurePins!I100</f>
        <v/>
      </c>
      <c r="J8" s="155" t="str">
        <f>AdventurePins!J100</f>
        <v/>
      </c>
      <c r="K8" s="155" t="str">
        <f>AdventurePins!K100</f>
        <v/>
      </c>
      <c r="L8" s="155" t="str">
        <f>AdventurePins!L100</f>
        <v/>
      </c>
      <c r="M8" s="155" t="str">
        <f>AdventurePins!M100</f>
        <v/>
      </c>
      <c r="N8" s="155" t="str">
        <f>AdventurePins!N100</f>
        <v/>
      </c>
      <c r="O8" s="155" t="str">
        <f>AdventurePins!O100</f>
        <v/>
      </c>
      <c r="P8" s="155" t="str">
        <f>AdventurePins!P100</f>
        <v/>
      </c>
      <c r="Q8" s="155" t="str">
        <f>AdventurePins!Q100</f>
        <v/>
      </c>
      <c r="R8" s="155" t="str">
        <f>AdventurePins!R100</f>
        <v/>
      </c>
      <c r="S8" s="155" t="str">
        <f>AdventurePins!S100</f>
        <v/>
      </c>
      <c r="T8" s="155" t="str">
        <f>AdventurePins!T100</f>
        <v/>
      </c>
      <c r="U8" s="155" t="str">
        <f>AdventurePins!U100</f>
        <v/>
      </c>
      <c r="V8" s="155" t="str">
        <f>AdventurePins!V100</f>
        <v/>
      </c>
      <c r="W8" s="155" t="str">
        <f>AdventurePins!W100</f>
        <v/>
      </c>
      <c r="X8" s="155" t="str">
        <f>AdventurePins!X100</f>
        <v/>
      </c>
      <c r="Y8" s="278"/>
    </row>
    <row r="9" spans="1:25">
      <c r="A9" s="278"/>
      <c r="B9" s="130"/>
      <c r="C9" s="304" t="str">
        <f>AdventurePins!C101</f>
        <v>Scouting Adventure</v>
      </c>
      <c r="D9" s="298"/>
      <c r="E9" s="155" t="str">
        <f>AdventurePins!E119</f>
        <v/>
      </c>
      <c r="F9" s="155" t="str">
        <f>AdventurePins!F119</f>
        <v/>
      </c>
      <c r="G9" s="155" t="str">
        <f>AdventurePins!G119</f>
        <v/>
      </c>
      <c r="H9" s="155" t="str">
        <f>AdventurePins!H119</f>
        <v/>
      </c>
      <c r="I9" s="155" t="str">
        <f>AdventurePins!I119</f>
        <v/>
      </c>
      <c r="J9" s="155" t="str">
        <f>AdventurePins!J119</f>
        <v/>
      </c>
      <c r="K9" s="155" t="str">
        <f>AdventurePins!K119</f>
        <v/>
      </c>
      <c r="L9" s="155" t="str">
        <f>AdventurePins!L119</f>
        <v/>
      </c>
      <c r="M9" s="155" t="str">
        <f>AdventurePins!M119</f>
        <v/>
      </c>
      <c r="N9" s="155" t="str">
        <f>AdventurePins!N119</f>
        <v/>
      </c>
      <c r="O9" s="155" t="str">
        <f>AdventurePins!O119</f>
        <v/>
      </c>
      <c r="P9" s="155" t="str">
        <f>AdventurePins!P119</f>
        <v/>
      </c>
      <c r="Q9" s="155" t="str">
        <f>AdventurePins!Q119</f>
        <v/>
      </c>
      <c r="R9" s="155" t="str">
        <f>AdventurePins!R119</f>
        <v/>
      </c>
      <c r="S9" s="155" t="str">
        <f>AdventurePins!S119</f>
        <v/>
      </c>
      <c r="T9" s="155" t="str">
        <f>AdventurePins!T119</f>
        <v/>
      </c>
      <c r="U9" s="155" t="str">
        <f>AdventurePins!U119</f>
        <v/>
      </c>
      <c r="V9" s="155" t="str">
        <f>AdventurePins!V119</f>
        <v/>
      </c>
      <c r="W9" s="155" t="str">
        <f>AdventurePins!W119</f>
        <v/>
      </c>
      <c r="X9" s="155" t="str">
        <f>AdventurePins!X119</f>
        <v/>
      </c>
      <c r="Y9" s="278"/>
    </row>
    <row r="10" spans="1:25">
      <c r="A10" s="278"/>
      <c r="B10" s="130">
        <v>3</v>
      </c>
      <c r="C10" s="303" t="s">
        <v>875</v>
      </c>
      <c r="D10" s="304"/>
      <c r="E10" s="155" t="str">
        <f>IF(WebelosBadge!E14="C",MIN(COUNTIF('Scout 1'!$B43:$B60,"C")-1, 1),IF(COUNTIF('Scout 1'!$B43:$B60,"C")&lt;1,"",MIN(COUNTIF('Scout 1'!$B43:$B60,"C"), 1)))</f>
        <v/>
      </c>
      <c r="F10" s="155" t="str">
        <f>IF(WebelosBadge!F14="C",MIN(COUNTIF('Scout 2'!$B43:$B60,"C")-1, 1),IF(COUNTIF('Scout 2'!$B43:$B60,"C")&lt;1,"",MIN(COUNTIF('Scout 2'!$B43:$B60,"C"), 1)))</f>
        <v/>
      </c>
      <c r="G10" s="155" t="str">
        <f>IF(WebelosBadge!G14="C",MIN(COUNTIF('Scout 3'!$B43:$B60,"C")-1, 1),IF(COUNTIF('Scout 3'!$B43:$B60,"C")&lt;1,"",MIN(COUNTIF('Scout 3'!$B43:$B60,"C"), 1)))</f>
        <v/>
      </c>
      <c r="H10" s="155" t="str">
        <f>IF(WebelosBadge!H14="C",MIN(COUNTIF('Scout 4'!$B43:$B60,"C")-1, 1),IF(COUNTIF('Scout 4'!$B43:$B60,"C")&lt;1,"",MIN(COUNTIF('Scout 4'!$B43:$B60,"C"), 1)))</f>
        <v/>
      </c>
      <c r="I10" s="155" t="str">
        <f>IF(WebelosBadge!I14="C",MIN(COUNTIF('Scout 5'!$B43:$B60,"C")-1, 1),IF(COUNTIF('Scout 5'!$B43:$B60,"C")&lt;1,"",MIN(COUNTIF('Scout 5'!$B43:$B60,"C"), 1)))</f>
        <v/>
      </c>
      <c r="J10" s="155" t="str">
        <f>IF(WebelosBadge!J14="C",MIN(COUNTIF('Scout 6'!$B43:$B60,"C")-1, 1),IF(COUNTIF('Scout 6'!$B43:$B60,"C")&lt;1,"",MIN(COUNTIF('Scout 6'!$B43:$B60,"C"), 1)))</f>
        <v/>
      </c>
      <c r="K10" s="155" t="str">
        <f>IF(WebelosBadge!K14="C",MIN(COUNTIF('Scout 7'!$B43:$B60,"C")-1, 1),IF(COUNTIF('Scout 7'!$B43:$B60,"C")&lt;1,"",MIN(COUNTIF('Scout 7'!$B43:$B60,"C"), 1)))</f>
        <v/>
      </c>
      <c r="L10" s="155" t="str">
        <f>IF(WebelosBadge!L14="C",MIN(COUNTIF('Scout 8'!$B43:$B60,"C")-1, 1),IF(COUNTIF('Scout 8'!$B43:$B60,"C")&lt;1,"",MIN(COUNTIF('Scout 8'!$B43:$B60,"C"), 1)))</f>
        <v/>
      </c>
      <c r="M10" s="155" t="str">
        <f>IF(WebelosBadge!M14="C",MIN(COUNTIF('Scout 9'!$B43:$B60,"C")-1, 1),IF(COUNTIF('Scout 9'!$B43:$B60,"C")&lt;1,"",MIN(COUNTIF('Scout 9'!$B43:$B60,"C"), 1)))</f>
        <v/>
      </c>
      <c r="N10" s="155" t="str">
        <f>IF(WebelosBadge!N14="C",MIN(COUNTIF('Scout 10'!$B43:$B60,"C")-1, 1),IF(COUNTIF('Scout 10'!$B43:$B60,"C")&lt;1,"",MIN(COUNTIF('Scout 10'!$B43:$B60,"C"), 1)))</f>
        <v/>
      </c>
      <c r="O10" s="155" t="str">
        <f>IF(WebelosBadge!O14="C",MIN(COUNTIF('Scout 11'!$B43:$B60,"C")-1, 1),IF(COUNTIF('Scout 11'!$B43:$B60,"C")&lt;1,"",MIN(COUNTIF('Scout 11'!$B43:$B60,"C"), 1)))</f>
        <v/>
      </c>
      <c r="P10" s="155" t="str">
        <f>IF(WebelosBadge!P14="C",MIN(COUNTIF('Scout 12'!$B43:$B60,"C")-1, 1),IF(COUNTIF('Scout 12'!$B43:$B60,"C")&lt;1,"",MIN(COUNTIF('Scout 12'!$B43:$B60,"C"), 1)))</f>
        <v/>
      </c>
      <c r="Q10" s="155" t="str">
        <f>IF(WebelosBadge!Q14="C",MIN(COUNTIF('Scout 13'!$B43:$B60,"C")-1, 1),IF(COUNTIF('Scout 13'!$B43:$B60,"C")&lt;1,"",MIN(COUNTIF('Scout 13'!$B43:$B60,"C"), 1)))</f>
        <v/>
      </c>
      <c r="R10" s="155" t="str">
        <f>IF(WebelosBadge!R14="C",MIN(COUNTIF('Scout 14'!$B43:$B60,"C")-1, 1),IF(COUNTIF('Scout 14'!$B43:$B60,"C")&lt;1,"",MIN(COUNTIF('Scout 14'!$B43:$B60,"C"), 1)))</f>
        <v/>
      </c>
      <c r="S10" s="155" t="str">
        <f>IF(WebelosBadge!S14="C",MIN(COUNTIF('Scout 15'!$B43:$B60,"C")-1, 1),IF(COUNTIF('Scout 15'!$B43:$B60,"C")&lt;1,"",MIN(COUNTIF('Scout 15'!$B43:$B60,"C"), 1)))</f>
        <v/>
      </c>
      <c r="T10" s="155" t="str">
        <f>IF(WebelosBadge!T14="C",MIN(COUNTIF('Scout 16'!$B43:$B60,"C")-1, 1),IF(COUNTIF('Scout 16'!$B43:$B60,"C")&lt;1,"",MIN(COUNTIF('Scout 16'!$B43:$B60,"C"), 1)))</f>
        <v/>
      </c>
      <c r="U10" s="155" t="str">
        <f>IF(WebelosBadge!U14="C",MIN(COUNTIF('Scout 17'!$B43:$B60,"C")-1, 1),IF(COUNTIF('Scout 17'!$B43:$B60,"C")&lt;1,"",MIN(COUNTIF('Scout 17'!$B43:$B60,"C"), 1)))</f>
        <v/>
      </c>
      <c r="V10" s="155" t="str">
        <f>IF(WebelosBadge!V14="C",MIN(COUNTIF('Scout 18'!$B43:$B60,"C")-1, 1),IF(COUNTIF('Scout 18'!$B43:$B60,"C")&lt;1,"",MIN(COUNTIF('Scout 18'!$B43:$B60,"C"), 1)))</f>
        <v/>
      </c>
      <c r="W10" s="155" t="str">
        <f>IF(WebelosBadge!W14="C",MIN(COUNTIF('Scout 19'!$B43:$B60,"C")-1, 1),IF(COUNTIF('Scout 19'!$B43:$B60,"C")&lt;1,"",MIN(COUNTIF('Scout 19'!$B43:$B60,"C"), 1)))</f>
        <v/>
      </c>
      <c r="X10" s="155" t="str">
        <f>IF(WebelosBadge!X14="C",MIN(COUNTIF('Scout 20'!$B43:$B60,"C")-1, 1),IF(COUNTIF('Scout 20'!$B43:$B60,"C")&lt;1,"",MIN(COUNTIF('Scout 20'!$B43:$B60,"C"), 1)))</f>
        <v/>
      </c>
      <c r="Y10" s="278"/>
    </row>
    <row r="11" spans="1:25">
      <c r="A11" s="278"/>
      <c r="B11" s="128" t="s">
        <v>187</v>
      </c>
      <c r="C11" s="295" t="s">
        <v>30</v>
      </c>
      <c r="D11" s="296"/>
      <c r="E11" s="65"/>
      <c r="F11" s="65"/>
      <c r="G11" s="22"/>
      <c r="H11" s="22"/>
      <c r="I11" s="22"/>
      <c r="J11" s="22"/>
      <c r="K11" s="22"/>
      <c r="L11" s="22"/>
      <c r="M11" s="22"/>
      <c r="N11" s="22"/>
      <c r="O11" s="22"/>
      <c r="P11" s="22"/>
      <c r="Q11" s="22"/>
      <c r="R11" s="22"/>
      <c r="S11" s="22"/>
      <c r="T11" s="22"/>
      <c r="U11" s="22"/>
      <c r="V11" s="22"/>
      <c r="W11" s="22"/>
      <c r="X11" s="22"/>
      <c r="Y11" s="278"/>
    </row>
    <row r="12" spans="1:25" ht="13.8" thickBot="1">
      <c r="A12" s="278"/>
      <c r="B12" s="128" t="s">
        <v>188</v>
      </c>
      <c r="C12" s="156" t="s">
        <v>533</v>
      </c>
      <c r="D12" s="156"/>
      <c r="E12" s="74"/>
      <c r="F12" s="74"/>
      <c r="G12" s="23"/>
      <c r="H12" s="23"/>
      <c r="I12" s="23"/>
      <c r="J12" s="23"/>
      <c r="K12" s="23"/>
      <c r="L12" s="23"/>
      <c r="M12" s="23"/>
      <c r="N12" s="23"/>
      <c r="O12" s="23"/>
      <c r="P12" s="23"/>
      <c r="Q12" s="23"/>
      <c r="R12" s="23"/>
      <c r="S12" s="23"/>
      <c r="T12" s="23"/>
      <c r="U12" s="23"/>
      <c r="V12" s="23"/>
      <c r="W12" s="23"/>
      <c r="X12" s="23"/>
      <c r="Y12" s="278"/>
    </row>
    <row r="13" spans="1:25" ht="13.8" thickBot="1">
      <c r="A13" s="278"/>
      <c r="C13" s="245"/>
      <c r="D13" s="306"/>
      <c r="E13" s="40" t="str">
        <f>IF(AND(ISTEXT(E5), COUNTIF(E6:E9,"C")&gt;3,SUMPRODUCT(ISTEXT(E11:E12)*1),E10&gt;0),"C",IF(SUMPRODUCT(ISTEXT(E5)*1)+COUNTIF(E6:E9,"C")+SUMPRODUCT(ISTEXT(E11:E12)*1)+IF(ISNUMBER(E10),E10,0)&gt;0,(SUMPRODUCT(ISTEXT(E5)*1)+COUNTIF(E6:E9,"C")+SUMPRODUCT(ISTEXT(E11:E12)*1)+MIN(IF(ISNUMBER(E10),E10, 0),1))/8*100," "))</f>
        <v xml:space="preserve"> </v>
      </c>
      <c r="F13" s="40" t="str">
        <f t="shared" ref="F13:X13" si="0">IF(AND(ISTEXT(F5), COUNTIF(F6:F9,"C")&gt;3,SUMPRODUCT(ISTEXT(F11:F12)*1),F10&gt;0),"C",IF(SUMPRODUCT(ISTEXT(F5)*1)+COUNTIF(F6:F9,"C")+SUMPRODUCT(ISTEXT(F11:F12)*1)+IF(ISNUMBER(F10),F10,0)&gt;0,(SUMPRODUCT(ISTEXT(F5)*1)+COUNTIF(F6:F9,"C")+SUMPRODUCT(ISTEXT(F11:F12)*1)+MIN(IF(ISNUMBER(F10),F10, 0),1))/8*100," "))</f>
        <v xml:space="preserve"> </v>
      </c>
      <c r="G13" s="40" t="str">
        <f t="shared" si="0"/>
        <v xml:space="preserve"> </v>
      </c>
      <c r="H13" s="40" t="str">
        <f t="shared" si="0"/>
        <v xml:space="preserve"> </v>
      </c>
      <c r="I13" s="40" t="str">
        <f t="shared" si="0"/>
        <v xml:space="preserve"> </v>
      </c>
      <c r="J13" s="40" t="str">
        <f t="shared" si="0"/>
        <v xml:space="preserve"> </v>
      </c>
      <c r="K13" s="40" t="str">
        <f t="shared" si="0"/>
        <v xml:space="preserve"> </v>
      </c>
      <c r="L13" s="40" t="str">
        <f t="shared" si="0"/>
        <v xml:space="preserve"> </v>
      </c>
      <c r="M13" s="40" t="str">
        <f t="shared" si="0"/>
        <v xml:space="preserve"> </v>
      </c>
      <c r="N13" s="40" t="str">
        <f t="shared" si="0"/>
        <v xml:space="preserve"> </v>
      </c>
      <c r="O13" s="40" t="str">
        <f t="shared" si="0"/>
        <v xml:space="preserve"> </v>
      </c>
      <c r="P13" s="40" t="str">
        <f t="shared" si="0"/>
        <v xml:space="preserve"> </v>
      </c>
      <c r="Q13" s="40" t="str">
        <f t="shared" si="0"/>
        <v xml:space="preserve"> </v>
      </c>
      <c r="R13" s="40" t="str">
        <f t="shared" si="0"/>
        <v xml:space="preserve"> </v>
      </c>
      <c r="S13" s="40" t="str">
        <f t="shared" si="0"/>
        <v xml:space="preserve"> </v>
      </c>
      <c r="T13" s="40" t="str">
        <f t="shared" si="0"/>
        <v xml:space="preserve"> </v>
      </c>
      <c r="U13" s="40" t="str">
        <f t="shared" si="0"/>
        <v xml:space="preserve"> </v>
      </c>
      <c r="V13" s="40" t="str">
        <f t="shared" si="0"/>
        <v xml:space="preserve"> </v>
      </c>
      <c r="W13" s="40" t="str">
        <f t="shared" si="0"/>
        <v xml:space="preserve"> </v>
      </c>
      <c r="X13" s="40" t="str">
        <f t="shared" si="0"/>
        <v xml:space="preserve"> </v>
      </c>
      <c r="Y13" s="278"/>
    </row>
    <row r="14" spans="1:25">
      <c r="A14" s="70"/>
      <c r="B14" s="39"/>
      <c r="Y14" s="70"/>
    </row>
    <row r="15" spans="1:25">
      <c r="A15" s="70"/>
      <c r="B15" s="39"/>
      <c r="Y15" s="70"/>
    </row>
    <row r="16" spans="1:25">
      <c r="A16" s="70"/>
      <c r="Y16" s="70"/>
    </row>
    <row r="17" spans="1:25">
      <c r="A17" s="17"/>
      <c r="B17" s="17"/>
      <c r="Y17" s="41"/>
    </row>
    <row r="18" spans="1:25">
      <c r="A18" s="17"/>
      <c r="B18" s="17"/>
    </row>
    <row r="19" spans="1:25">
      <c r="A19" s="17"/>
      <c r="B19" s="17"/>
    </row>
    <row r="20" spans="1:25">
      <c r="A20" s="17"/>
      <c r="B20" s="17"/>
    </row>
    <row r="21" spans="1:25">
      <c r="A21" s="17"/>
      <c r="B21" s="17"/>
    </row>
    <row r="22" spans="1:25">
      <c r="A22" s="17"/>
      <c r="B22" s="17"/>
    </row>
  </sheetData>
  <sheetProtection algorithmName="SHA-512" hashValue="28LcvKQnqAbu1lhi8rx8hlAfnEjRzG8auGecIh+aG1LLbhCZQYnyHT4Th4aNZ5+7ViJXEvHM7rXGxseDYp8OYA==" saltValue="WC5DBJfWMXbfp0vsgEpJSA==" spinCount="100000" sheet="1" objects="1" scenarios="1" selectLockedCells="1"/>
  <mergeCells count="32">
    <mergeCell ref="Y1:Y13"/>
    <mergeCell ref="J1:J4"/>
    <mergeCell ref="H1:H4"/>
    <mergeCell ref="P1:P4"/>
    <mergeCell ref="M1:M4"/>
    <mergeCell ref="L1:L4"/>
    <mergeCell ref="Q1:Q4"/>
    <mergeCell ref="N1:N4"/>
    <mergeCell ref="T1:T4"/>
    <mergeCell ref="U1:U4"/>
    <mergeCell ref="V1:V4"/>
    <mergeCell ref="W1:W4"/>
    <mergeCell ref="X1:X4"/>
    <mergeCell ref="O1:O4"/>
    <mergeCell ref="S1:S4"/>
    <mergeCell ref="F1:F4"/>
    <mergeCell ref="R1:R4"/>
    <mergeCell ref="G1:G4"/>
    <mergeCell ref="I1:I4"/>
    <mergeCell ref="K1:K4"/>
    <mergeCell ref="C6:D6"/>
    <mergeCell ref="C8:D8"/>
    <mergeCell ref="C7:D7"/>
    <mergeCell ref="A1:A13"/>
    <mergeCell ref="E1:E4"/>
    <mergeCell ref="C10:D10"/>
    <mergeCell ref="C13:D13"/>
    <mergeCell ref="C11:D11"/>
    <mergeCell ref="C9:D9"/>
    <mergeCell ref="C5:D5"/>
    <mergeCell ref="B3:D3"/>
    <mergeCell ref="B4:D4"/>
  </mergeCells>
  <phoneticPr fontId="1" type="noConversion"/>
  <printOptions horizontalCentered="1"/>
  <pageMargins left="0.75" right="0.7" top="1" bottom="1" header="0.5" footer="0.5"/>
  <pageSetup scale="87" orientation="portrait" r:id="rId1"/>
  <headerFooter alignWithMargins="0">
    <oddHeader>&amp;C&amp;"Arial,Bold"&amp;14WebelosTrax&amp;12
Arrow of Light - &amp;D</oddHeader>
    <oddFooter>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Y119"/>
  <sheetViews>
    <sheetView showGridLines="0" zoomScaleNormal="100" zoomScaleSheetLayoutView="100" zoomScalePageLayoutView="40" workbookViewId="0">
      <pane xSplit="1" ySplit="4" topLeftCell="B5" activePane="bottomRight" state="frozen"/>
      <selection pane="topRight" activeCell="B1" sqref="B1"/>
      <selection pane="bottomLeft" activeCell="A5" sqref="A5"/>
      <selection pane="bottomRight" activeCell="E6" sqref="E6"/>
    </sheetView>
  </sheetViews>
  <sheetFormatPr defaultColWidth="8.88671875" defaultRowHeight="13.2"/>
  <cols>
    <col min="1" max="1" width="3.109375" style="18" customWidth="1"/>
    <col min="2" max="2" width="3.44140625" style="18" customWidth="1"/>
    <col min="3" max="3" width="15.6640625" style="18" customWidth="1"/>
    <col min="4" max="4" width="16.44140625" style="18" customWidth="1"/>
    <col min="5" max="24" width="3.44140625" style="18" customWidth="1"/>
    <col min="25" max="25" width="3.109375" style="18" customWidth="1"/>
    <col min="26" max="16384" width="8.88671875" style="18"/>
  </cols>
  <sheetData>
    <row r="1" spans="1:25" ht="15.75" customHeight="1">
      <c r="A1" s="331" t="s">
        <v>496</v>
      </c>
      <c r="B1" s="132"/>
      <c r="C1" s="12" t="s">
        <v>133</v>
      </c>
      <c r="D1" s="13" t="str">
        <f>Instructions!F3</f>
        <v xml:space="preserve"> </v>
      </c>
      <c r="E1" s="261" t="str">
        <f ca="1">'Scout 1'!$A1</f>
        <v>Scout 1</v>
      </c>
      <c r="F1" s="261" t="str">
        <f ca="1">'Scout 2'!$A1</f>
        <v>Scout 2</v>
      </c>
      <c r="G1" s="261" t="str">
        <f ca="1">'Scout 3'!$A1</f>
        <v>Scout 3</v>
      </c>
      <c r="H1" s="261" t="str">
        <f ca="1">'Scout 4'!$A1</f>
        <v>Scout 4</v>
      </c>
      <c r="I1" s="261" t="str">
        <f ca="1">'Scout 5'!$A1</f>
        <v>Scout 5</v>
      </c>
      <c r="J1" s="261" t="str">
        <f ca="1">'Scout 6'!$A1</f>
        <v>Scout 6</v>
      </c>
      <c r="K1" s="261" t="str">
        <f ca="1">'Scout 7'!$A1</f>
        <v>Scout 7</v>
      </c>
      <c r="L1" s="261" t="str">
        <f ca="1">'Scout 8'!$A1</f>
        <v>Scout 8</v>
      </c>
      <c r="M1" s="261" t="str">
        <f ca="1">'Scout 9'!$A1</f>
        <v>Scout 9</v>
      </c>
      <c r="N1" s="261" t="str">
        <f ca="1">'Scout 10'!$A1</f>
        <v>Scout 10</v>
      </c>
      <c r="O1" s="261" t="str">
        <f ca="1">'Scout 11'!$A1</f>
        <v>Scout 11</v>
      </c>
      <c r="P1" s="261" t="str">
        <f ca="1">'Scout 12'!$A1</f>
        <v>Scout 12</v>
      </c>
      <c r="Q1" s="261" t="str">
        <f ca="1">'Scout 13'!$A1</f>
        <v>Scout 13</v>
      </c>
      <c r="R1" s="261" t="str">
        <f ca="1">'Scout 14'!$A1</f>
        <v>Scout 14</v>
      </c>
      <c r="S1" s="261" t="str">
        <f ca="1">'Scout 15'!$A1</f>
        <v>Scout 15</v>
      </c>
      <c r="T1" s="254" t="str">
        <f ca="1">'Scout 16'!$A1</f>
        <v>Scout 16</v>
      </c>
      <c r="U1" s="254" t="str">
        <f ca="1">'Scout 17'!$A1</f>
        <v>Scout 17</v>
      </c>
      <c r="V1" s="254" t="str">
        <f ca="1">'Scout 18'!$A1</f>
        <v>Scout 18</v>
      </c>
      <c r="W1" s="254" t="str">
        <f ca="1">'Scout 19'!$A1</f>
        <v>Scout 19</v>
      </c>
      <c r="X1" s="254" t="str">
        <f ca="1">'Scout 20'!$A1</f>
        <v>Scout 20</v>
      </c>
      <c r="Y1" s="331" t="s">
        <v>497</v>
      </c>
    </row>
    <row r="2" spans="1:25" ht="13.8">
      <c r="A2" s="331"/>
      <c r="B2" s="14"/>
      <c r="C2" s="15" t="s">
        <v>134</v>
      </c>
      <c r="D2" s="133" t="str">
        <f>Instructions!H5</f>
        <v xml:space="preserve"> </v>
      </c>
      <c r="E2" s="262"/>
      <c r="F2" s="262"/>
      <c r="G2" s="262"/>
      <c r="H2" s="262"/>
      <c r="I2" s="262"/>
      <c r="J2" s="262"/>
      <c r="K2" s="262"/>
      <c r="L2" s="262"/>
      <c r="M2" s="262"/>
      <c r="N2" s="262"/>
      <c r="O2" s="262"/>
      <c r="P2" s="262"/>
      <c r="Q2" s="262"/>
      <c r="R2" s="262"/>
      <c r="S2" s="262"/>
      <c r="T2" s="254"/>
      <c r="U2" s="254"/>
      <c r="V2" s="254"/>
      <c r="W2" s="254"/>
      <c r="X2" s="254"/>
      <c r="Y2" s="331"/>
    </row>
    <row r="3" spans="1:25">
      <c r="A3" s="331"/>
      <c r="B3" s="14"/>
      <c r="D3" s="134"/>
      <c r="E3" s="262"/>
      <c r="F3" s="262"/>
      <c r="G3" s="262"/>
      <c r="H3" s="262"/>
      <c r="I3" s="262"/>
      <c r="J3" s="262"/>
      <c r="K3" s="262"/>
      <c r="L3" s="262"/>
      <c r="M3" s="262"/>
      <c r="N3" s="262"/>
      <c r="O3" s="262"/>
      <c r="P3" s="262"/>
      <c r="Q3" s="262"/>
      <c r="R3" s="262"/>
      <c r="S3" s="262"/>
      <c r="T3" s="254"/>
      <c r="U3" s="254"/>
      <c r="V3" s="254"/>
      <c r="W3" s="254"/>
      <c r="X3" s="254"/>
      <c r="Y3" s="331"/>
    </row>
    <row r="4" spans="1:25">
      <c r="A4" s="331"/>
      <c r="B4" s="317" t="s">
        <v>136</v>
      </c>
      <c r="C4" s="310"/>
      <c r="D4" s="311"/>
      <c r="E4" s="297"/>
      <c r="F4" s="297"/>
      <c r="G4" s="297"/>
      <c r="H4" s="297"/>
      <c r="I4" s="297"/>
      <c r="J4" s="297"/>
      <c r="K4" s="297"/>
      <c r="L4" s="297"/>
      <c r="M4" s="297"/>
      <c r="N4" s="297"/>
      <c r="O4" s="297"/>
      <c r="P4" s="297"/>
      <c r="Q4" s="297"/>
      <c r="R4" s="297"/>
      <c r="S4" s="297"/>
      <c r="T4" s="254"/>
      <c r="U4" s="254"/>
      <c r="V4" s="254"/>
      <c r="W4" s="254"/>
      <c r="X4" s="254"/>
      <c r="Y4" s="331"/>
    </row>
    <row r="5" spans="1:25" ht="19.2" customHeight="1">
      <c r="A5" s="331"/>
      <c r="C5" s="72" t="s">
        <v>477</v>
      </c>
      <c r="D5" s="72"/>
      <c r="E5" s="332" t="s">
        <v>544</v>
      </c>
      <c r="F5" s="332"/>
      <c r="G5" s="332"/>
      <c r="H5" s="332"/>
      <c r="I5" s="332"/>
      <c r="J5" s="332"/>
      <c r="K5" s="332"/>
      <c r="L5" s="332"/>
      <c r="M5" s="332"/>
      <c r="N5" s="332"/>
      <c r="O5" s="332"/>
      <c r="P5" s="332"/>
      <c r="Q5" s="332"/>
      <c r="R5" s="332"/>
      <c r="S5" s="332"/>
      <c r="T5" s="332"/>
      <c r="U5" s="332"/>
      <c r="V5" s="332"/>
      <c r="W5" s="332"/>
      <c r="X5" s="332"/>
      <c r="Y5" s="331"/>
    </row>
    <row r="6" spans="1:25">
      <c r="A6" s="331"/>
      <c r="B6" s="136">
        <v>1</v>
      </c>
      <c r="C6" s="326" t="s">
        <v>448</v>
      </c>
      <c r="D6" s="326"/>
      <c r="E6" s="65"/>
      <c r="F6" s="65"/>
      <c r="G6" s="65"/>
      <c r="H6" s="65"/>
      <c r="I6" s="65"/>
      <c r="J6" s="65"/>
      <c r="K6" s="65"/>
      <c r="L6" s="65"/>
      <c r="M6" s="65"/>
      <c r="N6" s="65"/>
      <c r="O6" s="65"/>
      <c r="P6" s="65"/>
      <c r="Q6" s="65"/>
      <c r="R6" s="65"/>
      <c r="S6" s="65"/>
      <c r="T6" s="65"/>
      <c r="U6" s="65"/>
      <c r="V6" s="65"/>
      <c r="W6" s="65"/>
      <c r="X6" s="65"/>
      <c r="Y6" s="331"/>
    </row>
    <row r="7" spans="1:25">
      <c r="A7" s="331"/>
      <c r="B7" s="136">
        <v>2</v>
      </c>
      <c r="C7" s="321" t="s">
        <v>543</v>
      </c>
      <c r="D7" s="321"/>
      <c r="E7" s="65"/>
      <c r="F7" s="65"/>
      <c r="G7" s="65"/>
      <c r="H7" s="65"/>
      <c r="I7" s="65"/>
      <c r="J7" s="65"/>
      <c r="K7" s="65"/>
      <c r="L7" s="65"/>
      <c r="M7" s="65"/>
      <c r="N7" s="65"/>
      <c r="O7" s="65"/>
      <c r="P7" s="65"/>
      <c r="Q7" s="65"/>
      <c r="R7" s="65"/>
      <c r="S7" s="65"/>
      <c r="T7" s="65"/>
      <c r="U7" s="65"/>
      <c r="V7" s="65"/>
      <c r="W7" s="65"/>
      <c r="X7" s="65"/>
      <c r="Y7" s="331"/>
    </row>
    <row r="8" spans="1:25" ht="13.8" thickBot="1">
      <c r="A8" s="331"/>
      <c r="B8" s="136">
        <v>3</v>
      </c>
      <c r="C8" s="316" t="s">
        <v>347</v>
      </c>
      <c r="D8" s="312"/>
      <c r="E8" s="65"/>
      <c r="F8" s="65"/>
      <c r="G8" s="65"/>
      <c r="H8" s="65"/>
      <c r="I8" s="65"/>
      <c r="J8" s="65"/>
      <c r="K8" s="65"/>
      <c r="L8" s="65"/>
      <c r="M8" s="65"/>
      <c r="N8" s="65"/>
      <c r="O8" s="65"/>
      <c r="P8" s="65"/>
      <c r="Q8" s="65"/>
      <c r="R8" s="65"/>
      <c r="S8" s="65"/>
      <c r="T8" s="65"/>
      <c r="U8" s="65"/>
      <c r="V8" s="65"/>
      <c r="W8" s="65"/>
      <c r="X8" s="65"/>
      <c r="Y8" s="331"/>
    </row>
    <row r="9" spans="1:25" ht="13.8" thickBot="1">
      <c r="A9" s="331"/>
      <c r="B9" s="39"/>
      <c r="C9" s="291" t="s">
        <v>35</v>
      </c>
      <c r="D9" s="292"/>
      <c r="E9" s="40" t="str">
        <f>IF(SUMPRODUCT(ISTEXT(E6:E7)*1)&gt;1, "C", IF(SUMPRODUCT(ISTEXT(E6:E7)*1)&gt;0, (SUMPRODUCT(ISTEXT(E6:E7)*1))/2*100, ""))</f>
        <v/>
      </c>
      <c r="F9" s="40" t="str">
        <f t="shared" ref="F9:X9" si="0">IF(SUMPRODUCT(ISTEXT(F6:F7)*1)&gt;1, "C", IF(SUMPRODUCT(ISTEXT(F6:F7)*1)&gt;0, (SUMPRODUCT(ISTEXT(F6:F7)*1))/2*100, ""))</f>
        <v/>
      </c>
      <c r="G9" s="40" t="str">
        <f t="shared" si="0"/>
        <v/>
      </c>
      <c r="H9" s="40" t="str">
        <f t="shared" si="0"/>
        <v/>
      </c>
      <c r="I9" s="40" t="str">
        <f t="shared" si="0"/>
        <v/>
      </c>
      <c r="J9" s="40" t="str">
        <f t="shared" si="0"/>
        <v/>
      </c>
      <c r="K9" s="40" t="str">
        <f t="shared" si="0"/>
        <v/>
      </c>
      <c r="L9" s="40" t="str">
        <f t="shared" si="0"/>
        <v/>
      </c>
      <c r="M9" s="40" t="str">
        <f t="shared" si="0"/>
        <v/>
      </c>
      <c r="N9" s="40" t="str">
        <f t="shared" si="0"/>
        <v/>
      </c>
      <c r="O9" s="40" t="str">
        <f t="shared" si="0"/>
        <v/>
      </c>
      <c r="P9" s="40" t="str">
        <f t="shared" si="0"/>
        <v/>
      </c>
      <c r="Q9" s="40" t="str">
        <f t="shared" si="0"/>
        <v/>
      </c>
      <c r="R9" s="40" t="str">
        <f t="shared" si="0"/>
        <v/>
      </c>
      <c r="S9" s="40" t="str">
        <f t="shared" si="0"/>
        <v/>
      </c>
      <c r="T9" s="40" t="str">
        <f t="shared" si="0"/>
        <v/>
      </c>
      <c r="U9" s="40" t="str">
        <f t="shared" si="0"/>
        <v/>
      </c>
      <c r="V9" s="40" t="str">
        <f t="shared" si="0"/>
        <v/>
      </c>
      <c r="W9" s="40" t="str">
        <f t="shared" si="0"/>
        <v/>
      </c>
      <c r="X9" s="40" t="str">
        <f t="shared" si="0"/>
        <v/>
      </c>
      <c r="Y9" s="331"/>
    </row>
    <row r="10" spans="1:25" ht="19.2" customHeight="1">
      <c r="A10" s="331"/>
      <c r="C10" s="72" t="s">
        <v>447</v>
      </c>
      <c r="D10" s="72"/>
      <c r="E10" s="322" t="s">
        <v>545</v>
      </c>
      <c r="F10" s="322"/>
      <c r="G10" s="322"/>
      <c r="H10" s="322"/>
      <c r="I10" s="322"/>
      <c r="J10" s="322"/>
      <c r="K10" s="322"/>
      <c r="L10" s="322"/>
      <c r="M10" s="322"/>
      <c r="N10" s="322"/>
      <c r="O10" s="322"/>
      <c r="P10" s="322"/>
      <c r="Q10" s="322"/>
      <c r="R10" s="322"/>
      <c r="S10" s="322"/>
      <c r="T10" s="322"/>
      <c r="U10" s="322"/>
      <c r="V10" s="322"/>
      <c r="W10" s="322"/>
      <c r="X10" s="322"/>
      <c r="Y10" s="331"/>
    </row>
    <row r="11" spans="1:25">
      <c r="A11" s="331"/>
      <c r="B11" s="136">
        <v>1</v>
      </c>
      <c r="C11" s="323" t="s">
        <v>546</v>
      </c>
      <c r="D11" s="321"/>
      <c r="E11" s="65"/>
      <c r="F11" s="65"/>
      <c r="G11" s="65"/>
      <c r="H11" s="65"/>
      <c r="I11" s="65"/>
      <c r="J11" s="65"/>
      <c r="K11" s="65"/>
      <c r="L11" s="65"/>
      <c r="M11" s="65"/>
      <c r="N11" s="65"/>
      <c r="O11" s="65"/>
      <c r="P11" s="65"/>
      <c r="Q11" s="65"/>
      <c r="R11" s="65"/>
      <c r="S11" s="65"/>
      <c r="T11" s="65"/>
      <c r="U11" s="65"/>
      <c r="V11" s="65"/>
      <c r="W11" s="65"/>
      <c r="X11" s="65"/>
      <c r="Y11" s="331"/>
    </row>
    <row r="12" spans="1:25">
      <c r="A12" s="331"/>
      <c r="B12" s="137">
        <v>2</v>
      </c>
      <c r="C12" s="316" t="s">
        <v>348</v>
      </c>
      <c r="D12" s="312"/>
      <c r="E12" s="91"/>
      <c r="F12" s="91"/>
      <c r="G12" s="91"/>
      <c r="H12" s="91"/>
      <c r="I12" s="91"/>
      <c r="J12" s="91"/>
      <c r="K12" s="91"/>
      <c r="L12" s="91"/>
      <c r="M12" s="91"/>
      <c r="N12" s="91"/>
      <c r="O12" s="91"/>
      <c r="P12" s="91"/>
      <c r="Q12" s="91"/>
      <c r="R12" s="91"/>
      <c r="S12" s="91"/>
      <c r="T12" s="91"/>
      <c r="U12" s="91"/>
      <c r="V12" s="91"/>
      <c r="W12" s="91"/>
      <c r="X12" s="91"/>
      <c r="Y12" s="331"/>
    </row>
    <row r="13" spans="1:25">
      <c r="A13" s="331"/>
      <c r="B13" s="137">
        <v>3</v>
      </c>
      <c r="C13" s="326" t="s">
        <v>349</v>
      </c>
      <c r="D13" s="326"/>
      <c r="E13" s="45"/>
      <c r="F13" s="45"/>
      <c r="G13" s="45"/>
      <c r="H13" s="45"/>
      <c r="I13" s="45"/>
      <c r="J13" s="45"/>
      <c r="K13" s="45"/>
      <c r="L13" s="45"/>
      <c r="M13" s="45"/>
      <c r="N13" s="45"/>
      <c r="O13" s="45"/>
      <c r="P13" s="45"/>
      <c r="Q13" s="45"/>
      <c r="R13" s="45"/>
      <c r="S13" s="45"/>
      <c r="T13" s="45"/>
      <c r="U13" s="45"/>
      <c r="V13" s="45"/>
      <c r="W13" s="45"/>
      <c r="X13" s="45"/>
      <c r="Y13" s="331"/>
    </row>
    <row r="14" spans="1:25" ht="13.8" thickBot="1">
      <c r="A14" s="331"/>
      <c r="B14" s="137">
        <v>4</v>
      </c>
      <c r="C14" s="325" t="s">
        <v>350</v>
      </c>
      <c r="D14" s="325"/>
      <c r="E14" s="45"/>
      <c r="F14" s="45"/>
      <c r="G14" s="45"/>
      <c r="H14" s="45"/>
      <c r="I14" s="45"/>
      <c r="J14" s="45"/>
      <c r="K14" s="45"/>
      <c r="L14" s="45"/>
      <c r="M14" s="45"/>
      <c r="N14" s="45"/>
      <c r="O14" s="45"/>
      <c r="P14" s="45"/>
      <c r="Q14" s="45"/>
      <c r="R14" s="45"/>
      <c r="S14" s="45"/>
      <c r="T14" s="45"/>
      <c r="U14" s="45"/>
      <c r="V14" s="45"/>
      <c r="W14" s="45"/>
      <c r="X14" s="45"/>
      <c r="Y14" s="331"/>
    </row>
    <row r="15" spans="1:25" ht="13.8" thickBot="1">
      <c r="A15" s="331"/>
      <c r="C15" s="291" t="s">
        <v>35</v>
      </c>
      <c r="D15" s="292"/>
      <c r="E15" s="40" t="str">
        <f>IF(SUMPRODUCT(ISTEXT(E11)*1)+MIN(2, SUMPRODUCT(ISTEXT(E12:E14)*1))&gt;2, "C", IF(SUMPRODUCT(ISTEXT(E11:E14)*1)&gt;0, (SUMPRODUCT(ISTEXT(E11)*1)+MIN(2, SUMPRODUCT(ISTEXT(E12:E14)*1)))/3*100, ""))</f>
        <v/>
      </c>
      <c r="F15" s="40" t="str">
        <f t="shared" ref="F15:X15" si="1">IF(SUMPRODUCT(ISTEXT(F11)*1)+MIN(2, SUMPRODUCT(ISTEXT(F12:F14)*1))&gt;2, "C", IF(SUMPRODUCT(ISTEXT(F11:F14)*1)&gt;0, (SUMPRODUCT(ISTEXT(F11)*1)+MIN(2, SUMPRODUCT(ISTEXT(F12:F14)*1)))/3*100, ""))</f>
        <v/>
      </c>
      <c r="G15" s="40" t="str">
        <f t="shared" si="1"/>
        <v/>
      </c>
      <c r="H15" s="40" t="str">
        <f t="shared" si="1"/>
        <v/>
      </c>
      <c r="I15" s="40" t="str">
        <f t="shared" si="1"/>
        <v/>
      </c>
      <c r="J15" s="40" t="str">
        <f t="shared" si="1"/>
        <v/>
      </c>
      <c r="K15" s="40" t="str">
        <f t="shared" si="1"/>
        <v/>
      </c>
      <c r="L15" s="40" t="str">
        <f t="shared" si="1"/>
        <v/>
      </c>
      <c r="M15" s="40" t="str">
        <f t="shared" si="1"/>
        <v/>
      </c>
      <c r="N15" s="40" t="str">
        <f t="shared" si="1"/>
        <v/>
      </c>
      <c r="O15" s="40" t="str">
        <f t="shared" si="1"/>
        <v/>
      </c>
      <c r="P15" s="40" t="str">
        <f t="shared" si="1"/>
        <v/>
      </c>
      <c r="Q15" s="40" t="str">
        <f t="shared" si="1"/>
        <v/>
      </c>
      <c r="R15" s="40" t="str">
        <f t="shared" si="1"/>
        <v/>
      </c>
      <c r="S15" s="40" t="str">
        <f t="shared" si="1"/>
        <v/>
      </c>
      <c r="T15" s="40" t="str">
        <f t="shared" si="1"/>
        <v/>
      </c>
      <c r="U15" s="40" t="str">
        <f t="shared" si="1"/>
        <v/>
      </c>
      <c r="V15" s="40" t="str">
        <f t="shared" si="1"/>
        <v/>
      </c>
      <c r="W15" s="40" t="str">
        <f t="shared" si="1"/>
        <v/>
      </c>
      <c r="X15" s="40" t="str">
        <f t="shared" si="1"/>
        <v/>
      </c>
      <c r="Y15" s="331"/>
    </row>
    <row r="16" spans="1:25" ht="19.2" customHeight="1">
      <c r="A16" s="331"/>
      <c r="C16" s="72" t="s">
        <v>478</v>
      </c>
      <c r="D16" s="72"/>
      <c r="E16" s="322" t="s">
        <v>547</v>
      </c>
      <c r="F16" s="324"/>
      <c r="G16" s="324"/>
      <c r="H16" s="324"/>
      <c r="I16" s="324"/>
      <c r="J16" s="324"/>
      <c r="K16" s="324"/>
      <c r="L16" s="324"/>
      <c r="M16" s="324"/>
      <c r="N16" s="324"/>
      <c r="O16" s="324"/>
      <c r="P16" s="324"/>
      <c r="Q16" s="324"/>
      <c r="R16" s="324"/>
      <c r="S16" s="324"/>
      <c r="T16" s="324"/>
      <c r="U16" s="324"/>
      <c r="V16" s="324"/>
      <c r="W16" s="324"/>
      <c r="X16" s="324"/>
      <c r="Y16" s="331"/>
    </row>
    <row r="17" spans="1:25">
      <c r="A17" s="331"/>
      <c r="B17" s="137">
        <v>1</v>
      </c>
      <c r="C17" s="333" t="s">
        <v>216</v>
      </c>
      <c r="D17" s="319"/>
      <c r="E17" s="65"/>
      <c r="F17" s="65"/>
      <c r="G17" s="65"/>
      <c r="H17" s="65"/>
      <c r="I17" s="65"/>
      <c r="J17" s="65"/>
      <c r="K17" s="65"/>
      <c r="L17" s="65"/>
      <c r="M17" s="65"/>
      <c r="N17" s="65"/>
      <c r="O17" s="65"/>
      <c r="P17" s="65"/>
      <c r="Q17" s="65"/>
      <c r="R17" s="65"/>
      <c r="S17" s="65"/>
      <c r="T17" s="65"/>
      <c r="U17" s="65"/>
      <c r="V17" s="65"/>
      <c r="W17" s="65"/>
      <c r="X17" s="65"/>
      <c r="Y17" s="331"/>
    </row>
    <row r="18" spans="1:25">
      <c r="A18" s="331"/>
      <c r="B18" s="138">
        <v>2</v>
      </c>
      <c r="C18" s="313" t="s">
        <v>217</v>
      </c>
      <c r="D18" s="312"/>
      <c r="E18" s="100"/>
      <c r="F18" s="100"/>
      <c r="G18" s="100"/>
      <c r="H18" s="100"/>
      <c r="I18" s="100"/>
      <c r="J18" s="100"/>
      <c r="K18" s="100"/>
      <c r="L18" s="100"/>
      <c r="M18" s="100"/>
      <c r="N18" s="100"/>
      <c r="O18" s="100"/>
      <c r="P18" s="100"/>
      <c r="Q18" s="100"/>
      <c r="R18" s="100"/>
      <c r="S18" s="100"/>
      <c r="T18" s="100"/>
      <c r="U18" s="100"/>
      <c r="V18" s="100"/>
      <c r="W18" s="100"/>
      <c r="X18" s="100"/>
      <c r="Y18" s="331"/>
    </row>
    <row r="19" spans="1:25">
      <c r="A19" s="331"/>
      <c r="B19" s="136" t="s">
        <v>190</v>
      </c>
      <c r="C19" s="333" t="s">
        <v>218</v>
      </c>
      <c r="D19" s="319"/>
      <c r="E19" s="65"/>
      <c r="F19" s="65"/>
      <c r="G19" s="65"/>
      <c r="H19" s="65"/>
      <c r="I19" s="65"/>
      <c r="J19" s="65"/>
      <c r="K19" s="65"/>
      <c r="L19" s="65"/>
      <c r="M19" s="65"/>
      <c r="N19" s="65"/>
      <c r="O19" s="65"/>
      <c r="P19" s="65"/>
      <c r="Q19" s="65"/>
      <c r="R19" s="65"/>
      <c r="S19" s="65"/>
      <c r="T19" s="65"/>
      <c r="U19" s="65"/>
      <c r="V19" s="65"/>
      <c r="W19" s="65"/>
      <c r="X19" s="65"/>
      <c r="Y19" s="331"/>
    </row>
    <row r="20" spans="1:25">
      <c r="A20" s="331"/>
      <c r="B20" s="136" t="s">
        <v>192</v>
      </c>
      <c r="C20" s="312" t="s">
        <v>219</v>
      </c>
      <c r="D20" s="312"/>
      <c r="E20" s="65"/>
      <c r="F20" s="65"/>
      <c r="G20" s="65"/>
      <c r="H20" s="65"/>
      <c r="I20" s="65"/>
      <c r="J20" s="65"/>
      <c r="K20" s="65"/>
      <c r="L20" s="65"/>
      <c r="M20" s="65"/>
      <c r="N20" s="65"/>
      <c r="O20" s="65"/>
      <c r="P20" s="65"/>
      <c r="Q20" s="65"/>
      <c r="R20" s="65"/>
      <c r="S20" s="65"/>
      <c r="T20" s="65"/>
      <c r="U20" s="65"/>
      <c r="V20" s="65"/>
      <c r="W20" s="65"/>
      <c r="X20" s="65"/>
      <c r="Y20" s="331"/>
    </row>
    <row r="21" spans="1:25">
      <c r="A21" s="331"/>
      <c r="B21" s="136" t="s">
        <v>193</v>
      </c>
      <c r="C21" s="312" t="s">
        <v>220</v>
      </c>
      <c r="D21" s="312"/>
      <c r="E21" s="65"/>
      <c r="F21" s="65"/>
      <c r="G21" s="65"/>
      <c r="H21" s="65"/>
      <c r="I21" s="65"/>
      <c r="J21" s="65"/>
      <c r="K21" s="65"/>
      <c r="L21" s="65"/>
      <c r="M21" s="65"/>
      <c r="N21" s="65"/>
      <c r="O21" s="65"/>
      <c r="P21" s="65"/>
      <c r="Q21" s="65"/>
      <c r="R21" s="65"/>
      <c r="S21" s="65"/>
      <c r="T21" s="65"/>
      <c r="U21" s="65"/>
      <c r="V21" s="65"/>
      <c r="W21" s="65"/>
      <c r="X21" s="65"/>
      <c r="Y21" s="331"/>
    </row>
    <row r="22" spans="1:25">
      <c r="A22" s="331"/>
      <c r="B22" s="136" t="s">
        <v>195</v>
      </c>
      <c r="C22" s="312" t="s">
        <v>221</v>
      </c>
      <c r="D22" s="312"/>
      <c r="E22" s="65"/>
      <c r="F22" s="65"/>
      <c r="G22" s="65"/>
      <c r="H22" s="65"/>
      <c r="I22" s="65"/>
      <c r="J22" s="65"/>
      <c r="K22" s="65"/>
      <c r="L22" s="65"/>
      <c r="M22" s="65"/>
      <c r="N22" s="65"/>
      <c r="O22" s="65"/>
      <c r="P22" s="65"/>
      <c r="Q22" s="65"/>
      <c r="R22" s="65"/>
      <c r="S22" s="65"/>
      <c r="T22" s="65"/>
      <c r="U22" s="65"/>
      <c r="V22" s="65"/>
      <c r="W22" s="65"/>
      <c r="X22" s="65"/>
      <c r="Y22" s="331"/>
    </row>
    <row r="23" spans="1:25">
      <c r="A23" s="331"/>
      <c r="B23" s="136" t="s">
        <v>197</v>
      </c>
      <c r="C23" s="312" t="s">
        <v>222</v>
      </c>
      <c r="D23" s="312"/>
      <c r="E23" s="65"/>
      <c r="F23" s="65"/>
      <c r="G23" s="65"/>
      <c r="H23" s="65"/>
      <c r="I23" s="65"/>
      <c r="J23" s="65"/>
      <c r="K23" s="65"/>
      <c r="L23" s="65"/>
      <c r="M23" s="65"/>
      <c r="N23" s="65"/>
      <c r="O23" s="65"/>
      <c r="P23" s="65"/>
      <c r="Q23" s="65"/>
      <c r="R23" s="65"/>
      <c r="S23" s="65"/>
      <c r="T23" s="65"/>
      <c r="U23" s="65"/>
      <c r="V23" s="65"/>
      <c r="W23" s="65"/>
      <c r="X23" s="65"/>
      <c r="Y23" s="331"/>
    </row>
    <row r="24" spans="1:25">
      <c r="A24" s="331"/>
      <c r="B24" s="136">
        <v>3</v>
      </c>
      <c r="C24" s="312" t="s">
        <v>223</v>
      </c>
      <c r="D24" s="312"/>
      <c r="E24" s="65"/>
      <c r="F24" s="65"/>
      <c r="G24" s="65"/>
      <c r="H24" s="65"/>
      <c r="I24" s="65"/>
      <c r="J24" s="65"/>
      <c r="K24" s="65"/>
      <c r="L24" s="65"/>
      <c r="M24" s="65"/>
      <c r="N24" s="65"/>
      <c r="O24" s="65"/>
      <c r="P24" s="65"/>
      <c r="Q24" s="65"/>
      <c r="R24" s="65"/>
      <c r="S24" s="65"/>
      <c r="T24" s="65"/>
      <c r="U24" s="65"/>
      <c r="V24" s="65"/>
      <c r="W24" s="65"/>
      <c r="X24" s="65"/>
      <c r="Y24" s="331"/>
    </row>
    <row r="25" spans="1:25">
      <c r="A25" s="331"/>
      <c r="B25" s="136">
        <v>4</v>
      </c>
      <c r="C25" s="312" t="s">
        <v>224</v>
      </c>
      <c r="D25" s="312"/>
      <c r="E25" s="65"/>
      <c r="F25" s="65"/>
      <c r="G25" s="65"/>
      <c r="H25" s="65"/>
      <c r="I25" s="65"/>
      <c r="J25" s="65"/>
      <c r="K25" s="65"/>
      <c r="L25" s="65"/>
      <c r="M25" s="65"/>
      <c r="N25" s="65"/>
      <c r="O25" s="65"/>
      <c r="P25" s="65"/>
      <c r="Q25" s="65"/>
      <c r="R25" s="65"/>
      <c r="S25" s="65"/>
      <c r="T25" s="65"/>
      <c r="U25" s="65"/>
      <c r="V25" s="65"/>
      <c r="W25" s="65"/>
      <c r="X25" s="65"/>
      <c r="Y25" s="331"/>
    </row>
    <row r="26" spans="1:25">
      <c r="A26" s="331"/>
      <c r="B26" s="136">
        <v>5</v>
      </c>
      <c r="C26" s="313" t="s">
        <v>548</v>
      </c>
      <c r="D26" s="312"/>
      <c r="E26" s="103"/>
      <c r="F26" s="100"/>
      <c r="G26" s="100"/>
      <c r="H26" s="100"/>
      <c r="I26" s="100"/>
      <c r="J26" s="100"/>
      <c r="K26" s="100"/>
      <c r="L26" s="100"/>
      <c r="M26" s="100"/>
      <c r="N26" s="100"/>
      <c r="O26" s="100"/>
      <c r="P26" s="100"/>
      <c r="Q26" s="100"/>
      <c r="R26" s="100"/>
      <c r="S26" s="100"/>
      <c r="T26" s="100"/>
      <c r="U26" s="100"/>
      <c r="V26" s="100"/>
      <c r="W26" s="100"/>
      <c r="X26" s="100"/>
      <c r="Y26" s="331"/>
    </row>
    <row r="27" spans="1:25">
      <c r="A27" s="331"/>
      <c r="B27" s="136" t="s">
        <v>225</v>
      </c>
      <c r="C27" s="312" t="s">
        <v>226</v>
      </c>
      <c r="D27" s="312"/>
      <c r="E27" s="65"/>
      <c r="F27" s="65"/>
      <c r="G27" s="65"/>
      <c r="H27" s="65"/>
      <c r="I27" s="65"/>
      <c r="J27" s="65"/>
      <c r="K27" s="65"/>
      <c r="L27" s="65"/>
      <c r="M27" s="65"/>
      <c r="N27" s="65"/>
      <c r="O27" s="65"/>
      <c r="P27" s="65"/>
      <c r="Q27" s="65"/>
      <c r="R27" s="65"/>
      <c r="S27" s="65"/>
      <c r="T27" s="65"/>
      <c r="U27" s="65"/>
      <c r="V27" s="65"/>
      <c r="W27" s="65"/>
      <c r="X27" s="65"/>
      <c r="Y27" s="331"/>
    </row>
    <row r="28" spans="1:25">
      <c r="A28" s="331"/>
      <c r="B28" s="136" t="s">
        <v>227</v>
      </c>
      <c r="C28" s="312" t="s">
        <v>228</v>
      </c>
      <c r="D28" s="312"/>
      <c r="E28" s="65"/>
      <c r="F28" s="65"/>
      <c r="G28" s="65"/>
      <c r="H28" s="65"/>
      <c r="I28" s="65"/>
      <c r="J28" s="65"/>
      <c r="K28" s="65"/>
      <c r="L28" s="65"/>
      <c r="M28" s="65"/>
      <c r="N28" s="65"/>
      <c r="O28" s="65"/>
      <c r="P28" s="65"/>
      <c r="Q28" s="65"/>
      <c r="R28" s="65"/>
      <c r="S28" s="65"/>
      <c r="T28" s="65"/>
      <c r="U28" s="65"/>
      <c r="V28" s="65"/>
      <c r="W28" s="65"/>
      <c r="X28" s="65"/>
      <c r="Y28" s="331"/>
    </row>
    <row r="29" spans="1:25">
      <c r="A29" s="331"/>
      <c r="B29" s="136" t="s">
        <v>229</v>
      </c>
      <c r="C29" s="312" t="s">
        <v>230</v>
      </c>
      <c r="D29" s="312"/>
      <c r="E29" s="65"/>
      <c r="F29" s="65"/>
      <c r="G29" s="65"/>
      <c r="H29" s="65"/>
      <c r="I29" s="65"/>
      <c r="J29" s="65"/>
      <c r="K29" s="65"/>
      <c r="L29" s="65"/>
      <c r="M29" s="65"/>
      <c r="N29" s="65"/>
      <c r="O29" s="65"/>
      <c r="P29" s="65"/>
      <c r="Q29" s="65"/>
      <c r="R29" s="65"/>
      <c r="S29" s="65"/>
      <c r="T29" s="65"/>
      <c r="U29" s="65"/>
      <c r="V29" s="65"/>
      <c r="W29" s="65"/>
      <c r="X29" s="65"/>
      <c r="Y29" s="331"/>
    </row>
    <row r="30" spans="1:25">
      <c r="A30" s="331"/>
      <c r="B30" s="136" t="s">
        <v>231</v>
      </c>
      <c r="C30" s="312" t="s">
        <v>232</v>
      </c>
      <c r="D30" s="312"/>
      <c r="E30" s="65"/>
      <c r="F30" s="65"/>
      <c r="G30" s="65"/>
      <c r="H30" s="65"/>
      <c r="I30" s="65"/>
      <c r="J30" s="65"/>
      <c r="K30" s="65"/>
      <c r="L30" s="65"/>
      <c r="M30" s="65"/>
      <c r="N30" s="65"/>
      <c r="O30" s="65"/>
      <c r="P30" s="65"/>
      <c r="Q30" s="65"/>
      <c r="R30" s="65"/>
      <c r="S30" s="65"/>
      <c r="T30" s="65"/>
      <c r="U30" s="65"/>
      <c r="V30" s="65"/>
      <c r="W30" s="65"/>
      <c r="X30" s="65"/>
      <c r="Y30" s="331"/>
    </row>
    <row r="31" spans="1:25">
      <c r="A31" s="331"/>
      <c r="B31" s="136" t="s">
        <v>233</v>
      </c>
      <c r="C31" s="312" t="s">
        <v>234</v>
      </c>
      <c r="D31" s="312"/>
      <c r="E31" s="65"/>
      <c r="F31" s="65"/>
      <c r="G31" s="65"/>
      <c r="H31" s="65"/>
      <c r="I31" s="65"/>
      <c r="J31" s="65"/>
      <c r="K31" s="65"/>
      <c r="L31" s="65"/>
      <c r="M31" s="65"/>
      <c r="N31" s="65"/>
      <c r="O31" s="65"/>
      <c r="P31" s="65"/>
      <c r="Q31" s="65"/>
      <c r="R31" s="65"/>
      <c r="S31" s="65"/>
      <c r="T31" s="65"/>
      <c r="U31" s="65"/>
      <c r="V31" s="65"/>
      <c r="W31" s="65"/>
      <c r="X31" s="65"/>
      <c r="Y31" s="331"/>
    </row>
    <row r="32" spans="1:25">
      <c r="A32" s="331"/>
      <c r="B32" s="136" t="s">
        <v>235</v>
      </c>
      <c r="C32" s="312" t="s">
        <v>236</v>
      </c>
      <c r="D32" s="312"/>
      <c r="E32" s="65"/>
      <c r="F32" s="65"/>
      <c r="G32" s="65"/>
      <c r="H32" s="65"/>
      <c r="I32" s="65"/>
      <c r="J32" s="65"/>
      <c r="K32" s="65"/>
      <c r="L32" s="65"/>
      <c r="M32" s="65"/>
      <c r="N32" s="65"/>
      <c r="O32" s="65"/>
      <c r="P32" s="65"/>
      <c r="Q32" s="65"/>
      <c r="R32" s="65"/>
      <c r="S32" s="65"/>
      <c r="T32" s="65"/>
      <c r="U32" s="65"/>
      <c r="V32" s="65"/>
      <c r="W32" s="65"/>
      <c r="X32" s="65"/>
      <c r="Y32" s="331"/>
    </row>
    <row r="33" spans="1:25">
      <c r="A33" s="331"/>
      <c r="B33" s="136" t="s">
        <v>237</v>
      </c>
      <c r="C33" s="312" t="s">
        <v>238</v>
      </c>
      <c r="D33" s="312"/>
      <c r="E33" s="65"/>
      <c r="F33" s="65"/>
      <c r="G33" s="65"/>
      <c r="H33" s="65"/>
      <c r="I33" s="65"/>
      <c r="J33" s="65"/>
      <c r="K33" s="65"/>
      <c r="L33" s="65"/>
      <c r="M33" s="65"/>
      <c r="N33" s="65"/>
      <c r="O33" s="65"/>
      <c r="P33" s="65"/>
      <c r="Q33" s="65"/>
      <c r="R33" s="65"/>
      <c r="S33" s="65"/>
      <c r="T33" s="65"/>
      <c r="U33" s="65"/>
      <c r="V33" s="65"/>
      <c r="W33" s="65"/>
      <c r="X33" s="65"/>
      <c r="Y33" s="331"/>
    </row>
    <row r="34" spans="1:25">
      <c r="A34" s="331"/>
      <c r="B34" s="136" t="s">
        <v>239</v>
      </c>
      <c r="C34" s="312" t="s">
        <v>240</v>
      </c>
      <c r="D34" s="312"/>
      <c r="E34" s="65"/>
      <c r="F34" s="65"/>
      <c r="G34" s="65"/>
      <c r="H34" s="65"/>
      <c r="I34" s="65"/>
      <c r="J34" s="65"/>
      <c r="K34" s="65"/>
      <c r="L34" s="65"/>
      <c r="M34" s="65"/>
      <c r="N34" s="65"/>
      <c r="O34" s="65"/>
      <c r="P34" s="65"/>
      <c r="Q34" s="65"/>
      <c r="R34" s="65"/>
      <c r="S34" s="65"/>
      <c r="T34" s="65"/>
      <c r="U34" s="65"/>
      <c r="V34" s="65"/>
      <c r="W34" s="65"/>
      <c r="X34" s="65"/>
      <c r="Y34" s="331"/>
    </row>
    <row r="35" spans="1:25">
      <c r="A35" s="331"/>
      <c r="B35" s="136" t="s">
        <v>241</v>
      </c>
      <c r="C35" s="312" t="s">
        <v>242</v>
      </c>
      <c r="D35" s="312"/>
      <c r="E35" s="65"/>
      <c r="F35" s="65"/>
      <c r="G35" s="65"/>
      <c r="H35" s="65"/>
      <c r="I35" s="65"/>
      <c r="J35" s="65"/>
      <c r="K35" s="65"/>
      <c r="L35" s="65"/>
      <c r="M35" s="65"/>
      <c r="N35" s="65"/>
      <c r="O35" s="65"/>
      <c r="P35" s="65"/>
      <c r="Q35" s="65"/>
      <c r="R35" s="65"/>
      <c r="S35" s="65"/>
      <c r="T35" s="65"/>
      <c r="U35" s="65"/>
      <c r="V35" s="65"/>
      <c r="W35" s="65"/>
      <c r="X35" s="65"/>
      <c r="Y35" s="331"/>
    </row>
    <row r="36" spans="1:25">
      <c r="A36" s="331"/>
      <c r="B36" s="136">
        <v>6</v>
      </c>
      <c r="C36" s="312" t="s">
        <v>243</v>
      </c>
      <c r="D36" s="312"/>
      <c r="E36" s="65"/>
      <c r="F36" s="65"/>
      <c r="G36" s="65"/>
      <c r="H36" s="65"/>
      <c r="I36" s="65"/>
      <c r="J36" s="65"/>
      <c r="K36" s="65"/>
      <c r="L36" s="65"/>
      <c r="M36" s="65"/>
      <c r="N36" s="65"/>
      <c r="O36" s="65"/>
      <c r="P36" s="65"/>
      <c r="Q36" s="65"/>
      <c r="R36" s="65"/>
      <c r="S36" s="65"/>
      <c r="T36" s="65"/>
      <c r="U36" s="65"/>
      <c r="V36" s="65"/>
      <c r="W36" s="65"/>
      <c r="X36" s="65"/>
      <c r="Y36" s="331"/>
    </row>
    <row r="37" spans="1:25">
      <c r="A37" s="331"/>
      <c r="B37" s="136">
        <v>7</v>
      </c>
      <c r="C37" s="312" t="s">
        <v>244</v>
      </c>
      <c r="D37" s="312"/>
      <c r="E37" s="65"/>
      <c r="F37" s="65"/>
      <c r="G37" s="65"/>
      <c r="H37" s="65"/>
      <c r="I37" s="65"/>
      <c r="J37" s="65"/>
      <c r="K37" s="65"/>
      <c r="L37" s="65"/>
      <c r="M37" s="65"/>
      <c r="N37" s="65"/>
      <c r="O37" s="65"/>
      <c r="P37" s="65"/>
      <c r="Q37" s="65"/>
      <c r="R37" s="65"/>
      <c r="S37" s="65"/>
      <c r="T37" s="65"/>
      <c r="U37" s="65"/>
      <c r="V37" s="65"/>
      <c r="W37" s="65"/>
      <c r="X37" s="65"/>
      <c r="Y37" s="331"/>
    </row>
    <row r="38" spans="1:25" ht="13.8" thickBot="1">
      <c r="A38" s="331"/>
      <c r="B38" s="136">
        <v>8</v>
      </c>
      <c r="C38" s="312" t="s">
        <v>245</v>
      </c>
      <c r="D38" s="312"/>
      <c r="E38" s="65"/>
      <c r="F38" s="65"/>
      <c r="G38" s="65"/>
      <c r="H38" s="65"/>
      <c r="I38" s="65"/>
      <c r="J38" s="65"/>
      <c r="K38" s="65"/>
      <c r="L38" s="65"/>
      <c r="M38" s="65"/>
      <c r="N38" s="65"/>
      <c r="O38" s="65"/>
      <c r="P38" s="65"/>
      <c r="Q38" s="65"/>
      <c r="R38" s="65"/>
      <c r="S38" s="65"/>
      <c r="T38" s="65"/>
      <c r="U38" s="65"/>
      <c r="V38" s="65"/>
      <c r="W38" s="65"/>
      <c r="X38" s="65"/>
      <c r="Y38" s="331"/>
    </row>
    <row r="39" spans="1:25" ht="13.8" thickBot="1">
      <c r="A39" s="331"/>
      <c r="C39" s="291" t="s">
        <v>35</v>
      </c>
      <c r="D39" s="292"/>
      <c r="E39" s="40" t="str">
        <f>IF(SUMPRODUCT(ISTEXT(E17)*1)+MIN(5, SUMPRODUCT(ISTEXT(E24:E25)*1)+SUMPRODUCT(ISTEXT(E36:E38)*1)+MIN(1,SUMPRODUCT(ISTEXT(E27:E35)*0.2))+MIN(1,SUMPRODUCT(ISTEXT(E19:E23)*0.2)))=6, "C", IF(SUMPRODUCT(ISTEXT(E17:E38)*1)&gt;0, (SUMPRODUCT(ISTEXT(E17)*1)+MIN(5, SUMPRODUCT(ISTEXT(E24:E25)*1)+SUMPRODUCT(ISTEXT(E36:E38)*1)+MIN(1, SUMPRODUCT(ISTEXT(E27:E35)*0.2))+MIN(1,SUMPRODUCT(ISTEXT(E19:E23)*0.2))))/6*100, ""))</f>
        <v/>
      </c>
      <c r="F39" s="40" t="str">
        <f t="shared" ref="F39:X39" si="2">IF(SUMPRODUCT(ISTEXT(F17)*1)+MIN(5, SUMPRODUCT(ISTEXT(F24:F25)*1)+SUMPRODUCT(ISTEXT(F36:F38)*1)+MIN(1,SUMPRODUCT(ISTEXT(F27:F35)*0.2))+MIN(1,SUMPRODUCT(ISTEXT(F19:F23)*0.2)))=6, "C", IF(SUMPRODUCT(ISTEXT(F17:F38)*1)&gt;0, (SUMPRODUCT(ISTEXT(F17)*1)+MIN(5, SUMPRODUCT(ISTEXT(F24:F25)*1)+SUMPRODUCT(ISTEXT(F36:F38)*1)+MIN(1, SUMPRODUCT(ISTEXT(F27:F35)*0.2))+MIN(1,SUMPRODUCT(ISTEXT(F19:F23)*0.2))))/6*100, ""))</f>
        <v/>
      </c>
      <c r="G39" s="40" t="str">
        <f t="shared" si="2"/>
        <v/>
      </c>
      <c r="H39" s="40" t="str">
        <f t="shared" si="2"/>
        <v/>
      </c>
      <c r="I39" s="40" t="str">
        <f t="shared" si="2"/>
        <v/>
      </c>
      <c r="J39" s="40" t="str">
        <f t="shared" si="2"/>
        <v/>
      </c>
      <c r="K39" s="40" t="str">
        <f t="shared" si="2"/>
        <v/>
      </c>
      <c r="L39" s="40" t="str">
        <f t="shared" si="2"/>
        <v/>
      </c>
      <c r="M39" s="40" t="str">
        <f t="shared" si="2"/>
        <v/>
      </c>
      <c r="N39" s="40" t="str">
        <f t="shared" si="2"/>
        <v/>
      </c>
      <c r="O39" s="40" t="str">
        <f t="shared" si="2"/>
        <v/>
      </c>
      <c r="P39" s="40" t="str">
        <f t="shared" si="2"/>
        <v/>
      </c>
      <c r="Q39" s="40" t="str">
        <f t="shared" si="2"/>
        <v/>
      </c>
      <c r="R39" s="40" t="str">
        <f t="shared" si="2"/>
        <v/>
      </c>
      <c r="S39" s="40" t="str">
        <f t="shared" si="2"/>
        <v/>
      </c>
      <c r="T39" s="40" t="str">
        <f t="shared" si="2"/>
        <v/>
      </c>
      <c r="U39" s="40" t="str">
        <f t="shared" si="2"/>
        <v/>
      </c>
      <c r="V39" s="40" t="str">
        <f t="shared" si="2"/>
        <v/>
      </c>
      <c r="W39" s="40" t="str">
        <f t="shared" si="2"/>
        <v/>
      </c>
      <c r="X39" s="40" t="str">
        <f t="shared" si="2"/>
        <v/>
      </c>
      <c r="Y39" s="331"/>
    </row>
    <row r="40" spans="1:25" ht="19.2" customHeight="1">
      <c r="A40" s="331"/>
      <c r="C40" s="72" t="s">
        <v>479</v>
      </c>
      <c r="D40" s="72"/>
      <c r="E40" s="320" t="s">
        <v>550</v>
      </c>
      <c r="F40" s="320"/>
      <c r="G40" s="320"/>
      <c r="H40" s="320"/>
      <c r="I40" s="320"/>
      <c r="J40" s="320"/>
      <c r="K40" s="320"/>
      <c r="L40" s="320"/>
      <c r="M40" s="320"/>
      <c r="N40" s="320"/>
      <c r="O40" s="320"/>
      <c r="P40" s="320"/>
      <c r="Q40" s="320"/>
      <c r="R40" s="320"/>
      <c r="S40" s="320"/>
      <c r="T40" s="320"/>
      <c r="U40" s="320"/>
      <c r="V40" s="320"/>
      <c r="W40" s="320"/>
      <c r="X40" s="320"/>
      <c r="Y40" s="331"/>
    </row>
    <row r="41" spans="1:25">
      <c r="A41" s="331"/>
      <c r="B41" s="136">
        <v>1</v>
      </c>
      <c r="C41" s="314" t="s">
        <v>189</v>
      </c>
      <c r="D41" s="315"/>
      <c r="E41" s="65"/>
      <c r="F41" s="65"/>
      <c r="G41" s="65"/>
      <c r="H41" s="65"/>
      <c r="I41" s="65"/>
      <c r="J41" s="65"/>
      <c r="K41" s="65"/>
      <c r="L41" s="65"/>
      <c r="M41" s="65"/>
      <c r="N41" s="65"/>
      <c r="O41" s="65"/>
      <c r="P41" s="65"/>
      <c r="Q41" s="65"/>
      <c r="R41" s="65"/>
      <c r="S41" s="65"/>
      <c r="T41" s="65"/>
      <c r="U41" s="65"/>
      <c r="V41" s="65"/>
      <c r="W41" s="65"/>
      <c r="X41" s="65"/>
      <c r="Y41" s="331"/>
    </row>
    <row r="42" spans="1:25">
      <c r="A42" s="331"/>
      <c r="B42" s="137" t="s">
        <v>190</v>
      </c>
      <c r="C42" s="318" t="s">
        <v>191</v>
      </c>
      <c r="D42" s="319"/>
      <c r="E42" s="65"/>
      <c r="F42" s="65"/>
      <c r="G42" s="65"/>
      <c r="H42" s="65"/>
      <c r="I42" s="65"/>
      <c r="J42" s="65"/>
      <c r="K42" s="65"/>
      <c r="L42" s="65"/>
      <c r="M42" s="65"/>
      <c r="N42" s="65"/>
      <c r="O42" s="65"/>
      <c r="P42" s="65"/>
      <c r="Q42" s="65"/>
      <c r="R42" s="65"/>
      <c r="S42" s="65"/>
      <c r="T42" s="65"/>
      <c r="U42" s="65"/>
      <c r="V42" s="65"/>
      <c r="W42" s="65"/>
      <c r="X42" s="65"/>
      <c r="Y42" s="331"/>
    </row>
    <row r="43" spans="1:25">
      <c r="A43" s="331"/>
      <c r="B43" s="137" t="s">
        <v>192</v>
      </c>
      <c r="C43" s="318" t="s">
        <v>160</v>
      </c>
      <c r="D43" s="319"/>
      <c r="E43" s="65"/>
      <c r="F43" s="65"/>
      <c r="G43" s="65"/>
      <c r="H43" s="65"/>
      <c r="I43" s="65"/>
      <c r="J43" s="65"/>
      <c r="K43" s="65"/>
      <c r="L43" s="65"/>
      <c r="M43" s="65"/>
      <c r="N43" s="65"/>
      <c r="O43" s="65"/>
      <c r="P43" s="65"/>
      <c r="Q43" s="65"/>
      <c r="R43" s="65"/>
      <c r="S43" s="65"/>
      <c r="T43" s="65"/>
      <c r="U43" s="65"/>
      <c r="V43" s="65"/>
      <c r="W43" s="65"/>
      <c r="X43" s="65"/>
      <c r="Y43" s="331"/>
    </row>
    <row r="44" spans="1:25">
      <c r="A44" s="331"/>
      <c r="B44" s="137" t="s">
        <v>193</v>
      </c>
      <c r="C44" s="312" t="s">
        <v>194</v>
      </c>
      <c r="D44" s="312"/>
      <c r="E44" s="65"/>
      <c r="F44" s="65"/>
      <c r="G44" s="65"/>
      <c r="H44" s="65"/>
      <c r="I44" s="65"/>
      <c r="J44" s="65"/>
      <c r="K44" s="65"/>
      <c r="L44" s="65"/>
      <c r="M44" s="65"/>
      <c r="N44" s="65"/>
      <c r="O44" s="65"/>
      <c r="P44" s="65"/>
      <c r="Q44" s="65"/>
      <c r="R44" s="65"/>
      <c r="S44" s="65"/>
      <c r="T44" s="65"/>
      <c r="U44" s="65"/>
      <c r="V44" s="65"/>
      <c r="W44" s="65"/>
      <c r="X44" s="65"/>
      <c r="Y44" s="331"/>
    </row>
    <row r="45" spans="1:25">
      <c r="A45" s="331"/>
      <c r="B45" s="137" t="s">
        <v>195</v>
      </c>
      <c r="C45" s="312" t="s">
        <v>196</v>
      </c>
      <c r="D45" s="312"/>
      <c r="E45" s="65"/>
      <c r="F45" s="65"/>
      <c r="G45" s="65"/>
      <c r="H45" s="65"/>
      <c r="I45" s="65"/>
      <c r="J45" s="65"/>
      <c r="K45" s="65"/>
      <c r="L45" s="65"/>
      <c r="M45" s="65"/>
      <c r="N45" s="65"/>
      <c r="O45" s="65"/>
      <c r="P45" s="65"/>
      <c r="Q45" s="65"/>
      <c r="R45" s="65"/>
      <c r="S45" s="65"/>
      <c r="T45" s="65"/>
      <c r="U45" s="65"/>
      <c r="V45" s="65"/>
      <c r="W45" s="65"/>
      <c r="X45" s="65"/>
      <c r="Y45" s="331"/>
    </row>
    <row r="46" spans="1:25">
      <c r="A46" s="331"/>
      <c r="B46" s="137" t="s">
        <v>197</v>
      </c>
      <c r="C46" s="312" t="s">
        <v>198</v>
      </c>
      <c r="D46" s="312"/>
      <c r="E46" s="65"/>
      <c r="F46" s="65"/>
      <c r="G46" s="65"/>
      <c r="H46" s="65"/>
      <c r="I46" s="65"/>
      <c r="J46" s="65"/>
      <c r="K46" s="65"/>
      <c r="L46" s="65"/>
      <c r="M46" s="65"/>
      <c r="N46" s="65"/>
      <c r="O46" s="65"/>
      <c r="P46" s="65"/>
      <c r="Q46" s="65"/>
      <c r="R46" s="65"/>
      <c r="S46" s="65"/>
      <c r="T46" s="65"/>
      <c r="U46" s="65"/>
      <c r="V46" s="65"/>
      <c r="W46" s="65"/>
      <c r="X46" s="65"/>
      <c r="Y46" s="331"/>
    </row>
    <row r="47" spans="1:25">
      <c r="A47" s="331"/>
      <c r="B47" s="137" t="s">
        <v>199</v>
      </c>
      <c r="C47" s="312" t="s">
        <v>200</v>
      </c>
      <c r="D47" s="312"/>
      <c r="E47" s="65"/>
      <c r="F47" s="65"/>
      <c r="G47" s="65"/>
      <c r="H47" s="65"/>
      <c r="I47" s="65"/>
      <c r="J47" s="65"/>
      <c r="K47" s="65"/>
      <c r="L47" s="65"/>
      <c r="M47" s="65"/>
      <c r="N47" s="65"/>
      <c r="O47" s="65"/>
      <c r="P47" s="65"/>
      <c r="Q47" s="65"/>
      <c r="R47" s="65"/>
      <c r="S47" s="65"/>
      <c r="T47" s="65"/>
      <c r="U47" s="65"/>
      <c r="V47" s="65"/>
      <c r="W47" s="65"/>
      <c r="X47" s="65"/>
      <c r="Y47" s="331"/>
    </row>
    <row r="48" spans="1:25">
      <c r="A48" s="331"/>
      <c r="B48" s="136">
        <v>3</v>
      </c>
      <c r="C48" s="312" t="s">
        <v>201</v>
      </c>
      <c r="D48" s="312"/>
      <c r="E48" s="65"/>
      <c r="F48" s="65"/>
      <c r="G48" s="65"/>
      <c r="H48" s="65"/>
      <c r="I48" s="65"/>
      <c r="J48" s="65"/>
      <c r="K48" s="65"/>
      <c r="L48" s="65"/>
      <c r="M48" s="65"/>
      <c r="N48" s="65"/>
      <c r="O48" s="65"/>
      <c r="P48" s="65"/>
      <c r="Q48" s="65"/>
      <c r="R48" s="65"/>
      <c r="S48" s="65"/>
      <c r="T48" s="65"/>
      <c r="U48" s="65"/>
      <c r="V48" s="65"/>
      <c r="W48" s="65"/>
      <c r="X48" s="65"/>
      <c r="Y48" s="331"/>
    </row>
    <row r="49" spans="1:25">
      <c r="A49" s="331"/>
      <c r="B49" s="136">
        <v>4</v>
      </c>
      <c r="C49" s="312" t="s">
        <v>204</v>
      </c>
      <c r="D49" s="312"/>
      <c r="E49" s="65"/>
      <c r="F49" s="65"/>
      <c r="G49" s="65"/>
      <c r="H49" s="65"/>
      <c r="I49" s="65"/>
      <c r="J49" s="65"/>
      <c r="K49" s="65"/>
      <c r="L49" s="65"/>
      <c r="M49" s="65"/>
      <c r="N49" s="65"/>
      <c r="O49" s="65"/>
      <c r="P49" s="65"/>
      <c r="Q49" s="65"/>
      <c r="R49" s="65"/>
      <c r="S49" s="65"/>
      <c r="T49" s="65"/>
      <c r="U49" s="65"/>
      <c r="V49" s="65"/>
      <c r="W49" s="65"/>
      <c r="X49" s="65"/>
      <c r="Y49" s="331"/>
    </row>
    <row r="50" spans="1:25">
      <c r="A50" s="331"/>
      <c r="B50" s="136">
        <v>5</v>
      </c>
      <c r="C50" s="312" t="s">
        <v>202</v>
      </c>
      <c r="D50" s="312"/>
      <c r="E50" s="65"/>
      <c r="F50" s="65"/>
      <c r="G50" s="65"/>
      <c r="H50" s="65"/>
      <c r="I50" s="65"/>
      <c r="J50" s="65"/>
      <c r="K50" s="65"/>
      <c r="L50" s="65"/>
      <c r="M50" s="65"/>
      <c r="N50" s="65"/>
      <c r="O50" s="65"/>
      <c r="P50" s="65"/>
      <c r="Q50" s="65"/>
      <c r="R50" s="65"/>
      <c r="S50" s="65"/>
      <c r="T50" s="65"/>
      <c r="U50" s="65"/>
      <c r="V50" s="65"/>
      <c r="W50" s="65"/>
      <c r="X50" s="65"/>
      <c r="Y50" s="331"/>
    </row>
    <row r="51" spans="1:25" ht="13.8" thickBot="1">
      <c r="A51" s="331"/>
      <c r="B51" s="136">
        <v>6</v>
      </c>
      <c r="C51" s="312" t="s">
        <v>203</v>
      </c>
      <c r="D51" s="312"/>
      <c r="E51" s="65"/>
      <c r="F51" s="65"/>
      <c r="G51" s="65"/>
      <c r="H51" s="65"/>
      <c r="I51" s="65"/>
      <c r="J51" s="65"/>
      <c r="K51" s="65"/>
      <c r="L51" s="65"/>
      <c r="M51" s="65"/>
      <c r="N51" s="65"/>
      <c r="O51" s="65"/>
      <c r="P51" s="65"/>
      <c r="Q51" s="65"/>
      <c r="R51" s="65"/>
      <c r="S51" s="65"/>
      <c r="T51" s="65"/>
      <c r="U51" s="65"/>
      <c r="V51" s="65"/>
      <c r="W51" s="65"/>
      <c r="X51" s="65"/>
      <c r="Y51" s="331"/>
    </row>
    <row r="52" spans="1:25" ht="13.8" thickBot="1">
      <c r="A52" s="331"/>
      <c r="B52" s="39"/>
      <c r="C52" s="291" t="s">
        <v>35</v>
      </c>
      <c r="D52" s="292"/>
      <c r="E52" s="40" t="str">
        <f>IF(SUMPRODUCT(ISTEXT(E41:E48)*1)+MIN(1, SUMPRODUCT(ISTEXT(E49:E51)*1))&gt;8, "C", IF(SUMPRODUCT(ISTEXT(E41:E51)*1)&gt;0, (SUMPRODUCT(ISTEXT(E41:E48)*1)+MIN(1, SUMPRODUCT(ISTEXT(E49:E51)*1)))/9*100, ""))</f>
        <v/>
      </c>
      <c r="F52" s="40" t="str">
        <f t="shared" ref="F52:X52" si="3">IF(SUMPRODUCT(ISTEXT(F41:F48)*1)+MIN(1, SUMPRODUCT(ISTEXT(F49:F51)*1))&gt;8, "C", IF(SUMPRODUCT(ISTEXT(F41:F51)*1)&gt;0, (SUMPRODUCT(ISTEXT(F41:F48)*1)+MIN(1, SUMPRODUCT(ISTEXT(F49:F51)*1)))/9*100, ""))</f>
        <v/>
      </c>
      <c r="G52" s="40" t="str">
        <f t="shared" si="3"/>
        <v/>
      </c>
      <c r="H52" s="40" t="str">
        <f t="shared" si="3"/>
        <v/>
      </c>
      <c r="I52" s="40" t="str">
        <f t="shared" si="3"/>
        <v/>
      </c>
      <c r="J52" s="40" t="str">
        <f t="shared" si="3"/>
        <v/>
      </c>
      <c r="K52" s="40" t="str">
        <f t="shared" si="3"/>
        <v/>
      </c>
      <c r="L52" s="40" t="str">
        <f t="shared" si="3"/>
        <v/>
      </c>
      <c r="M52" s="40" t="str">
        <f t="shared" si="3"/>
        <v/>
      </c>
      <c r="N52" s="40" t="str">
        <f t="shared" si="3"/>
        <v/>
      </c>
      <c r="O52" s="40" t="str">
        <f t="shared" si="3"/>
        <v/>
      </c>
      <c r="P52" s="40" t="str">
        <f t="shared" si="3"/>
        <v/>
      </c>
      <c r="Q52" s="40" t="str">
        <f t="shared" si="3"/>
        <v/>
      </c>
      <c r="R52" s="40" t="str">
        <f t="shared" si="3"/>
        <v/>
      </c>
      <c r="S52" s="40" t="str">
        <f t="shared" si="3"/>
        <v/>
      </c>
      <c r="T52" s="40" t="str">
        <f t="shared" si="3"/>
        <v/>
      </c>
      <c r="U52" s="40" t="str">
        <f t="shared" si="3"/>
        <v/>
      </c>
      <c r="V52" s="40" t="str">
        <f t="shared" si="3"/>
        <v/>
      </c>
      <c r="W52" s="40" t="str">
        <f t="shared" si="3"/>
        <v/>
      </c>
      <c r="X52" s="40" t="str">
        <f t="shared" si="3"/>
        <v/>
      </c>
      <c r="Y52" s="331"/>
    </row>
    <row r="53" spans="1:25" ht="19.2" customHeight="1">
      <c r="A53" s="331"/>
      <c r="C53" s="72" t="s">
        <v>480</v>
      </c>
      <c r="D53" s="72"/>
      <c r="E53" s="320" t="s">
        <v>551</v>
      </c>
      <c r="F53" s="327"/>
      <c r="G53" s="327"/>
      <c r="H53" s="327"/>
      <c r="I53" s="327"/>
      <c r="J53" s="327"/>
      <c r="K53" s="327"/>
      <c r="L53" s="327"/>
      <c r="M53" s="327"/>
      <c r="N53" s="327"/>
      <c r="O53" s="327"/>
      <c r="P53" s="327"/>
      <c r="Q53" s="327"/>
      <c r="R53" s="327"/>
      <c r="S53" s="327"/>
      <c r="T53" s="327"/>
      <c r="U53" s="327"/>
      <c r="V53" s="327"/>
      <c r="W53" s="327"/>
      <c r="X53" s="327"/>
      <c r="Y53" s="331"/>
    </row>
    <row r="54" spans="1:25">
      <c r="A54" s="331"/>
      <c r="B54" s="139">
        <v>1</v>
      </c>
      <c r="C54" s="315" t="s">
        <v>273</v>
      </c>
      <c r="D54" s="315"/>
      <c r="E54" s="65"/>
      <c r="F54" s="65"/>
      <c r="G54" s="65"/>
      <c r="H54" s="65"/>
      <c r="I54" s="65"/>
      <c r="J54" s="65"/>
      <c r="K54" s="65"/>
      <c r="L54" s="65"/>
      <c r="M54" s="65"/>
      <c r="N54" s="65"/>
      <c r="O54" s="65"/>
      <c r="P54" s="65"/>
      <c r="Q54" s="65"/>
      <c r="R54" s="65"/>
      <c r="S54" s="65"/>
      <c r="T54" s="65"/>
      <c r="U54" s="65"/>
      <c r="V54" s="65"/>
      <c r="W54" s="65"/>
      <c r="X54" s="65"/>
      <c r="Y54" s="331"/>
    </row>
    <row r="55" spans="1:25">
      <c r="A55" s="331"/>
      <c r="B55" s="139">
        <v>2</v>
      </c>
      <c r="C55" s="315" t="s">
        <v>274</v>
      </c>
      <c r="D55" s="315"/>
      <c r="E55" s="65"/>
      <c r="F55" s="65"/>
      <c r="G55" s="65"/>
      <c r="H55" s="65"/>
      <c r="I55" s="65"/>
      <c r="J55" s="65"/>
      <c r="K55" s="65"/>
      <c r="L55" s="65"/>
      <c r="M55" s="65"/>
      <c r="N55" s="65"/>
      <c r="O55" s="65"/>
      <c r="P55" s="65"/>
      <c r="Q55" s="65"/>
      <c r="R55" s="65"/>
      <c r="S55" s="65"/>
      <c r="T55" s="65"/>
      <c r="U55" s="65"/>
      <c r="V55" s="65"/>
      <c r="W55" s="65"/>
      <c r="X55" s="65"/>
      <c r="Y55" s="331"/>
    </row>
    <row r="56" spans="1:25">
      <c r="A56" s="331"/>
      <c r="B56" s="139">
        <v>3</v>
      </c>
      <c r="C56" s="312" t="s">
        <v>276</v>
      </c>
      <c r="D56" s="312"/>
      <c r="E56" s="65"/>
      <c r="F56" s="65"/>
      <c r="G56" s="65"/>
      <c r="H56" s="65"/>
      <c r="I56" s="65"/>
      <c r="J56" s="65"/>
      <c r="K56" s="65"/>
      <c r="L56" s="65"/>
      <c r="M56" s="65"/>
      <c r="N56" s="65"/>
      <c r="O56" s="65"/>
      <c r="P56" s="65"/>
      <c r="Q56" s="65"/>
      <c r="R56" s="65"/>
      <c r="S56" s="65"/>
      <c r="T56" s="65"/>
      <c r="U56" s="65"/>
      <c r="V56" s="65"/>
      <c r="W56" s="65"/>
      <c r="X56" s="65"/>
      <c r="Y56" s="331"/>
    </row>
    <row r="57" spans="1:25">
      <c r="A57" s="331"/>
      <c r="B57" s="139">
        <v>4</v>
      </c>
      <c r="C57" s="312" t="s">
        <v>552</v>
      </c>
      <c r="D57" s="312"/>
      <c r="E57" s="65"/>
      <c r="F57" s="65"/>
      <c r="G57" s="65"/>
      <c r="H57" s="65"/>
      <c r="I57" s="65"/>
      <c r="J57" s="65"/>
      <c r="K57" s="65"/>
      <c r="L57" s="65"/>
      <c r="M57" s="65"/>
      <c r="N57" s="65"/>
      <c r="O57" s="65"/>
      <c r="P57" s="65"/>
      <c r="Q57" s="65"/>
      <c r="R57" s="65"/>
      <c r="S57" s="65"/>
      <c r="T57" s="65"/>
      <c r="U57" s="65"/>
      <c r="V57" s="65"/>
      <c r="W57" s="65"/>
      <c r="X57" s="65"/>
      <c r="Y57" s="331"/>
    </row>
    <row r="58" spans="1:25">
      <c r="A58" s="331"/>
      <c r="B58" s="139">
        <v>5</v>
      </c>
      <c r="C58" s="329" t="s">
        <v>275</v>
      </c>
      <c r="D58" s="329"/>
      <c r="E58" s="65"/>
      <c r="F58" s="65"/>
      <c r="G58" s="65"/>
      <c r="H58" s="65"/>
      <c r="I58" s="65"/>
      <c r="J58" s="65"/>
      <c r="K58" s="65"/>
      <c r="L58" s="65"/>
      <c r="M58" s="65"/>
      <c r="N58" s="65"/>
      <c r="O58" s="65"/>
      <c r="P58" s="65"/>
      <c r="Q58" s="65"/>
      <c r="R58" s="65"/>
      <c r="S58" s="65"/>
      <c r="T58" s="65"/>
      <c r="U58" s="65"/>
      <c r="V58" s="65"/>
      <c r="W58" s="65"/>
      <c r="X58" s="65"/>
      <c r="Y58" s="331"/>
    </row>
    <row r="59" spans="1:25" ht="13.8" thickBot="1">
      <c r="A59" s="331"/>
      <c r="B59" s="139">
        <v>6</v>
      </c>
      <c r="C59" s="326" t="s">
        <v>277</v>
      </c>
      <c r="D59" s="326"/>
      <c r="E59" s="65"/>
      <c r="F59" s="65"/>
      <c r="G59" s="65"/>
      <c r="H59" s="65"/>
      <c r="I59" s="65"/>
      <c r="J59" s="65"/>
      <c r="K59" s="65"/>
      <c r="L59" s="65"/>
      <c r="M59" s="65"/>
      <c r="N59" s="65"/>
      <c r="O59" s="65"/>
      <c r="P59" s="65"/>
      <c r="Q59" s="65"/>
      <c r="R59" s="65"/>
      <c r="S59" s="65"/>
      <c r="T59" s="65"/>
      <c r="U59" s="65"/>
      <c r="V59" s="65"/>
      <c r="W59" s="65"/>
      <c r="X59" s="65"/>
      <c r="Y59" s="331"/>
    </row>
    <row r="60" spans="1:25" ht="13.8" thickBot="1">
      <c r="A60" s="331"/>
      <c r="B60" s="139"/>
      <c r="C60" s="291" t="s">
        <v>35</v>
      </c>
      <c r="D60" s="292"/>
      <c r="E60" s="40" t="str">
        <f>IF(SUMPRODUCT(ISTEXT(E54:E57)*1)+MIN(1, SUMPRODUCT(ISTEXT(E58:E59)*1))&gt;4, "C", IF(SUMPRODUCT(ISTEXT(E54:E59)*1)&gt;0, (SUMPRODUCT(ISTEXT(E54:E57)*1)+MIN(1, SUMPRODUCT(ISTEXT(E58:E59)*1)))/5*100, ""))</f>
        <v/>
      </c>
      <c r="F60" s="40" t="str">
        <f t="shared" ref="F60:X60" si="4">IF(SUMPRODUCT(ISTEXT(F54:F57)*1)+MIN(1, SUMPRODUCT(ISTEXT(F58:F59)*1))&gt;4, "C", IF(SUMPRODUCT(ISTEXT(F54:F59)*1)&gt;0, (SUMPRODUCT(ISTEXT(F54:F57)*1)+MIN(1, SUMPRODUCT(ISTEXT(F58:F59)*1)))/5*100, ""))</f>
        <v/>
      </c>
      <c r="G60" s="40" t="str">
        <f t="shared" si="4"/>
        <v/>
      </c>
      <c r="H60" s="40" t="str">
        <f t="shared" si="4"/>
        <v/>
      </c>
      <c r="I60" s="40" t="str">
        <f t="shared" si="4"/>
        <v/>
      </c>
      <c r="J60" s="40" t="str">
        <f t="shared" si="4"/>
        <v/>
      </c>
      <c r="K60" s="40" t="str">
        <f t="shared" si="4"/>
        <v/>
      </c>
      <c r="L60" s="40" t="str">
        <f t="shared" si="4"/>
        <v/>
      </c>
      <c r="M60" s="40" t="str">
        <f t="shared" si="4"/>
        <v/>
      </c>
      <c r="N60" s="40" t="str">
        <f t="shared" si="4"/>
        <v/>
      </c>
      <c r="O60" s="40" t="str">
        <f t="shared" si="4"/>
        <v/>
      </c>
      <c r="P60" s="40" t="str">
        <f t="shared" si="4"/>
        <v/>
      </c>
      <c r="Q60" s="40" t="str">
        <f t="shared" si="4"/>
        <v/>
      </c>
      <c r="R60" s="40" t="str">
        <f t="shared" si="4"/>
        <v/>
      </c>
      <c r="S60" s="40" t="str">
        <f t="shared" si="4"/>
        <v/>
      </c>
      <c r="T60" s="40" t="str">
        <f t="shared" si="4"/>
        <v/>
      </c>
      <c r="U60" s="40" t="str">
        <f t="shared" si="4"/>
        <v/>
      </c>
      <c r="V60" s="40" t="str">
        <f t="shared" si="4"/>
        <v/>
      </c>
      <c r="W60" s="40" t="str">
        <f t="shared" si="4"/>
        <v/>
      </c>
      <c r="X60" s="40" t="str">
        <f t="shared" si="4"/>
        <v/>
      </c>
      <c r="Y60" s="331"/>
    </row>
    <row r="61" spans="1:25" ht="19.2" customHeight="1">
      <c r="A61" s="331"/>
      <c r="B61" s="139"/>
      <c r="C61" s="140"/>
      <c r="D61" s="140"/>
      <c r="E61" s="141"/>
      <c r="F61" s="141"/>
      <c r="G61" s="141"/>
      <c r="H61" s="141"/>
      <c r="I61" s="141"/>
      <c r="J61" s="141"/>
      <c r="K61" s="141"/>
      <c r="L61" s="141"/>
      <c r="M61" s="141"/>
      <c r="N61" s="141"/>
      <c r="O61" s="141"/>
      <c r="P61" s="141"/>
      <c r="Q61" s="141"/>
      <c r="R61" s="141"/>
      <c r="S61" s="141"/>
      <c r="T61" s="141"/>
      <c r="U61" s="141"/>
      <c r="V61" s="141"/>
      <c r="W61" s="141"/>
      <c r="X61" s="141"/>
      <c r="Y61" s="331"/>
    </row>
    <row r="62" spans="1:25">
      <c r="A62" s="331"/>
      <c r="C62" s="72" t="s">
        <v>481</v>
      </c>
      <c r="D62" s="72"/>
      <c r="E62" s="328" t="s">
        <v>555</v>
      </c>
      <c r="F62" s="328"/>
      <c r="G62" s="328"/>
      <c r="H62" s="328"/>
      <c r="I62" s="328"/>
      <c r="J62" s="328"/>
      <c r="K62" s="328"/>
      <c r="L62" s="328"/>
      <c r="M62" s="328"/>
      <c r="N62" s="328"/>
      <c r="O62" s="328"/>
      <c r="P62" s="328"/>
      <c r="Q62" s="328"/>
      <c r="R62" s="328"/>
      <c r="S62" s="328"/>
      <c r="T62" s="328"/>
      <c r="U62" s="328"/>
      <c r="V62" s="328"/>
      <c r="W62" s="328"/>
      <c r="X62" s="328"/>
      <c r="Y62" s="331"/>
    </row>
    <row r="63" spans="1:25">
      <c r="A63" s="331"/>
      <c r="B63" s="136">
        <v>1</v>
      </c>
      <c r="C63" s="314" t="s">
        <v>205</v>
      </c>
      <c r="D63" s="315"/>
      <c r="E63" s="65"/>
      <c r="F63" s="65"/>
      <c r="G63" s="65"/>
      <c r="H63" s="65"/>
      <c r="I63" s="65"/>
      <c r="J63" s="65"/>
      <c r="K63" s="65"/>
      <c r="L63" s="65"/>
      <c r="M63" s="65"/>
      <c r="N63" s="65"/>
      <c r="O63" s="65"/>
      <c r="P63" s="65"/>
      <c r="Q63" s="65"/>
      <c r="R63" s="65"/>
      <c r="S63" s="65"/>
      <c r="T63" s="65"/>
      <c r="U63" s="65"/>
      <c r="V63" s="65"/>
      <c r="W63" s="65"/>
      <c r="X63" s="65"/>
      <c r="Y63" s="331"/>
    </row>
    <row r="64" spans="1:25">
      <c r="A64" s="331"/>
      <c r="B64" s="136">
        <v>2</v>
      </c>
      <c r="C64" s="314" t="s">
        <v>206</v>
      </c>
      <c r="D64" s="315"/>
      <c r="E64" s="65"/>
      <c r="F64" s="65"/>
      <c r="G64" s="65"/>
      <c r="H64" s="65"/>
      <c r="I64" s="65"/>
      <c r="J64" s="65"/>
      <c r="K64" s="65"/>
      <c r="L64" s="65"/>
      <c r="M64" s="65"/>
      <c r="N64" s="65"/>
      <c r="O64" s="65"/>
      <c r="P64" s="65"/>
      <c r="Q64" s="65"/>
      <c r="R64" s="65"/>
      <c r="S64" s="65"/>
      <c r="T64" s="65"/>
      <c r="U64" s="65"/>
      <c r="V64" s="65"/>
      <c r="W64" s="65"/>
      <c r="X64" s="65"/>
      <c r="Y64" s="331"/>
    </row>
    <row r="65" spans="1:25">
      <c r="A65" s="331"/>
      <c r="B65" s="136">
        <v>3</v>
      </c>
      <c r="C65" s="316" t="s">
        <v>207</v>
      </c>
      <c r="D65" s="316"/>
      <c r="E65" s="65"/>
      <c r="F65" s="65"/>
      <c r="G65" s="65"/>
      <c r="H65" s="65"/>
      <c r="I65" s="65"/>
      <c r="J65" s="65"/>
      <c r="K65" s="65"/>
      <c r="L65" s="65"/>
      <c r="M65" s="65"/>
      <c r="N65" s="65"/>
      <c r="O65" s="65"/>
      <c r="P65" s="65"/>
      <c r="Q65" s="65"/>
      <c r="R65" s="65"/>
      <c r="S65" s="65"/>
      <c r="T65" s="65"/>
      <c r="U65" s="65"/>
      <c r="V65" s="65"/>
      <c r="W65" s="65"/>
      <c r="X65" s="65"/>
      <c r="Y65" s="331"/>
    </row>
    <row r="66" spans="1:25">
      <c r="A66" s="331"/>
      <c r="B66" s="136">
        <v>4</v>
      </c>
      <c r="C66" s="312" t="s">
        <v>208</v>
      </c>
      <c r="D66" s="312"/>
      <c r="E66" s="65"/>
      <c r="F66" s="65"/>
      <c r="G66" s="65"/>
      <c r="H66" s="65"/>
      <c r="I66" s="65"/>
      <c r="J66" s="65"/>
      <c r="K66" s="65"/>
      <c r="L66" s="65"/>
      <c r="M66" s="65"/>
      <c r="N66" s="65"/>
      <c r="O66" s="65"/>
      <c r="P66" s="65"/>
      <c r="Q66" s="65"/>
      <c r="R66" s="65"/>
      <c r="S66" s="65"/>
      <c r="T66" s="65"/>
      <c r="U66" s="65"/>
      <c r="V66" s="65"/>
      <c r="W66" s="65"/>
      <c r="X66" s="65"/>
      <c r="Y66" s="331"/>
    </row>
    <row r="67" spans="1:25">
      <c r="A67" s="331"/>
      <c r="B67" s="136">
        <v>5</v>
      </c>
      <c r="C67" s="312" t="s">
        <v>210</v>
      </c>
      <c r="D67" s="312"/>
      <c r="E67" s="65"/>
      <c r="F67" s="65"/>
      <c r="G67" s="65"/>
      <c r="H67" s="65"/>
      <c r="I67" s="65"/>
      <c r="J67" s="65"/>
      <c r="K67" s="65"/>
      <c r="L67" s="65"/>
      <c r="M67" s="65"/>
      <c r="N67" s="65"/>
      <c r="O67" s="65"/>
      <c r="P67" s="65"/>
      <c r="Q67" s="65"/>
      <c r="R67" s="65"/>
      <c r="S67" s="65"/>
      <c r="T67" s="65"/>
      <c r="U67" s="65"/>
      <c r="V67" s="65"/>
      <c r="W67" s="65"/>
      <c r="X67" s="65"/>
      <c r="Y67" s="331"/>
    </row>
    <row r="68" spans="1:25">
      <c r="A68" s="331"/>
      <c r="B68" s="137" t="s">
        <v>262</v>
      </c>
      <c r="C68" s="312" t="s">
        <v>212</v>
      </c>
      <c r="D68" s="312"/>
      <c r="E68" s="65"/>
      <c r="F68" s="65"/>
      <c r="G68" s="65"/>
      <c r="H68" s="65"/>
      <c r="I68" s="65"/>
      <c r="J68" s="65"/>
      <c r="K68" s="65"/>
      <c r="L68" s="65"/>
      <c r="M68" s="65"/>
      <c r="N68" s="65"/>
      <c r="O68" s="65"/>
      <c r="P68" s="65"/>
      <c r="Q68" s="65"/>
      <c r="R68" s="65"/>
      <c r="S68" s="65"/>
      <c r="T68" s="65"/>
      <c r="U68" s="65"/>
      <c r="V68" s="65"/>
      <c r="W68" s="65"/>
      <c r="X68" s="65"/>
      <c r="Y68" s="331"/>
    </row>
    <row r="69" spans="1:25">
      <c r="A69" s="331"/>
      <c r="B69" s="137" t="s">
        <v>265</v>
      </c>
      <c r="C69" s="312" t="s">
        <v>213</v>
      </c>
      <c r="D69" s="312"/>
      <c r="E69" s="65"/>
      <c r="F69" s="65"/>
      <c r="G69" s="65"/>
      <c r="H69" s="65"/>
      <c r="I69" s="65"/>
      <c r="J69" s="65"/>
      <c r="K69" s="65"/>
      <c r="L69" s="65"/>
      <c r="M69" s="65"/>
      <c r="N69" s="65"/>
      <c r="O69" s="65"/>
      <c r="P69" s="65"/>
      <c r="Q69" s="65"/>
      <c r="R69" s="65"/>
      <c r="S69" s="65"/>
      <c r="T69" s="65"/>
      <c r="U69" s="65"/>
      <c r="V69" s="65"/>
      <c r="W69" s="65"/>
      <c r="X69" s="65"/>
      <c r="Y69" s="331"/>
    </row>
    <row r="70" spans="1:25">
      <c r="A70" s="331"/>
      <c r="B70" s="137" t="s">
        <v>266</v>
      </c>
      <c r="C70" s="312" t="s">
        <v>214</v>
      </c>
      <c r="D70" s="312"/>
      <c r="E70" s="65"/>
      <c r="F70" s="65"/>
      <c r="G70" s="65"/>
      <c r="H70" s="65"/>
      <c r="I70" s="65"/>
      <c r="J70" s="65"/>
      <c r="K70" s="65"/>
      <c r="L70" s="65"/>
      <c r="M70" s="65"/>
      <c r="N70" s="65"/>
      <c r="O70" s="65"/>
      <c r="P70" s="65"/>
      <c r="Q70" s="65"/>
      <c r="R70" s="65"/>
      <c r="S70" s="65"/>
      <c r="T70" s="65"/>
      <c r="U70" s="65"/>
      <c r="V70" s="65"/>
      <c r="W70" s="65"/>
      <c r="X70" s="65"/>
      <c r="Y70" s="331"/>
    </row>
    <row r="71" spans="1:25">
      <c r="A71" s="331"/>
      <c r="B71" s="137" t="s">
        <v>553</v>
      </c>
      <c r="C71" s="312" t="s">
        <v>209</v>
      </c>
      <c r="D71" s="312"/>
      <c r="E71" s="65"/>
      <c r="F71" s="65"/>
      <c r="G71" s="65"/>
      <c r="H71" s="65"/>
      <c r="I71" s="65"/>
      <c r="J71" s="65"/>
      <c r="K71" s="65"/>
      <c r="L71" s="65"/>
      <c r="M71" s="65"/>
      <c r="N71" s="65"/>
      <c r="O71" s="65"/>
      <c r="P71" s="65"/>
      <c r="Q71" s="65"/>
      <c r="R71" s="65"/>
      <c r="S71" s="65"/>
      <c r="T71" s="65"/>
      <c r="U71" s="65"/>
      <c r="V71" s="65"/>
      <c r="W71" s="65"/>
      <c r="X71" s="65"/>
      <c r="Y71" s="331"/>
    </row>
    <row r="72" spans="1:25" ht="13.8" thickBot="1">
      <c r="A72" s="331"/>
      <c r="B72" s="137" t="s">
        <v>554</v>
      </c>
      <c r="C72" s="326" t="s">
        <v>215</v>
      </c>
      <c r="D72" s="326"/>
      <c r="E72" s="65"/>
      <c r="F72" s="65"/>
      <c r="G72" s="65"/>
      <c r="H72" s="65"/>
      <c r="I72" s="65"/>
      <c r="J72" s="65"/>
      <c r="K72" s="65"/>
      <c r="L72" s="65"/>
      <c r="M72" s="65"/>
      <c r="N72" s="65"/>
      <c r="O72" s="65"/>
      <c r="P72" s="65"/>
      <c r="Q72" s="65"/>
      <c r="R72" s="65"/>
      <c r="S72" s="65"/>
      <c r="T72" s="65"/>
      <c r="U72" s="65"/>
      <c r="V72" s="65"/>
      <c r="W72" s="65"/>
      <c r="X72" s="65"/>
      <c r="Y72" s="331"/>
    </row>
    <row r="73" spans="1:25" ht="13.2" customHeight="1" thickBot="1">
      <c r="A73" s="331"/>
      <c r="B73" s="39"/>
      <c r="C73" s="291" t="s">
        <v>35</v>
      </c>
      <c r="D73" s="292"/>
      <c r="E73" s="40" t="str">
        <f>IF(SUMPRODUCT(ISTEXT(E63:E67)*1)+MIN(1, SUMPRODUCT(ISTEXT(E68:E72)*1))&gt;5, "C", IF(SUMPRODUCT(ISTEXT(E63:E72)*1)&gt;0, (SUMPRODUCT(ISTEXT(E63:E67)*1)+MIN(1, SUMPRODUCT(ISTEXT(E68:E72)*1)))/6*100, ""))</f>
        <v/>
      </c>
      <c r="F73" s="40" t="str">
        <f t="shared" ref="F73:X73" si="5">IF(SUMPRODUCT(ISTEXT(F63:F67)*1)+MIN(1, SUMPRODUCT(ISTEXT(F68:F72)*1))&gt;5, "C", IF(SUMPRODUCT(ISTEXT(F63:F72)*1)&gt;0, (SUMPRODUCT(ISTEXT(F63:F67)*1)+MIN(1, SUMPRODUCT(ISTEXT(F68:F72)*1)))/6*100, ""))</f>
        <v/>
      </c>
      <c r="G73" s="40" t="str">
        <f t="shared" si="5"/>
        <v/>
      </c>
      <c r="H73" s="40" t="str">
        <f t="shared" si="5"/>
        <v/>
      </c>
      <c r="I73" s="40" t="str">
        <f t="shared" si="5"/>
        <v/>
      </c>
      <c r="J73" s="40" t="str">
        <f t="shared" si="5"/>
        <v/>
      </c>
      <c r="K73" s="40" t="str">
        <f t="shared" si="5"/>
        <v/>
      </c>
      <c r="L73" s="40" t="str">
        <f t="shared" si="5"/>
        <v/>
      </c>
      <c r="M73" s="40" t="str">
        <f t="shared" si="5"/>
        <v/>
      </c>
      <c r="N73" s="40" t="str">
        <f t="shared" si="5"/>
        <v/>
      </c>
      <c r="O73" s="40" t="str">
        <f t="shared" si="5"/>
        <v/>
      </c>
      <c r="P73" s="40" t="str">
        <f t="shared" si="5"/>
        <v/>
      </c>
      <c r="Q73" s="40" t="str">
        <f t="shared" si="5"/>
        <v/>
      </c>
      <c r="R73" s="40" t="str">
        <f t="shared" si="5"/>
        <v/>
      </c>
      <c r="S73" s="40" t="str">
        <f t="shared" si="5"/>
        <v/>
      </c>
      <c r="T73" s="40" t="str">
        <f t="shared" si="5"/>
        <v/>
      </c>
      <c r="U73" s="40" t="str">
        <f t="shared" si="5"/>
        <v/>
      </c>
      <c r="V73" s="40" t="str">
        <f t="shared" si="5"/>
        <v/>
      </c>
      <c r="W73" s="40" t="str">
        <f t="shared" si="5"/>
        <v/>
      </c>
      <c r="X73" s="40" t="str">
        <f t="shared" si="5"/>
        <v/>
      </c>
      <c r="Y73" s="331"/>
    </row>
    <row r="74" spans="1:25" ht="18.600000000000001" customHeight="1">
      <c r="A74" s="331"/>
      <c r="C74" s="72" t="s">
        <v>446</v>
      </c>
      <c r="D74" s="72"/>
      <c r="E74" s="320" t="s">
        <v>560</v>
      </c>
      <c r="F74" s="320"/>
      <c r="G74" s="320"/>
      <c r="H74" s="320"/>
      <c r="I74" s="320"/>
      <c r="J74" s="320"/>
      <c r="K74" s="320"/>
      <c r="L74" s="320"/>
      <c r="M74" s="320"/>
      <c r="N74" s="320"/>
      <c r="O74" s="320"/>
      <c r="P74" s="320"/>
      <c r="Q74" s="320"/>
      <c r="R74" s="320"/>
      <c r="S74" s="320"/>
      <c r="T74" s="320"/>
      <c r="U74" s="320"/>
      <c r="V74" s="320"/>
      <c r="W74" s="320"/>
      <c r="X74" s="320"/>
      <c r="Y74" s="331"/>
    </row>
    <row r="75" spans="1:25" ht="12.75" customHeight="1">
      <c r="A75" s="331"/>
      <c r="B75" s="136">
        <v>1</v>
      </c>
      <c r="C75" s="323" t="s">
        <v>546</v>
      </c>
      <c r="D75" s="321"/>
      <c r="E75" s="65"/>
      <c r="F75" s="65"/>
      <c r="G75" s="65"/>
      <c r="H75" s="65"/>
      <c r="I75" s="65"/>
      <c r="J75" s="65"/>
      <c r="K75" s="65"/>
      <c r="L75" s="65"/>
      <c r="M75" s="65"/>
      <c r="N75" s="65"/>
      <c r="O75" s="65"/>
      <c r="P75" s="65"/>
      <c r="Q75" s="65"/>
      <c r="R75" s="65"/>
      <c r="S75" s="65"/>
      <c r="T75" s="65"/>
      <c r="U75" s="65"/>
      <c r="V75" s="65"/>
      <c r="W75" s="65"/>
      <c r="X75" s="65"/>
      <c r="Y75" s="331"/>
    </row>
    <row r="76" spans="1:25" ht="12.75" customHeight="1">
      <c r="A76" s="331"/>
      <c r="B76" s="137">
        <v>2</v>
      </c>
      <c r="C76" s="316" t="s">
        <v>352</v>
      </c>
      <c r="D76" s="316"/>
      <c r="E76" s="91"/>
      <c r="F76" s="45"/>
      <c r="G76" s="91"/>
      <c r="H76" s="45"/>
      <c r="I76" s="45"/>
      <c r="J76" s="45"/>
      <c r="K76" s="45"/>
      <c r="L76" s="45"/>
      <c r="M76" s="45"/>
      <c r="N76" s="45"/>
      <c r="O76" s="45"/>
      <c r="P76" s="45"/>
      <c r="Q76" s="45"/>
      <c r="R76" s="45"/>
      <c r="S76" s="45"/>
      <c r="T76" s="45"/>
      <c r="U76" s="45"/>
      <c r="V76" s="45"/>
      <c r="W76" s="45"/>
      <c r="X76" s="45"/>
      <c r="Y76" s="331"/>
    </row>
    <row r="77" spans="1:25" ht="12.75" customHeight="1">
      <c r="A77" s="331"/>
      <c r="B77" s="137">
        <v>3</v>
      </c>
      <c r="C77" s="316" t="s">
        <v>348</v>
      </c>
      <c r="D77" s="312"/>
      <c r="E77" s="91"/>
      <c r="F77" s="45"/>
      <c r="G77" s="91"/>
      <c r="H77" s="45"/>
      <c r="I77" s="45"/>
      <c r="J77" s="45"/>
      <c r="K77" s="45"/>
      <c r="L77" s="45"/>
      <c r="M77" s="45"/>
      <c r="N77" s="45"/>
      <c r="O77" s="45"/>
      <c r="P77" s="45"/>
      <c r="Q77" s="45"/>
      <c r="R77" s="45"/>
      <c r="S77" s="45"/>
      <c r="T77" s="45"/>
      <c r="U77" s="45"/>
      <c r="V77" s="45"/>
      <c r="W77" s="45"/>
      <c r="X77" s="45"/>
      <c r="Y77" s="331"/>
    </row>
    <row r="78" spans="1:25">
      <c r="A78" s="331"/>
      <c r="B78" s="137">
        <v>4</v>
      </c>
      <c r="C78" s="325" t="s">
        <v>495</v>
      </c>
      <c r="D78" s="325"/>
      <c r="E78" s="91"/>
      <c r="F78" s="91"/>
      <c r="G78" s="91"/>
      <c r="H78" s="45"/>
      <c r="I78" s="45"/>
      <c r="J78" s="45"/>
      <c r="K78" s="45"/>
      <c r="L78" s="45"/>
      <c r="M78" s="45"/>
      <c r="N78" s="45"/>
      <c r="O78" s="45"/>
      <c r="P78" s="45"/>
      <c r="Q78" s="45"/>
      <c r="R78" s="45"/>
      <c r="S78" s="45"/>
      <c r="T78" s="45"/>
      <c r="U78" s="45"/>
      <c r="V78" s="45"/>
      <c r="W78" s="45"/>
      <c r="X78" s="45"/>
      <c r="Y78" s="331"/>
    </row>
    <row r="79" spans="1:25">
      <c r="A79" s="331"/>
      <c r="B79" s="137">
        <v>5</v>
      </c>
      <c r="C79" s="325" t="s">
        <v>494</v>
      </c>
      <c r="D79" s="325"/>
      <c r="E79" s="91"/>
      <c r="F79" s="45"/>
      <c r="G79" s="91"/>
      <c r="H79" s="45"/>
      <c r="I79" s="45"/>
      <c r="J79" s="45"/>
      <c r="K79" s="45"/>
      <c r="L79" s="45"/>
      <c r="M79" s="45"/>
      <c r="N79" s="45"/>
      <c r="O79" s="45"/>
      <c r="P79" s="45"/>
      <c r="Q79" s="45"/>
      <c r="R79" s="45"/>
      <c r="S79" s="45"/>
      <c r="T79" s="45"/>
      <c r="U79" s="45"/>
      <c r="V79" s="45"/>
      <c r="W79" s="45"/>
      <c r="X79" s="45"/>
      <c r="Y79" s="331"/>
    </row>
    <row r="80" spans="1:25" ht="13.8" thickBot="1">
      <c r="A80" s="331"/>
      <c r="B80" s="137">
        <v>6</v>
      </c>
      <c r="C80" s="316" t="s">
        <v>351</v>
      </c>
      <c r="D80" s="312"/>
      <c r="E80" s="91"/>
      <c r="F80" s="45"/>
      <c r="G80" s="45"/>
      <c r="H80" s="45"/>
      <c r="I80" s="45"/>
      <c r="J80" s="45"/>
      <c r="K80" s="45"/>
      <c r="L80" s="45"/>
      <c r="M80" s="45"/>
      <c r="N80" s="45"/>
      <c r="O80" s="45"/>
      <c r="P80" s="45"/>
      <c r="Q80" s="45"/>
      <c r="R80" s="45"/>
      <c r="S80" s="45"/>
      <c r="T80" s="45"/>
      <c r="U80" s="45"/>
      <c r="V80" s="45"/>
      <c r="W80" s="45"/>
      <c r="X80" s="45"/>
      <c r="Y80" s="331"/>
    </row>
    <row r="81" spans="1:25" ht="13.8" thickBot="1">
      <c r="A81" s="331"/>
      <c r="C81" s="291" t="s">
        <v>35</v>
      </c>
      <c r="D81" s="292"/>
      <c r="E81" s="40" t="str">
        <f>IF(SUMPRODUCT(ISTEXT(E75:E76)*1)+MIN(2, SUMPRODUCT(ISTEXT(E77:E80)*1))&gt;3, "C", IF(SUMPRODUCT(ISTEXT(E75:E80)*1)&gt;0, (SUMPRODUCT(ISTEXT(E75:E76)*1)+MIN(2, SUMPRODUCT(ISTEXT(E77:E80)*1)))/4*100, ""))</f>
        <v/>
      </c>
      <c r="F81" s="40" t="str">
        <f t="shared" ref="F81:X81" si="6">IF(SUMPRODUCT(ISTEXT(F75:F76)*1)+MIN(2, SUMPRODUCT(ISTEXT(F77:F80)*1))&gt;3, "C", IF(SUMPRODUCT(ISTEXT(F75:F80)*1)&gt;0, (SUMPRODUCT(ISTEXT(F75:F76)*1)+MIN(2, SUMPRODUCT(ISTEXT(F77:F80)*1)))/4*100, ""))</f>
        <v/>
      </c>
      <c r="G81" s="40" t="str">
        <f t="shared" si="6"/>
        <v/>
      </c>
      <c r="H81" s="40" t="str">
        <f t="shared" si="6"/>
        <v/>
      </c>
      <c r="I81" s="40" t="str">
        <f t="shared" si="6"/>
        <v/>
      </c>
      <c r="J81" s="40" t="str">
        <f t="shared" si="6"/>
        <v/>
      </c>
      <c r="K81" s="40" t="str">
        <f t="shared" si="6"/>
        <v/>
      </c>
      <c r="L81" s="40" t="str">
        <f t="shared" si="6"/>
        <v/>
      </c>
      <c r="M81" s="40" t="str">
        <f t="shared" si="6"/>
        <v/>
      </c>
      <c r="N81" s="40" t="str">
        <f t="shared" si="6"/>
        <v/>
      </c>
      <c r="O81" s="40" t="str">
        <f t="shared" si="6"/>
        <v/>
      </c>
      <c r="P81" s="40" t="str">
        <f t="shared" si="6"/>
        <v/>
      </c>
      <c r="Q81" s="40" t="str">
        <f t="shared" si="6"/>
        <v/>
      </c>
      <c r="R81" s="40" t="str">
        <f t="shared" si="6"/>
        <v/>
      </c>
      <c r="S81" s="40" t="str">
        <f t="shared" si="6"/>
        <v/>
      </c>
      <c r="T81" s="40" t="str">
        <f t="shared" si="6"/>
        <v/>
      </c>
      <c r="U81" s="40" t="str">
        <f t="shared" si="6"/>
        <v/>
      </c>
      <c r="V81" s="40" t="str">
        <f t="shared" si="6"/>
        <v/>
      </c>
      <c r="W81" s="40" t="str">
        <f t="shared" si="6"/>
        <v/>
      </c>
      <c r="X81" s="40" t="str">
        <f t="shared" si="6"/>
        <v/>
      </c>
      <c r="Y81" s="331"/>
    </row>
    <row r="82" spans="1:25" ht="18.600000000000001" customHeight="1">
      <c r="A82" s="331"/>
      <c r="C82" s="72" t="s">
        <v>873</v>
      </c>
      <c r="D82" s="72"/>
      <c r="E82" s="320" t="s">
        <v>559</v>
      </c>
      <c r="F82" s="327"/>
      <c r="G82" s="327"/>
      <c r="H82" s="327"/>
      <c r="I82" s="327"/>
      <c r="J82" s="327"/>
      <c r="K82" s="327"/>
      <c r="L82" s="327"/>
      <c r="M82" s="327"/>
      <c r="N82" s="327"/>
      <c r="O82" s="327"/>
      <c r="P82" s="327"/>
      <c r="Q82" s="327"/>
      <c r="R82" s="327"/>
      <c r="S82" s="327"/>
      <c r="T82" s="327"/>
      <c r="U82" s="327"/>
      <c r="V82" s="327"/>
      <c r="W82" s="327"/>
      <c r="X82" s="327"/>
      <c r="Y82" s="331"/>
    </row>
    <row r="83" spans="1:25" ht="12.75" customHeight="1">
      <c r="A83" s="331"/>
      <c r="C83" s="330" t="s">
        <v>556</v>
      </c>
      <c r="D83" s="330"/>
      <c r="E83" s="103"/>
      <c r="F83" s="103"/>
      <c r="G83" s="100"/>
      <c r="H83" s="103"/>
      <c r="I83" s="100"/>
      <c r="J83" s="100"/>
      <c r="K83" s="100"/>
      <c r="L83" s="100"/>
      <c r="M83" s="100"/>
      <c r="N83" s="100"/>
      <c r="O83" s="100"/>
      <c r="P83" s="100"/>
      <c r="Q83" s="100"/>
      <c r="R83" s="100"/>
      <c r="S83" s="100"/>
      <c r="T83" s="100"/>
      <c r="U83" s="100"/>
      <c r="V83" s="100"/>
      <c r="W83" s="100"/>
      <c r="X83" s="100"/>
      <c r="Y83" s="331"/>
    </row>
    <row r="84" spans="1:25" ht="12.75" customHeight="1">
      <c r="A84" s="331"/>
      <c r="B84" s="18">
        <v>1</v>
      </c>
      <c r="C84" s="312" t="s">
        <v>341</v>
      </c>
      <c r="D84" s="312"/>
      <c r="E84" s="65"/>
      <c r="F84" s="230"/>
      <c r="G84" s="230"/>
      <c r="H84" s="230"/>
      <c r="I84" s="230"/>
      <c r="J84" s="230"/>
      <c r="K84" s="230"/>
      <c r="L84" s="230"/>
      <c r="M84" s="230"/>
      <c r="N84" s="230"/>
      <c r="O84" s="230"/>
      <c r="P84" s="230"/>
      <c r="Q84" s="230"/>
      <c r="R84" s="230"/>
      <c r="S84" s="230"/>
      <c r="T84" s="230"/>
      <c r="U84" s="230"/>
      <c r="V84" s="230"/>
      <c r="W84" s="230"/>
      <c r="X84" s="230"/>
      <c r="Y84" s="331"/>
    </row>
    <row r="85" spans="1:25" ht="12.75" customHeight="1">
      <c r="A85" s="331"/>
      <c r="B85" s="18">
        <v>2</v>
      </c>
      <c r="C85" s="312" t="s">
        <v>342</v>
      </c>
      <c r="D85" s="312"/>
      <c r="E85" s="65"/>
      <c r="F85" s="230"/>
      <c r="G85" s="230"/>
      <c r="H85" s="230"/>
      <c r="I85" s="230"/>
      <c r="J85" s="230"/>
      <c r="K85" s="230"/>
      <c r="L85" s="230"/>
      <c r="M85" s="230"/>
      <c r="N85" s="230"/>
      <c r="O85" s="230"/>
      <c r="P85" s="230"/>
      <c r="Q85" s="230"/>
      <c r="R85" s="230"/>
      <c r="S85" s="230"/>
      <c r="T85" s="230"/>
      <c r="U85" s="230"/>
      <c r="V85" s="230"/>
      <c r="W85" s="230"/>
      <c r="X85" s="230"/>
      <c r="Y85" s="331"/>
    </row>
    <row r="86" spans="1:25" ht="12.75" customHeight="1">
      <c r="A86" s="331"/>
      <c r="B86" s="136">
        <v>3</v>
      </c>
      <c r="C86" s="326" t="s">
        <v>343</v>
      </c>
      <c r="D86" s="326"/>
      <c r="E86" s="103"/>
      <c r="F86" s="103"/>
      <c r="G86" s="100"/>
      <c r="H86" s="103"/>
      <c r="I86" s="100"/>
      <c r="J86" s="100"/>
      <c r="K86" s="100"/>
      <c r="L86" s="100"/>
      <c r="M86" s="100"/>
      <c r="N86" s="100"/>
      <c r="O86" s="100"/>
      <c r="P86" s="100"/>
      <c r="Q86" s="100"/>
      <c r="R86" s="100"/>
      <c r="S86" s="100"/>
      <c r="T86" s="100"/>
      <c r="U86" s="100"/>
      <c r="V86" s="100"/>
      <c r="W86" s="100"/>
      <c r="X86" s="100"/>
      <c r="Y86" s="331"/>
    </row>
    <row r="87" spans="1:25" ht="12.75" customHeight="1">
      <c r="A87" s="331"/>
      <c r="B87" s="137" t="s">
        <v>172</v>
      </c>
      <c r="C87" s="312" t="s">
        <v>344</v>
      </c>
      <c r="D87" s="312"/>
      <c r="E87" s="65"/>
      <c r="F87" s="65"/>
      <c r="G87" s="65"/>
      <c r="H87" s="65"/>
      <c r="I87" s="65"/>
      <c r="J87" s="65"/>
      <c r="K87" s="65"/>
      <c r="L87" s="65"/>
      <c r="M87" s="65"/>
      <c r="N87" s="65"/>
      <c r="O87" s="65"/>
      <c r="P87" s="65"/>
      <c r="Q87" s="65"/>
      <c r="R87" s="65"/>
      <c r="S87" s="65"/>
      <c r="T87" s="65"/>
      <c r="U87" s="65"/>
      <c r="V87" s="65"/>
      <c r="W87" s="65"/>
      <c r="X87" s="65"/>
      <c r="Y87" s="331"/>
    </row>
    <row r="88" spans="1:25" ht="12.75" customHeight="1">
      <c r="A88" s="331"/>
      <c r="B88" s="137" t="s">
        <v>174</v>
      </c>
      <c r="C88" s="326" t="s">
        <v>345</v>
      </c>
      <c r="D88" s="326"/>
      <c r="E88" s="65"/>
      <c r="F88" s="65"/>
      <c r="G88" s="65"/>
      <c r="H88" s="65"/>
      <c r="I88" s="65"/>
      <c r="J88" s="65"/>
      <c r="K88" s="65"/>
      <c r="L88" s="65"/>
      <c r="M88" s="65"/>
      <c r="N88" s="65"/>
      <c r="O88" s="65"/>
      <c r="P88" s="65"/>
      <c r="Q88" s="65"/>
      <c r="R88" s="65"/>
      <c r="S88" s="65"/>
      <c r="T88" s="65"/>
      <c r="U88" s="65"/>
      <c r="V88" s="65"/>
      <c r="W88" s="65"/>
      <c r="X88" s="65"/>
      <c r="Y88" s="331"/>
    </row>
    <row r="89" spans="1:25" ht="12.75" customHeight="1">
      <c r="A89" s="331"/>
      <c r="B89" s="137" t="s">
        <v>175</v>
      </c>
      <c r="C89" s="312" t="s">
        <v>346</v>
      </c>
      <c r="D89" s="312"/>
      <c r="E89" s="65"/>
      <c r="F89" s="65"/>
      <c r="G89" s="65"/>
      <c r="H89" s="65"/>
      <c r="I89" s="65"/>
      <c r="J89" s="65"/>
      <c r="K89" s="65"/>
      <c r="L89" s="65"/>
      <c r="M89" s="65"/>
      <c r="N89" s="65"/>
      <c r="O89" s="65"/>
      <c r="P89" s="65"/>
      <c r="Q89" s="65"/>
      <c r="R89" s="65"/>
      <c r="S89" s="65"/>
      <c r="T89" s="65"/>
      <c r="U89" s="65"/>
      <c r="V89" s="65"/>
      <c r="W89" s="65"/>
      <c r="X89" s="65"/>
      <c r="Y89" s="331"/>
    </row>
    <row r="90" spans="1:25">
      <c r="A90" s="331"/>
      <c r="B90" s="18">
        <v>4</v>
      </c>
      <c r="C90" s="326" t="s">
        <v>449</v>
      </c>
      <c r="D90" s="326"/>
      <c r="E90" s="65"/>
      <c r="F90" s="65"/>
      <c r="G90" s="65"/>
      <c r="H90" s="65"/>
      <c r="I90" s="65"/>
      <c r="J90" s="65"/>
      <c r="K90" s="65"/>
      <c r="L90" s="65"/>
      <c r="M90" s="65"/>
      <c r="N90" s="65"/>
      <c r="O90" s="65"/>
      <c r="P90" s="65"/>
      <c r="Q90" s="65"/>
      <c r="R90" s="65"/>
      <c r="S90" s="65"/>
      <c r="T90" s="65"/>
      <c r="U90" s="65"/>
      <c r="V90" s="65"/>
      <c r="W90" s="65"/>
      <c r="X90" s="65"/>
      <c r="Y90" s="331"/>
    </row>
    <row r="91" spans="1:25">
      <c r="A91" s="331"/>
      <c r="B91" s="18">
        <v>5</v>
      </c>
      <c r="C91" s="312" t="s">
        <v>276</v>
      </c>
      <c r="D91" s="312"/>
      <c r="E91" s="65"/>
      <c r="F91" s="65"/>
      <c r="G91" s="65"/>
      <c r="H91" s="65"/>
      <c r="I91" s="65"/>
      <c r="J91" s="65"/>
      <c r="K91" s="65"/>
      <c r="L91" s="65"/>
      <c r="M91" s="65"/>
      <c r="N91" s="65"/>
      <c r="O91" s="65"/>
      <c r="P91" s="65"/>
      <c r="Q91" s="65"/>
      <c r="R91" s="65"/>
      <c r="S91" s="65"/>
      <c r="T91" s="65"/>
      <c r="U91" s="65"/>
      <c r="V91" s="65"/>
      <c r="W91" s="65"/>
      <c r="X91" s="65"/>
      <c r="Y91" s="331"/>
    </row>
    <row r="92" spans="1:25">
      <c r="A92" s="331"/>
      <c r="C92" s="330" t="s">
        <v>557</v>
      </c>
      <c r="D92" s="330"/>
      <c r="E92" s="103"/>
      <c r="F92" s="103"/>
      <c r="G92" s="100"/>
      <c r="H92" s="103"/>
      <c r="I92" s="100"/>
      <c r="J92" s="100"/>
      <c r="K92" s="100"/>
      <c r="L92" s="100"/>
      <c r="M92" s="100"/>
      <c r="N92" s="100"/>
      <c r="O92" s="100"/>
      <c r="P92" s="100"/>
      <c r="Q92" s="100"/>
      <c r="R92" s="100"/>
      <c r="S92" s="100"/>
      <c r="T92" s="100"/>
      <c r="U92" s="100"/>
      <c r="V92" s="100"/>
      <c r="W92" s="100"/>
      <c r="X92" s="100"/>
      <c r="Y92" s="331"/>
    </row>
    <row r="93" spans="1:25">
      <c r="A93" s="331"/>
      <c r="B93" s="18">
        <v>1</v>
      </c>
      <c r="C93" s="312" t="s">
        <v>558</v>
      </c>
      <c r="D93" s="312"/>
      <c r="E93" s="65"/>
      <c r="F93" s="65"/>
      <c r="G93" s="65"/>
      <c r="H93" s="65"/>
      <c r="I93" s="65"/>
      <c r="J93" s="65"/>
      <c r="K93" s="65"/>
      <c r="L93" s="65"/>
      <c r="M93" s="65"/>
      <c r="N93" s="65"/>
      <c r="O93" s="65"/>
      <c r="P93" s="65"/>
      <c r="Q93" s="65"/>
      <c r="R93" s="65"/>
      <c r="S93" s="65"/>
      <c r="T93" s="65"/>
      <c r="U93" s="65"/>
      <c r="V93" s="65"/>
      <c r="W93" s="65"/>
      <c r="X93" s="65"/>
      <c r="Y93" s="331"/>
    </row>
    <row r="94" spans="1:25">
      <c r="A94" s="331"/>
      <c r="B94" s="136">
        <v>2</v>
      </c>
      <c r="C94" s="326" t="s">
        <v>343</v>
      </c>
      <c r="D94" s="326"/>
      <c r="E94" s="103"/>
      <c r="F94" s="103"/>
      <c r="G94" s="100"/>
      <c r="H94" s="103"/>
      <c r="I94" s="100"/>
      <c r="J94" s="100"/>
      <c r="K94" s="100"/>
      <c r="L94" s="100"/>
      <c r="M94" s="100"/>
      <c r="N94" s="100"/>
      <c r="O94" s="100"/>
      <c r="P94" s="100"/>
      <c r="Q94" s="100"/>
      <c r="R94" s="100"/>
      <c r="S94" s="100"/>
      <c r="T94" s="100"/>
      <c r="U94" s="100"/>
      <c r="V94" s="100"/>
      <c r="W94" s="100"/>
      <c r="X94" s="100"/>
      <c r="Y94" s="331"/>
    </row>
    <row r="95" spans="1:25">
      <c r="A95" s="331"/>
      <c r="B95" s="137" t="s">
        <v>190</v>
      </c>
      <c r="C95" s="312" t="s">
        <v>344</v>
      </c>
      <c r="D95" s="312"/>
      <c r="E95" s="65"/>
      <c r="F95" s="65"/>
      <c r="G95" s="65"/>
      <c r="H95" s="65"/>
      <c r="I95" s="65"/>
      <c r="J95" s="65"/>
      <c r="K95" s="65"/>
      <c r="L95" s="65"/>
      <c r="M95" s="65"/>
      <c r="N95" s="65"/>
      <c r="O95" s="65"/>
      <c r="P95" s="65"/>
      <c r="Q95" s="65"/>
      <c r="R95" s="65"/>
      <c r="S95" s="65"/>
      <c r="T95" s="65"/>
      <c r="U95" s="65"/>
      <c r="V95" s="65"/>
      <c r="W95" s="65"/>
      <c r="X95" s="65"/>
      <c r="Y95" s="331"/>
    </row>
    <row r="96" spans="1:25">
      <c r="A96" s="331"/>
      <c r="B96" s="137" t="s">
        <v>192</v>
      </c>
      <c r="C96" s="326" t="s">
        <v>345</v>
      </c>
      <c r="D96" s="326"/>
      <c r="E96" s="65"/>
      <c r="F96" s="65"/>
      <c r="G96" s="65"/>
      <c r="H96" s="65"/>
      <c r="I96" s="65"/>
      <c r="J96" s="65"/>
      <c r="K96" s="65"/>
      <c r="L96" s="65"/>
      <c r="M96" s="65"/>
      <c r="N96" s="65"/>
      <c r="O96" s="65"/>
      <c r="P96" s="65"/>
      <c r="Q96" s="65"/>
      <c r="R96" s="65"/>
      <c r="S96" s="65"/>
      <c r="T96" s="65"/>
      <c r="U96" s="65"/>
      <c r="V96" s="65"/>
      <c r="W96" s="65"/>
      <c r="X96" s="65"/>
      <c r="Y96" s="331"/>
    </row>
    <row r="97" spans="1:25">
      <c r="A97" s="331"/>
      <c r="B97" s="137" t="s">
        <v>193</v>
      </c>
      <c r="C97" s="312" t="s">
        <v>346</v>
      </c>
      <c r="D97" s="312"/>
      <c r="E97" s="65"/>
      <c r="F97" s="65"/>
      <c r="G97" s="65"/>
      <c r="H97" s="65"/>
      <c r="I97" s="65"/>
      <c r="J97" s="65"/>
      <c r="K97" s="65"/>
      <c r="L97" s="65"/>
      <c r="M97" s="65"/>
      <c r="N97" s="65"/>
      <c r="O97" s="65"/>
      <c r="P97" s="65"/>
      <c r="Q97" s="65"/>
      <c r="R97" s="65"/>
      <c r="S97" s="65"/>
      <c r="T97" s="65"/>
      <c r="U97" s="65"/>
      <c r="V97" s="65"/>
      <c r="W97" s="65"/>
      <c r="X97" s="65"/>
      <c r="Y97" s="331"/>
    </row>
    <row r="98" spans="1:25">
      <c r="A98" s="331"/>
      <c r="B98" s="18">
        <v>3</v>
      </c>
      <c r="C98" s="326" t="s">
        <v>449</v>
      </c>
      <c r="D98" s="326"/>
      <c r="E98" s="65"/>
      <c r="F98" s="65"/>
      <c r="G98" s="65"/>
      <c r="H98" s="65"/>
      <c r="I98" s="65"/>
      <c r="J98" s="65"/>
      <c r="K98" s="65"/>
      <c r="L98" s="65"/>
      <c r="M98" s="65"/>
      <c r="N98" s="65"/>
      <c r="O98" s="65"/>
      <c r="P98" s="65"/>
      <c r="Q98" s="65"/>
      <c r="R98" s="65"/>
      <c r="S98" s="65"/>
      <c r="T98" s="65"/>
      <c r="U98" s="65"/>
      <c r="V98" s="65"/>
      <c r="W98" s="65"/>
      <c r="X98" s="65"/>
      <c r="Y98" s="331"/>
    </row>
    <row r="99" spans="1:25" ht="13.8" thickBot="1">
      <c r="A99" s="331"/>
      <c r="B99" s="18">
        <v>4</v>
      </c>
      <c r="C99" s="312" t="s">
        <v>276</v>
      </c>
      <c r="D99" s="312"/>
      <c r="E99" s="65"/>
      <c r="F99" s="65"/>
      <c r="G99" s="65"/>
      <c r="H99" s="65"/>
      <c r="I99" s="65"/>
      <c r="J99" s="65"/>
      <c r="K99" s="65"/>
      <c r="L99" s="65"/>
      <c r="M99" s="65"/>
      <c r="N99" s="65"/>
      <c r="O99" s="65"/>
      <c r="P99" s="65"/>
      <c r="Q99" s="65"/>
      <c r="R99" s="65"/>
      <c r="S99" s="65"/>
      <c r="T99" s="65"/>
      <c r="U99" s="65"/>
      <c r="V99" s="65"/>
      <c r="W99" s="65"/>
      <c r="X99" s="65"/>
      <c r="Y99" s="331"/>
    </row>
    <row r="100" spans="1:25" ht="13.8" thickBot="1">
      <c r="A100" s="331"/>
      <c r="C100" s="291" t="s">
        <v>35</v>
      </c>
      <c r="D100" s="292"/>
      <c r="E100" s="40" t="str">
        <f>IF(OR(SUMPRODUCT(ISTEXT(E84:E91)*1)&gt;6, SUMPRODUCT(ISTEXT(E93:E99)*1)&gt;5), "C", IF(SUMPRODUCT(ISTEXT(E84:E99)*1)&gt;0, MAX(0, SUMPRODUCT(ISTEXT(E84:E91)*1)/7*100, SUMPRODUCT(ISTEXT(E93:E99)*1)/6*100), ""))</f>
        <v/>
      </c>
      <c r="F100" s="40" t="str">
        <f t="shared" ref="F100:X100" si="7">IF(OR(SUMPRODUCT(ISTEXT(F84:F91)*1)&gt;6, SUMPRODUCT(ISTEXT(F93:F99)*1)&gt;5), "C", IF(SUMPRODUCT(ISTEXT(F84:F99)*1)&gt;0, MAX(0, SUMPRODUCT(ISTEXT(F84:F91)*1)/7*100, SUMPRODUCT(ISTEXT(F93:F99)*1)/6*100), ""))</f>
        <v/>
      </c>
      <c r="G100" s="40" t="str">
        <f t="shared" si="7"/>
        <v/>
      </c>
      <c r="H100" s="40" t="str">
        <f t="shared" si="7"/>
        <v/>
      </c>
      <c r="I100" s="40" t="str">
        <f t="shared" si="7"/>
        <v/>
      </c>
      <c r="J100" s="40" t="str">
        <f t="shared" si="7"/>
        <v/>
      </c>
      <c r="K100" s="40" t="str">
        <f t="shared" si="7"/>
        <v/>
      </c>
      <c r="L100" s="40" t="str">
        <f t="shared" si="7"/>
        <v/>
      </c>
      <c r="M100" s="40" t="str">
        <f t="shared" si="7"/>
        <v/>
      </c>
      <c r="N100" s="40" t="str">
        <f t="shared" si="7"/>
        <v/>
      </c>
      <c r="O100" s="40" t="str">
        <f t="shared" si="7"/>
        <v/>
      </c>
      <c r="P100" s="40" t="str">
        <f t="shared" si="7"/>
        <v/>
      </c>
      <c r="Q100" s="40" t="str">
        <f t="shared" si="7"/>
        <v/>
      </c>
      <c r="R100" s="40" t="str">
        <f t="shared" si="7"/>
        <v/>
      </c>
      <c r="S100" s="40" t="str">
        <f t="shared" si="7"/>
        <v/>
      </c>
      <c r="T100" s="40" t="str">
        <f t="shared" si="7"/>
        <v/>
      </c>
      <c r="U100" s="40" t="str">
        <f t="shared" si="7"/>
        <v/>
      </c>
      <c r="V100" s="40" t="str">
        <f t="shared" si="7"/>
        <v/>
      </c>
      <c r="W100" s="40" t="str">
        <f t="shared" si="7"/>
        <v/>
      </c>
      <c r="X100" s="40" t="str">
        <f t="shared" si="7"/>
        <v/>
      </c>
      <c r="Y100" s="331"/>
    </row>
    <row r="101" spans="1:25" ht="19.2" customHeight="1">
      <c r="A101" s="331"/>
      <c r="C101" s="72" t="s">
        <v>161</v>
      </c>
      <c r="D101" s="72"/>
      <c r="E101" s="327" t="s">
        <v>874</v>
      </c>
      <c r="F101" s="327"/>
      <c r="G101" s="327"/>
      <c r="H101" s="327"/>
      <c r="I101" s="327"/>
      <c r="J101" s="327"/>
      <c r="K101" s="327"/>
      <c r="L101" s="327"/>
      <c r="M101" s="327"/>
      <c r="N101" s="327"/>
      <c r="O101" s="327"/>
      <c r="P101" s="327"/>
      <c r="Q101" s="327"/>
      <c r="R101" s="327"/>
      <c r="S101" s="327"/>
      <c r="T101" s="327"/>
      <c r="U101" s="327"/>
      <c r="V101" s="327"/>
      <c r="W101" s="327"/>
      <c r="X101" s="327"/>
      <c r="Y101" s="331"/>
    </row>
    <row r="102" spans="1:25">
      <c r="A102" s="331"/>
      <c r="B102" s="137" t="s">
        <v>250</v>
      </c>
      <c r="C102" s="316" t="s">
        <v>353</v>
      </c>
      <c r="D102" s="316"/>
      <c r="E102" s="91"/>
      <c r="F102" s="91"/>
      <c r="G102" s="91"/>
      <c r="H102" s="91"/>
      <c r="I102" s="91"/>
      <c r="J102" s="91"/>
      <c r="K102" s="91"/>
      <c r="L102" s="91"/>
      <c r="M102" s="91"/>
      <c r="N102" s="91"/>
      <c r="O102" s="91"/>
      <c r="P102" s="91"/>
      <c r="Q102" s="91"/>
      <c r="R102" s="91"/>
      <c r="S102" s="91"/>
      <c r="T102" s="91"/>
      <c r="U102" s="91"/>
      <c r="V102" s="91"/>
      <c r="W102" s="91"/>
      <c r="X102" s="91"/>
      <c r="Y102" s="331"/>
    </row>
    <row r="103" spans="1:25">
      <c r="A103" s="331"/>
      <c r="B103" s="137" t="s">
        <v>253</v>
      </c>
      <c r="C103" s="316" t="s">
        <v>354</v>
      </c>
      <c r="D103" s="312"/>
      <c r="E103" s="91"/>
      <c r="F103" s="91"/>
      <c r="G103" s="91"/>
      <c r="H103" s="91"/>
      <c r="I103" s="91"/>
      <c r="J103" s="91"/>
      <c r="K103" s="91"/>
      <c r="L103" s="91"/>
      <c r="M103" s="91"/>
      <c r="N103" s="91"/>
      <c r="O103" s="91"/>
      <c r="P103" s="91"/>
      <c r="Q103" s="91"/>
      <c r="R103" s="91"/>
      <c r="S103" s="91"/>
      <c r="T103" s="91"/>
      <c r="U103" s="91"/>
      <c r="V103" s="91"/>
      <c r="W103" s="91"/>
      <c r="X103" s="91"/>
      <c r="Y103" s="331"/>
    </row>
    <row r="104" spans="1:25">
      <c r="A104" s="331"/>
      <c r="B104" s="137" t="s">
        <v>254</v>
      </c>
      <c r="C104" s="316" t="s">
        <v>355</v>
      </c>
      <c r="D104" s="316"/>
      <c r="E104" s="91"/>
      <c r="F104" s="91"/>
      <c r="G104" s="91"/>
      <c r="H104" s="91"/>
      <c r="I104" s="91"/>
      <c r="J104" s="91"/>
      <c r="K104" s="91"/>
      <c r="L104" s="91"/>
      <c r="M104" s="91"/>
      <c r="N104" s="91"/>
      <c r="O104" s="91"/>
      <c r="P104" s="91"/>
      <c r="Q104" s="91"/>
      <c r="R104" s="91"/>
      <c r="S104" s="91"/>
      <c r="T104" s="91"/>
      <c r="U104" s="91"/>
      <c r="V104" s="91"/>
      <c r="W104" s="91"/>
      <c r="X104" s="91"/>
      <c r="Y104" s="331"/>
    </row>
    <row r="105" spans="1:25">
      <c r="A105" s="331"/>
      <c r="B105" s="137" t="s">
        <v>429</v>
      </c>
      <c r="C105" s="326" t="s">
        <v>356</v>
      </c>
      <c r="D105" s="326"/>
      <c r="E105" s="91"/>
      <c r="F105" s="91"/>
      <c r="G105" s="91"/>
      <c r="H105" s="91"/>
      <c r="I105" s="91"/>
      <c r="J105" s="91"/>
      <c r="K105" s="91"/>
      <c r="L105" s="91"/>
      <c r="M105" s="91"/>
      <c r="N105" s="91"/>
      <c r="O105" s="91"/>
      <c r="P105" s="91"/>
      <c r="Q105" s="91"/>
      <c r="R105" s="91"/>
      <c r="S105" s="91"/>
      <c r="T105" s="91"/>
      <c r="U105" s="91"/>
      <c r="V105" s="91"/>
      <c r="W105" s="91"/>
      <c r="X105" s="91"/>
      <c r="Y105" s="331"/>
    </row>
    <row r="106" spans="1:25">
      <c r="A106" s="331"/>
      <c r="B106" s="137" t="s">
        <v>430</v>
      </c>
      <c r="C106" s="326" t="s">
        <v>561</v>
      </c>
      <c r="D106" s="326"/>
      <c r="E106" s="91"/>
      <c r="F106" s="91"/>
      <c r="G106" s="91"/>
      <c r="H106" s="91"/>
      <c r="I106" s="91"/>
      <c r="J106" s="91"/>
      <c r="K106" s="91"/>
      <c r="L106" s="91"/>
      <c r="M106" s="91"/>
      <c r="N106" s="91"/>
      <c r="O106" s="91"/>
      <c r="P106" s="91"/>
      <c r="Q106" s="91"/>
      <c r="R106" s="91"/>
      <c r="S106" s="91"/>
      <c r="T106" s="91"/>
      <c r="U106" s="91"/>
      <c r="V106" s="91"/>
      <c r="W106" s="91"/>
      <c r="X106" s="91"/>
      <c r="Y106" s="331"/>
    </row>
    <row r="107" spans="1:25">
      <c r="A107" s="331"/>
      <c r="B107" s="137" t="s">
        <v>190</v>
      </c>
      <c r="C107" s="316" t="s">
        <v>358</v>
      </c>
      <c r="D107" s="312"/>
      <c r="E107" s="91"/>
      <c r="F107" s="91"/>
      <c r="G107" s="91"/>
      <c r="H107" s="91"/>
      <c r="I107" s="91"/>
      <c r="J107" s="91"/>
      <c r="K107" s="91"/>
      <c r="L107" s="91"/>
      <c r="M107" s="91"/>
      <c r="N107" s="91"/>
      <c r="O107" s="91"/>
      <c r="P107" s="91"/>
      <c r="Q107" s="91"/>
      <c r="R107" s="91"/>
      <c r="S107" s="91"/>
      <c r="T107" s="91"/>
      <c r="U107" s="91"/>
      <c r="V107" s="91"/>
      <c r="W107" s="91"/>
      <c r="X107" s="91"/>
      <c r="Y107" s="331"/>
    </row>
    <row r="108" spans="1:25">
      <c r="A108" s="331"/>
      <c r="B108" s="137" t="s">
        <v>192</v>
      </c>
      <c r="C108" s="316" t="s">
        <v>359</v>
      </c>
      <c r="D108" s="312"/>
      <c r="E108" s="91"/>
      <c r="F108" s="91"/>
      <c r="G108" s="91"/>
      <c r="H108" s="91"/>
      <c r="I108" s="91"/>
      <c r="J108" s="91"/>
      <c r="K108" s="91"/>
      <c r="L108" s="91"/>
      <c r="M108" s="91"/>
      <c r="N108" s="91"/>
      <c r="O108" s="91"/>
      <c r="P108" s="91"/>
      <c r="Q108" s="91"/>
      <c r="R108" s="91"/>
      <c r="S108" s="91"/>
      <c r="T108" s="91"/>
      <c r="U108" s="91"/>
      <c r="V108" s="91"/>
      <c r="W108" s="91"/>
      <c r="X108" s="91"/>
      <c r="Y108" s="331"/>
    </row>
    <row r="109" spans="1:25">
      <c r="A109" s="331"/>
      <c r="B109" s="137" t="s">
        <v>193</v>
      </c>
      <c r="C109" s="316" t="s">
        <v>360</v>
      </c>
      <c r="D109" s="312"/>
      <c r="E109" s="91"/>
      <c r="F109" s="91"/>
      <c r="G109" s="91"/>
      <c r="H109" s="91"/>
      <c r="I109" s="91"/>
      <c r="J109" s="91"/>
      <c r="K109" s="91"/>
      <c r="L109" s="91"/>
      <c r="M109" s="91"/>
      <c r="N109" s="91"/>
      <c r="O109" s="91"/>
      <c r="P109" s="91"/>
      <c r="Q109" s="91"/>
      <c r="R109" s="91"/>
      <c r="S109" s="91"/>
      <c r="T109" s="91"/>
      <c r="U109" s="91"/>
      <c r="V109" s="91"/>
      <c r="W109" s="91"/>
      <c r="X109" s="91"/>
      <c r="Y109" s="331"/>
    </row>
    <row r="110" spans="1:25">
      <c r="A110" s="331"/>
      <c r="B110" s="137" t="s">
        <v>195</v>
      </c>
      <c r="C110" s="316" t="s">
        <v>361</v>
      </c>
      <c r="D110" s="312"/>
      <c r="E110" s="91"/>
      <c r="F110" s="91"/>
      <c r="G110" s="91"/>
      <c r="H110" s="91"/>
      <c r="I110" s="91"/>
      <c r="J110" s="91"/>
      <c r="K110" s="91"/>
      <c r="L110" s="91"/>
      <c r="M110" s="91"/>
      <c r="N110" s="91"/>
      <c r="O110" s="91"/>
      <c r="P110" s="91"/>
      <c r="Q110" s="91"/>
      <c r="R110" s="91"/>
      <c r="S110" s="91"/>
      <c r="T110" s="91"/>
      <c r="U110" s="91"/>
      <c r="V110" s="91"/>
      <c r="W110" s="91"/>
      <c r="X110" s="91"/>
      <c r="Y110" s="331"/>
    </row>
    <row r="111" spans="1:25">
      <c r="A111" s="331"/>
      <c r="B111" s="137" t="s">
        <v>172</v>
      </c>
      <c r="C111" s="316" t="s">
        <v>362</v>
      </c>
      <c r="D111" s="312"/>
      <c r="E111" s="91"/>
      <c r="F111" s="91"/>
      <c r="G111" s="91"/>
      <c r="H111" s="91"/>
      <c r="I111" s="91"/>
      <c r="J111" s="91"/>
      <c r="K111" s="91"/>
      <c r="L111" s="91"/>
      <c r="M111" s="91"/>
      <c r="N111" s="91"/>
      <c r="O111" s="91"/>
      <c r="P111" s="91"/>
      <c r="Q111" s="91"/>
      <c r="R111" s="91"/>
      <c r="S111" s="91"/>
      <c r="T111" s="91"/>
      <c r="U111" s="91"/>
      <c r="V111" s="91"/>
      <c r="W111" s="91"/>
      <c r="X111" s="91"/>
      <c r="Y111" s="331"/>
    </row>
    <row r="112" spans="1:25">
      <c r="A112" s="331"/>
      <c r="B112" s="137" t="s">
        <v>174</v>
      </c>
      <c r="C112" s="326" t="s">
        <v>363</v>
      </c>
      <c r="D112" s="326"/>
      <c r="E112" s="91"/>
      <c r="F112" s="91"/>
      <c r="G112" s="91"/>
      <c r="H112" s="91"/>
      <c r="I112" s="91"/>
      <c r="J112" s="91"/>
      <c r="K112" s="91"/>
      <c r="L112" s="91"/>
      <c r="M112" s="91"/>
      <c r="N112" s="91"/>
      <c r="O112" s="91"/>
      <c r="P112" s="91"/>
      <c r="Q112" s="91"/>
      <c r="R112" s="91"/>
      <c r="S112" s="91"/>
      <c r="T112" s="91"/>
      <c r="U112" s="91"/>
      <c r="V112" s="91"/>
      <c r="W112" s="91"/>
      <c r="X112" s="91"/>
      <c r="Y112" s="331"/>
    </row>
    <row r="113" spans="1:25">
      <c r="A113" s="331"/>
      <c r="B113" s="137" t="s">
        <v>175</v>
      </c>
      <c r="C113" s="325" t="s">
        <v>364</v>
      </c>
      <c r="D113" s="325"/>
      <c r="E113" s="91"/>
      <c r="F113" s="91"/>
      <c r="G113" s="91"/>
      <c r="H113" s="91"/>
      <c r="I113" s="91"/>
      <c r="J113" s="91"/>
      <c r="K113" s="91"/>
      <c r="L113" s="91"/>
      <c r="M113" s="91"/>
      <c r="N113" s="91"/>
      <c r="O113" s="91"/>
      <c r="P113" s="91"/>
      <c r="Q113" s="91"/>
      <c r="R113" s="91"/>
      <c r="S113" s="91"/>
      <c r="T113" s="91"/>
      <c r="U113" s="91"/>
      <c r="V113" s="91"/>
      <c r="W113" s="91"/>
      <c r="X113" s="91"/>
      <c r="Y113" s="331"/>
    </row>
    <row r="114" spans="1:25">
      <c r="A114" s="331"/>
      <c r="B114" s="137" t="s">
        <v>177</v>
      </c>
      <c r="C114" s="326" t="s">
        <v>365</v>
      </c>
      <c r="D114" s="326"/>
      <c r="E114" s="91"/>
      <c r="F114" s="91"/>
      <c r="G114" s="91"/>
      <c r="H114" s="91"/>
      <c r="I114" s="91"/>
      <c r="J114" s="91"/>
      <c r="K114" s="91"/>
      <c r="L114" s="91"/>
      <c r="M114" s="91"/>
      <c r="N114" s="91"/>
      <c r="O114" s="91"/>
      <c r="P114" s="91"/>
      <c r="Q114" s="91"/>
      <c r="R114" s="91"/>
      <c r="S114" s="91"/>
      <c r="T114" s="91"/>
      <c r="U114" s="91"/>
      <c r="V114" s="91"/>
      <c r="W114" s="91"/>
      <c r="X114" s="91"/>
      <c r="Y114" s="331"/>
    </row>
    <row r="115" spans="1:25">
      <c r="A115" s="331"/>
      <c r="B115" s="137">
        <v>4</v>
      </c>
      <c r="C115" s="326" t="s">
        <v>366</v>
      </c>
      <c r="D115" s="326"/>
      <c r="E115" s="91"/>
      <c r="F115" s="91"/>
      <c r="G115" s="91"/>
      <c r="H115" s="91"/>
      <c r="I115" s="91"/>
      <c r="J115" s="91"/>
      <c r="K115" s="91"/>
      <c r="L115" s="91"/>
      <c r="M115" s="91"/>
      <c r="N115" s="91"/>
      <c r="O115" s="91"/>
      <c r="P115" s="91"/>
      <c r="Q115" s="91"/>
      <c r="R115" s="91"/>
      <c r="S115" s="91"/>
      <c r="T115" s="91"/>
      <c r="U115" s="91"/>
      <c r="V115" s="91"/>
      <c r="W115" s="91"/>
      <c r="X115" s="91"/>
      <c r="Y115" s="331"/>
    </row>
    <row r="116" spans="1:25">
      <c r="A116" s="331"/>
      <c r="B116" s="137" t="s">
        <v>225</v>
      </c>
      <c r="C116" s="326" t="s">
        <v>367</v>
      </c>
      <c r="D116" s="326"/>
      <c r="E116" s="91"/>
      <c r="F116" s="91"/>
      <c r="G116" s="91"/>
      <c r="H116" s="91"/>
      <c r="I116" s="91"/>
      <c r="J116" s="91"/>
      <c r="K116" s="91"/>
      <c r="L116" s="91"/>
      <c r="M116" s="91"/>
      <c r="N116" s="91"/>
      <c r="O116" s="91"/>
      <c r="P116" s="91"/>
      <c r="Q116" s="91"/>
      <c r="R116" s="91"/>
      <c r="S116" s="91"/>
      <c r="T116" s="91"/>
      <c r="U116" s="91"/>
      <c r="V116" s="91"/>
      <c r="W116" s="91"/>
      <c r="X116" s="91"/>
      <c r="Y116" s="331"/>
    </row>
    <row r="117" spans="1:25">
      <c r="A117" s="331"/>
      <c r="B117" s="137" t="s">
        <v>227</v>
      </c>
      <c r="C117" s="326" t="s">
        <v>368</v>
      </c>
      <c r="D117" s="326"/>
      <c r="E117" s="91"/>
      <c r="F117" s="91"/>
      <c r="G117" s="91"/>
      <c r="H117" s="91"/>
      <c r="I117" s="91"/>
      <c r="J117" s="91"/>
      <c r="K117" s="91"/>
      <c r="L117" s="91"/>
      <c r="M117" s="91"/>
      <c r="N117" s="91"/>
      <c r="O117" s="91"/>
      <c r="P117" s="91"/>
      <c r="Q117" s="91"/>
      <c r="R117" s="91"/>
      <c r="S117" s="91"/>
      <c r="T117" s="91"/>
      <c r="U117" s="91"/>
      <c r="V117" s="91"/>
      <c r="W117" s="91"/>
      <c r="X117" s="91"/>
      <c r="Y117" s="331"/>
    </row>
    <row r="118" spans="1:25" ht="13.8" thickBot="1">
      <c r="A118" s="331"/>
      <c r="B118" s="137">
        <v>6</v>
      </c>
      <c r="C118" s="326" t="s">
        <v>357</v>
      </c>
      <c r="D118" s="326"/>
      <c r="E118" s="91"/>
      <c r="F118" s="91"/>
      <c r="G118" s="91"/>
      <c r="H118" s="91"/>
      <c r="I118" s="91"/>
      <c r="J118" s="91"/>
      <c r="K118" s="91"/>
      <c r="L118" s="91"/>
      <c r="M118" s="91"/>
      <c r="N118" s="91"/>
      <c r="O118" s="91"/>
      <c r="P118" s="91"/>
      <c r="Q118" s="91"/>
      <c r="R118" s="91"/>
      <c r="S118" s="91"/>
      <c r="T118" s="91"/>
      <c r="U118" s="91"/>
      <c r="V118" s="91"/>
      <c r="W118" s="91"/>
      <c r="X118" s="91"/>
      <c r="Y118" s="331"/>
    </row>
    <row r="119" spans="1:25" ht="13.8" thickBot="1">
      <c r="A119" s="331"/>
      <c r="C119" s="291" t="s">
        <v>35</v>
      </c>
      <c r="D119" s="292"/>
      <c r="E119" s="40" t="str">
        <f>IF(SUMPRODUCT(ISTEXT(E102:E104)*1)+SUMPRODUCT( ISTEXT(E107:E118)*1)=15, "C", IF(SUMPRODUCT(ISTEXT(E102:E118)*1)&gt;0, (SUMPRODUCT(ISTEXT(E102:E104)*1)+SUMPRODUCT(ISTEXT(E107:E118)*1))/15*100, ""))</f>
        <v/>
      </c>
      <c r="F119" s="40" t="str">
        <f t="shared" ref="F119:X119" si="8">IF(SUMPRODUCT(ISTEXT(F102:F104)*1)+SUMPRODUCT( ISTEXT(F107:F118)*1)=15, "C", IF(SUMPRODUCT(ISTEXT(F102:F118)*1)&gt;0, (SUMPRODUCT(ISTEXT(F102:F104)*1)+SUMPRODUCT(ISTEXT(F107:F118)*1))/15*100, ""))</f>
        <v/>
      </c>
      <c r="G119" s="40" t="str">
        <f t="shared" si="8"/>
        <v/>
      </c>
      <c r="H119" s="40" t="str">
        <f t="shared" si="8"/>
        <v/>
      </c>
      <c r="I119" s="40" t="str">
        <f t="shared" si="8"/>
        <v/>
      </c>
      <c r="J119" s="40" t="str">
        <f t="shared" si="8"/>
        <v/>
      </c>
      <c r="K119" s="40" t="str">
        <f t="shared" si="8"/>
        <v/>
      </c>
      <c r="L119" s="40" t="str">
        <f t="shared" si="8"/>
        <v/>
      </c>
      <c r="M119" s="40" t="str">
        <f t="shared" si="8"/>
        <v/>
      </c>
      <c r="N119" s="40" t="str">
        <f t="shared" si="8"/>
        <v/>
      </c>
      <c r="O119" s="40" t="str">
        <f t="shared" si="8"/>
        <v/>
      </c>
      <c r="P119" s="40" t="str">
        <f t="shared" si="8"/>
        <v/>
      </c>
      <c r="Q119" s="40" t="str">
        <f t="shared" si="8"/>
        <v/>
      </c>
      <c r="R119" s="40" t="str">
        <f t="shared" si="8"/>
        <v/>
      </c>
      <c r="S119" s="40" t="str">
        <f t="shared" si="8"/>
        <v/>
      </c>
      <c r="T119" s="40" t="str">
        <f t="shared" si="8"/>
        <v/>
      </c>
      <c r="U119" s="40" t="str">
        <f t="shared" si="8"/>
        <v/>
      </c>
      <c r="V119" s="40" t="str">
        <f t="shared" si="8"/>
        <v/>
      </c>
      <c r="W119" s="40" t="str">
        <f t="shared" si="8"/>
        <v/>
      </c>
      <c r="X119" s="40" t="str">
        <f t="shared" si="8"/>
        <v/>
      </c>
      <c r="Y119" s="331"/>
    </row>
  </sheetData>
  <sheetProtection algorithmName="SHA-512" hashValue="4N9l7YICbIJOIeoaG1ZNA8dVQgJ+LwA8khWizPPbKrBI+G1CmV+nSvR6TB1ffB5w1UaKnL4mLFHt9EQahxWtQA==" saltValue="mPwe6LS5rTqOA1iMX+uG/Q==" spinCount="100000" sheet="1" objects="1" scenarios="1" selectLockedCells="1"/>
  <mergeCells count="137">
    <mergeCell ref="C14:D14"/>
    <mergeCell ref="C119:D119"/>
    <mergeCell ref="A1:A119"/>
    <mergeCell ref="C54:D54"/>
    <mergeCell ref="C105:D105"/>
    <mergeCell ref="C106:D106"/>
    <mergeCell ref="C65:D65"/>
    <mergeCell ref="C71:D71"/>
    <mergeCell ref="C69:D69"/>
    <mergeCell ref="C72:D72"/>
    <mergeCell ref="C73:D73"/>
    <mergeCell ref="C118:D118"/>
    <mergeCell ref="C114:D114"/>
    <mergeCell ref="C116:D116"/>
    <mergeCell ref="C117:D117"/>
    <mergeCell ref="C115:D115"/>
    <mergeCell ref="C102:D102"/>
    <mergeCell ref="C103:D103"/>
    <mergeCell ref="C45:D45"/>
    <mergeCell ref="C46:D46"/>
    <mergeCell ref="C47:D47"/>
    <mergeCell ref="C17:D17"/>
    <mergeCell ref="C19:D19"/>
    <mergeCell ref="C22:D22"/>
    <mergeCell ref="C13:D13"/>
    <mergeCell ref="C38:D38"/>
    <mergeCell ref="Y1:Y119"/>
    <mergeCell ref="C64:D64"/>
    <mergeCell ref="C37:D37"/>
    <mergeCell ref="C98:D98"/>
    <mergeCell ref="C100:D100"/>
    <mergeCell ref="C59:D59"/>
    <mergeCell ref="C60:D60"/>
    <mergeCell ref="C66:D66"/>
    <mergeCell ref="C63:D63"/>
    <mergeCell ref="C57:D57"/>
    <mergeCell ref="E5:X5"/>
    <mergeCell ref="C56:D56"/>
    <mergeCell ref="C6:D6"/>
    <mergeCell ref="C8:D8"/>
    <mergeCell ref="C18:D18"/>
    <mergeCell ref="C27:D27"/>
    <mergeCell ref="C78:D78"/>
    <mergeCell ref="C80:D80"/>
    <mergeCell ref="C83:D83"/>
    <mergeCell ref="C75:D75"/>
    <mergeCell ref="C51:D51"/>
    <mergeCell ref="C95:D95"/>
    <mergeCell ref="C96:D96"/>
    <mergeCell ref="C67:D67"/>
    <mergeCell ref="T1:T4"/>
    <mergeCell ref="U1:U4"/>
    <mergeCell ref="C79:D79"/>
    <mergeCell ref="E101:X101"/>
    <mergeCell ref="E53:X53"/>
    <mergeCell ref="E62:X62"/>
    <mergeCell ref="C52:D52"/>
    <mergeCell ref="C50:D50"/>
    <mergeCell ref="E82:X82"/>
    <mergeCell ref="C55:D55"/>
    <mergeCell ref="C58:D58"/>
    <mergeCell ref="C87:D87"/>
    <mergeCell ref="C88:D88"/>
    <mergeCell ref="C89:D89"/>
    <mergeCell ref="C90:D90"/>
    <mergeCell ref="C91:D91"/>
    <mergeCell ref="C92:D92"/>
    <mergeCell ref="C15:D15"/>
    <mergeCell ref="F1:F4"/>
    <mergeCell ref="C20:D20"/>
    <mergeCell ref="C21:D21"/>
    <mergeCell ref="C29:D29"/>
    <mergeCell ref="C30:D30"/>
    <mergeCell ref="C68:D68"/>
    <mergeCell ref="C113:D113"/>
    <mergeCell ref="C76:D76"/>
    <mergeCell ref="C81:D81"/>
    <mergeCell ref="C84:D84"/>
    <mergeCell ref="C85:D85"/>
    <mergeCell ref="C86:D86"/>
    <mergeCell ref="C104:D104"/>
    <mergeCell ref="C107:D107"/>
    <mergeCell ref="C108:D108"/>
    <mergeCell ref="C109:D109"/>
    <mergeCell ref="C110:D110"/>
    <mergeCell ref="C111:D111"/>
    <mergeCell ref="C112:D112"/>
    <mergeCell ref="C93:D93"/>
    <mergeCell ref="C94:D94"/>
    <mergeCell ref="V1:V4"/>
    <mergeCell ref="C97:D97"/>
    <mergeCell ref="C70:D70"/>
    <mergeCell ref="C99:D99"/>
    <mergeCell ref="C77:D77"/>
    <mergeCell ref="C48:D48"/>
    <mergeCell ref="B4:D4"/>
    <mergeCell ref="C28:D28"/>
    <mergeCell ref="P1:P4"/>
    <mergeCell ref="M1:M4"/>
    <mergeCell ref="C42:D42"/>
    <mergeCell ref="C43:D43"/>
    <mergeCell ref="E1:E4"/>
    <mergeCell ref="O1:O4"/>
    <mergeCell ref="H1:H4"/>
    <mergeCell ref="Q1:Q4"/>
    <mergeCell ref="N1:N4"/>
    <mergeCell ref="E74:X74"/>
    <mergeCell ref="C7:D7"/>
    <mergeCell ref="E10:X10"/>
    <mergeCell ref="C11:D11"/>
    <mergeCell ref="C12:D12"/>
    <mergeCell ref="E16:X16"/>
    <mergeCell ref="E40:X40"/>
    <mergeCell ref="W1:W4"/>
    <mergeCell ref="X1:X4"/>
    <mergeCell ref="C49:D49"/>
    <mergeCell ref="C35:D35"/>
    <mergeCell ref="C32:D32"/>
    <mergeCell ref="C33:D33"/>
    <mergeCell ref="C34:D34"/>
    <mergeCell ref="C36:D36"/>
    <mergeCell ref="C39:D39"/>
    <mergeCell ref="C31:D31"/>
    <mergeCell ref="C26:D26"/>
    <mergeCell ref="C23:D23"/>
    <mergeCell ref="C24:D24"/>
    <mergeCell ref="C25:D25"/>
    <mergeCell ref="S1:S4"/>
    <mergeCell ref="K1:K4"/>
    <mergeCell ref="J1:J4"/>
    <mergeCell ref="R1:R4"/>
    <mergeCell ref="C41:D41"/>
    <mergeCell ref="C44:D44"/>
    <mergeCell ref="C9:D9"/>
    <mergeCell ref="L1:L4"/>
    <mergeCell ref="G1:G4"/>
    <mergeCell ref="I1:I4"/>
  </mergeCells>
  <phoneticPr fontId="1" type="noConversion"/>
  <printOptions horizontalCentered="1"/>
  <pageMargins left="0.75" right="0.7" top="1" bottom="0.5" header="0.5" footer="0"/>
  <pageSetup scale="70" orientation="portrait" r:id="rId1"/>
  <headerFooter alignWithMargins="0">
    <oddHeader>&amp;C&amp;"Arial,Bold"&amp;14WebelosTrax&amp;12
Activity Pins - &amp;D</oddHeader>
  </headerFooter>
  <rowBreaks count="1" manualBreakCount="1">
    <brk id="61" max="24"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Y216"/>
  <sheetViews>
    <sheetView showGridLines="0" zoomScaleNormal="100" zoomScaleSheetLayoutView="55" workbookViewId="0">
      <pane xSplit="1" ySplit="4" topLeftCell="B5" activePane="bottomRight" state="frozen"/>
      <selection pane="topRight" activeCell="B1" sqref="B1"/>
      <selection pane="bottomLeft" activeCell="A5" sqref="A5"/>
      <selection pane="bottomRight" activeCell="E6" sqref="E6"/>
    </sheetView>
  </sheetViews>
  <sheetFormatPr defaultColWidth="8.88671875" defaultRowHeight="13.2"/>
  <cols>
    <col min="1" max="1" width="3.109375" style="18" customWidth="1"/>
    <col min="2" max="2" width="3.44140625" style="18" customWidth="1"/>
    <col min="3" max="3" width="15.6640625" style="18" customWidth="1"/>
    <col min="4" max="4" width="16.44140625" style="18" customWidth="1"/>
    <col min="5" max="24" width="3.44140625" style="18" customWidth="1"/>
    <col min="25" max="25" width="3.109375" style="18" customWidth="1"/>
    <col min="26" max="16384" width="8.88671875" style="18"/>
  </cols>
  <sheetData>
    <row r="1" spans="1:25" ht="15.75" customHeight="1">
      <c r="A1" s="331" t="s">
        <v>503</v>
      </c>
      <c r="B1" s="132"/>
      <c r="C1" s="12" t="s">
        <v>133</v>
      </c>
      <c r="D1" s="13" t="str">
        <f>Instructions!F3</f>
        <v xml:space="preserve"> </v>
      </c>
      <c r="E1" s="261" t="str">
        <f ca="1">'Scout 1'!$A1</f>
        <v>Scout 1</v>
      </c>
      <c r="F1" s="261" t="str">
        <f ca="1">'Scout 2'!$A1</f>
        <v>Scout 2</v>
      </c>
      <c r="G1" s="261" t="str">
        <f ca="1">'Scout 3'!$A1</f>
        <v>Scout 3</v>
      </c>
      <c r="H1" s="261" t="str">
        <f ca="1">'Scout 4'!$A1</f>
        <v>Scout 4</v>
      </c>
      <c r="I1" s="261" t="str">
        <f ca="1">'Scout 5'!$A1</f>
        <v>Scout 5</v>
      </c>
      <c r="J1" s="261" t="str">
        <f ca="1">'Scout 6'!$A1</f>
        <v>Scout 6</v>
      </c>
      <c r="K1" s="261" t="str">
        <f ca="1">'Scout 7'!$A1</f>
        <v>Scout 7</v>
      </c>
      <c r="L1" s="261" t="str">
        <f ca="1">'Scout 8'!$A1</f>
        <v>Scout 8</v>
      </c>
      <c r="M1" s="261" t="str">
        <f ca="1">'Scout 9'!$A1</f>
        <v>Scout 9</v>
      </c>
      <c r="N1" s="261" t="str">
        <f ca="1">'Scout 10'!$A1</f>
        <v>Scout 10</v>
      </c>
      <c r="O1" s="261" t="str">
        <f ca="1">'Scout 11'!$A1</f>
        <v>Scout 11</v>
      </c>
      <c r="P1" s="261" t="str">
        <f ca="1">'Scout 12'!$A1</f>
        <v>Scout 12</v>
      </c>
      <c r="Q1" s="261" t="str">
        <f ca="1">'Scout 13'!$A1</f>
        <v>Scout 13</v>
      </c>
      <c r="R1" s="261" t="str">
        <f ca="1">'Scout 14'!$A1</f>
        <v>Scout 14</v>
      </c>
      <c r="S1" s="261" t="str">
        <f ca="1">'Scout 15'!$A1</f>
        <v>Scout 15</v>
      </c>
      <c r="T1" s="254" t="str">
        <f ca="1">'Scout 16'!$A1</f>
        <v>Scout 16</v>
      </c>
      <c r="U1" s="254" t="str">
        <f ca="1">'Scout 17'!$A1</f>
        <v>Scout 17</v>
      </c>
      <c r="V1" s="254" t="str">
        <f ca="1">'Scout 18'!$A1</f>
        <v>Scout 18</v>
      </c>
      <c r="W1" s="254" t="str">
        <f ca="1">'Scout 19'!$A1</f>
        <v>Scout 19</v>
      </c>
      <c r="X1" s="254" t="str">
        <f ca="1">'Scout 20'!$A1</f>
        <v>Scout 20</v>
      </c>
      <c r="Y1" s="331" t="str">
        <f>A1</f>
        <v>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   Webelos Elective Pins</v>
      </c>
    </row>
    <row r="2" spans="1:25" ht="13.8">
      <c r="A2" s="331"/>
      <c r="B2" s="14"/>
      <c r="C2" s="15" t="s">
        <v>134</v>
      </c>
      <c r="D2" s="133" t="str">
        <f>Instructions!H5</f>
        <v xml:space="preserve"> </v>
      </c>
      <c r="E2" s="262"/>
      <c r="F2" s="262"/>
      <c r="G2" s="262"/>
      <c r="H2" s="262"/>
      <c r="I2" s="262"/>
      <c r="J2" s="262"/>
      <c r="K2" s="262"/>
      <c r="L2" s="262"/>
      <c r="M2" s="262"/>
      <c r="N2" s="262"/>
      <c r="O2" s="262"/>
      <c r="P2" s="262"/>
      <c r="Q2" s="262"/>
      <c r="R2" s="262"/>
      <c r="S2" s="262"/>
      <c r="T2" s="254"/>
      <c r="U2" s="254"/>
      <c r="V2" s="254"/>
      <c r="W2" s="254"/>
      <c r="X2" s="254"/>
      <c r="Y2" s="331"/>
    </row>
    <row r="3" spans="1:25">
      <c r="A3" s="331"/>
      <c r="B3" s="14"/>
      <c r="D3" s="134"/>
      <c r="E3" s="262"/>
      <c r="F3" s="262"/>
      <c r="G3" s="262"/>
      <c r="H3" s="262"/>
      <c r="I3" s="262"/>
      <c r="J3" s="262"/>
      <c r="K3" s="262"/>
      <c r="L3" s="262"/>
      <c r="M3" s="262"/>
      <c r="N3" s="262"/>
      <c r="O3" s="262"/>
      <c r="P3" s="262"/>
      <c r="Q3" s="262"/>
      <c r="R3" s="262"/>
      <c r="S3" s="262"/>
      <c r="T3" s="254"/>
      <c r="U3" s="254"/>
      <c r="V3" s="254"/>
      <c r="W3" s="254"/>
      <c r="X3" s="254"/>
      <c r="Y3" s="331"/>
    </row>
    <row r="4" spans="1:25">
      <c r="A4" s="331"/>
      <c r="B4" s="309" t="s">
        <v>489</v>
      </c>
      <c r="C4" s="310"/>
      <c r="D4" s="311"/>
      <c r="E4" s="297"/>
      <c r="F4" s="297"/>
      <c r="G4" s="297"/>
      <c r="H4" s="297"/>
      <c r="I4" s="297"/>
      <c r="J4" s="297"/>
      <c r="K4" s="297"/>
      <c r="L4" s="297"/>
      <c r="M4" s="297"/>
      <c r="N4" s="297"/>
      <c r="O4" s="297"/>
      <c r="P4" s="297"/>
      <c r="Q4" s="297"/>
      <c r="R4" s="297"/>
      <c r="S4" s="297"/>
      <c r="T4" s="254"/>
      <c r="U4" s="254"/>
      <c r="V4" s="254"/>
      <c r="W4" s="254"/>
      <c r="X4" s="254"/>
      <c r="Y4" s="331"/>
    </row>
    <row r="5" spans="1:25" ht="18" customHeight="1">
      <c r="A5" s="331"/>
      <c r="C5" s="72" t="s">
        <v>466</v>
      </c>
      <c r="D5" s="72"/>
      <c r="E5" s="332" t="s">
        <v>507</v>
      </c>
      <c r="F5" s="332"/>
      <c r="G5" s="332"/>
      <c r="H5" s="332"/>
      <c r="I5" s="332"/>
      <c r="J5" s="332"/>
      <c r="K5" s="332"/>
      <c r="L5" s="332"/>
      <c r="M5" s="332"/>
      <c r="N5" s="332"/>
      <c r="O5" s="332"/>
      <c r="P5" s="332"/>
      <c r="Q5" s="332"/>
      <c r="R5" s="332"/>
      <c r="S5" s="332"/>
      <c r="T5" s="332"/>
      <c r="U5" s="332"/>
      <c r="V5" s="332"/>
      <c r="W5" s="332"/>
      <c r="X5" s="332"/>
      <c r="Y5" s="331"/>
    </row>
    <row r="6" spans="1:25">
      <c r="A6" s="331"/>
      <c r="B6" s="137">
        <v>1</v>
      </c>
      <c r="C6" s="326" t="s">
        <v>450</v>
      </c>
      <c r="D6" s="326"/>
      <c r="E6" s="65"/>
      <c r="F6" s="65"/>
      <c r="G6" s="65"/>
      <c r="H6" s="65"/>
      <c r="I6" s="65"/>
      <c r="J6" s="65"/>
      <c r="K6" s="65"/>
      <c r="L6" s="65"/>
      <c r="M6" s="65"/>
      <c r="N6" s="65"/>
      <c r="O6" s="65"/>
      <c r="P6" s="65"/>
      <c r="Q6" s="65"/>
      <c r="R6" s="65"/>
      <c r="S6" s="65"/>
      <c r="T6" s="22"/>
      <c r="U6" s="22"/>
      <c r="V6" s="22"/>
      <c r="W6" s="22"/>
      <c r="X6" s="22"/>
      <c r="Y6" s="331"/>
    </row>
    <row r="7" spans="1:25">
      <c r="A7" s="331"/>
      <c r="B7" s="136">
        <v>2</v>
      </c>
      <c r="C7" s="325" t="s">
        <v>300</v>
      </c>
      <c r="D7" s="325"/>
      <c r="E7" s="65"/>
      <c r="F7" s="65"/>
      <c r="G7" s="65"/>
      <c r="H7" s="65"/>
      <c r="I7" s="65"/>
      <c r="J7" s="65"/>
      <c r="K7" s="65"/>
      <c r="L7" s="65"/>
      <c r="M7" s="65"/>
      <c r="N7" s="65"/>
      <c r="O7" s="65"/>
      <c r="P7" s="65"/>
      <c r="Q7" s="65"/>
      <c r="R7" s="65"/>
      <c r="S7" s="65"/>
      <c r="T7" s="65"/>
      <c r="U7" s="65"/>
      <c r="V7" s="65"/>
      <c r="W7" s="65"/>
      <c r="X7" s="65"/>
      <c r="Y7" s="331"/>
    </row>
    <row r="8" spans="1:25">
      <c r="A8" s="331"/>
      <c r="B8" s="137" t="s">
        <v>172</v>
      </c>
      <c r="C8" s="312" t="s">
        <v>451</v>
      </c>
      <c r="D8" s="312"/>
      <c r="E8" s="91"/>
      <c r="F8" s="45"/>
      <c r="G8" s="45"/>
      <c r="H8" s="45"/>
      <c r="I8" s="45"/>
      <c r="J8" s="45"/>
      <c r="K8" s="45"/>
      <c r="L8" s="45"/>
      <c r="M8" s="45"/>
      <c r="N8" s="45"/>
      <c r="O8" s="45"/>
      <c r="P8" s="45"/>
      <c r="Q8" s="45"/>
      <c r="R8" s="45"/>
      <c r="S8" s="45"/>
      <c r="T8" s="45"/>
      <c r="U8" s="45"/>
      <c r="V8" s="45"/>
      <c r="W8" s="45"/>
      <c r="X8" s="45"/>
      <c r="Y8" s="331"/>
    </row>
    <row r="9" spans="1:25">
      <c r="A9" s="331"/>
      <c r="B9" s="137" t="s">
        <v>174</v>
      </c>
      <c r="C9" s="312" t="s">
        <v>452</v>
      </c>
      <c r="D9" s="312"/>
      <c r="E9" s="65"/>
      <c r="F9" s="65"/>
      <c r="G9" s="65"/>
      <c r="H9" s="65"/>
      <c r="I9" s="65"/>
      <c r="J9" s="65"/>
      <c r="K9" s="65"/>
      <c r="L9" s="65"/>
      <c r="M9" s="65"/>
      <c r="N9" s="65"/>
      <c r="O9" s="65"/>
      <c r="P9" s="65"/>
      <c r="Q9" s="65"/>
      <c r="R9" s="65"/>
      <c r="S9" s="65"/>
      <c r="T9" s="65"/>
      <c r="U9" s="65"/>
      <c r="V9" s="65"/>
      <c r="W9" s="65"/>
      <c r="X9" s="65"/>
      <c r="Y9" s="331"/>
    </row>
    <row r="10" spans="1:25">
      <c r="A10" s="331"/>
      <c r="B10" s="137" t="s">
        <v>175</v>
      </c>
      <c r="C10" s="312" t="s">
        <v>453</v>
      </c>
      <c r="D10" s="312"/>
      <c r="E10" s="65"/>
      <c r="F10" s="65"/>
      <c r="G10" s="65"/>
      <c r="H10" s="65"/>
      <c r="I10" s="65"/>
      <c r="J10" s="65"/>
      <c r="K10" s="65"/>
      <c r="L10" s="65"/>
      <c r="M10" s="65"/>
      <c r="N10" s="65"/>
      <c r="O10" s="65"/>
      <c r="P10" s="65"/>
      <c r="Q10" s="65"/>
      <c r="R10" s="65"/>
      <c r="S10" s="65"/>
      <c r="T10" s="65"/>
      <c r="U10" s="65"/>
      <c r="V10" s="65"/>
      <c r="W10" s="65"/>
      <c r="X10" s="65"/>
      <c r="Y10" s="331"/>
    </row>
    <row r="11" spans="1:25">
      <c r="A11" s="331"/>
      <c r="B11" s="137" t="s">
        <v>177</v>
      </c>
      <c r="C11" s="326" t="s">
        <v>454</v>
      </c>
      <c r="D11" s="326"/>
      <c r="E11" s="65"/>
      <c r="F11" s="65"/>
      <c r="G11" s="65"/>
      <c r="H11" s="65"/>
      <c r="I11" s="65"/>
      <c r="J11" s="65"/>
      <c r="K11" s="65"/>
      <c r="L11" s="65"/>
      <c r="M11" s="65"/>
      <c r="N11" s="65"/>
      <c r="O11" s="65"/>
      <c r="P11" s="65"/>
      <c r="Q11" s="65"/>
      <c r="R11" s="65"/>
      <c r="S11" s="65"/>
      <c r="T11" s="65"/>
      <c r="U11" s="65"/>
      <c r="V11" s="65"/>
      <c r="W11" s="65"/>
      <c r="X11" s="65"/>
      <c r="Y11" s="331"/>
    </row>
    <row r="12" spans="1:25">
      <c r="A12" s="331"/>
      <c r="B12" s="137" t="s">
        <v>179</v>
      </c>
      <c r="C12" s="312" t="s">
        <v>301</v>
      </c>
      <c r="D12" s="312"/>
      <c r="E12" s="65"/>
      <c r="F12" s="65"/>
      <c r="G12" s="22"/>
      <c r="H12" s="22"/>
      <c r="I12" s="22"/>
      <c r="J12" s="22"/>
      <c r="K12" s="22"/>
      <c r="L12" s="22"/>
      <c r="M12" s="22"/>
      <c r="N12" s="22"/>
      <c r="O12" s="22"/>
      <c r="P12" s="22"/>
      <c r="Q12" s="22"/>
      <c r="R12" s="22"/>
      <c r="S12" s="22"/>
      <c r="T12" s="22"/>
      <c r="U12" s="22"/>
      <c r="V12" s="22"/>
      <c r="W12" s="22"/>
      <c r="X12" s="22"/>
      <c r="Y12" s="331"/>
    </row>
    <row r="13" spans="1:25">
      <c r="A13" s="331"/>
      <c r="B13" s="137" t="s">
        <v>181</v>
      </c>
      <c r="C13" s="312" t="s">
        <v>302</v>
      </c>
      <c r="D13" s="312"/>
      <c r="E13" s="65"/>
      <c r="F13" s="65"/>
      <c r="G13" s="22"/>
      <c r="H13" s="22"/>
      <c r="I13" s="22"/>
      <c r="J13" s="22"/>
      <c r="K13" s="22"/>
      <c r="L13" s="22"/>
      <c r="M13" s="22"/>
      <c r="N13" s="22"/>
      <c r="O13" s="22"/>
      <c r="P13" s="22"/>
      <c r="Q13" s="22"/>
      <c r="R13" s="22"/>
      <c r="S13" s="22"/>
      <c r="T13" s="22"/>
      <c r="U13" s="22"/>
      <c r="V13" s="22"/>
      <c r="W13" s="22"/>
      <c r="X13" s="22"/>
      <c r="Y13" s="331"/>
    </row>
    <row r="14" spans="1:25">
      <c r="A14" s="331"/>
      <c r="B14" s="137" t="s">
        <v>183</v>
      </c>
      <c r="C14" s="312" t="s">
        <v>303</v>
      </c>
      <c r="D14" s="312"/>
      <c r="E14" s="65"/>
      <c r="F14" s="65"/>
      <c r="G14" s="22"/>
      <c r="H14" s="22"/>
      <c r="I14" s="22"/>
      <c r="J14" s="22"/>
      <c r="K14" s="22"/>
      <c r="L14" s="22"/>
      <c r="M14" s="22"/>
      <c r="N14" s="22"/>
      <c r="O14" s="22"/>
      <c r="P14" s="22"/>
      <c r="Q14" s="22"/>
      <c r="R14" s="22"/>
      <c r="S14" s="22"/>
      <c r="T14" s="22"/>
      <c r="U14" s="22"/>
      <c r="V14" s="22"/>
      <c r="W14" s="22"/>
      <c r="X14" s="22"/>
      <c r="Y14" s="331"/>
    </row>
    <row r="15" spans="1:25">
      <c r="A15" s="331"/>
      <c r="B15" s="137" t="s">
        <v>185</v>
      </c>
      <c r="C15" s="325" t="s">
        <v>455</v>
      </c>
      <c r="D15" s="325"/>
      <c r="E15" s="65"/>
      <c r="F15" s="65"/>
      <c r="G15" s="22"/>
      <c r="H15" s="22"/>
      <c r="I15" s="22"/>
      <c r="J15" s="22"/>
      <c r="K15" s="22"/>
      <c r="L15" s="22"/>
      <c r="M15" s="22"/>
      <c r="N15" s="22"/>
      <c r="O15" s="22"/>
      <c r="P15" s="22"/>
      <c r="Q15" s="22"/>
      <c r="R15" s="22"/>
      <c r="S15" s="22"/>
      <c r="T15" s="22"/>
      <c r="U15" s="22"/>
      <c r="V15" s="22"/>
      <c r="W15" s="22"/>
      <c r="X15" s="22"/>
      <c r="Y15" s="331"/>
    </row>
    <row r="16" spans="1:25" ht="13.8" thickBot="1">
      <c r="A16" s="331"/>
      <c r="B16" s="137" t="s">
        <v>186</v>
      </c>
      <c r="C16" s="316" t="s">
        <v>304</v>
      </c>
      <c r="D16" s="312"/>
      <c r="E16" s="65"/>
      <c r="F16" s="65"/>
      <c r="G16" s="22"/>
      <c r="H16" s="22"/>
      <c r="I16" s="22"/>
      <c r="J16" s="22"/>
      <c r="K16" s="22"/>
      <c r="L16" s="22"/>
      <c r="M16" s="22"/>
      <c r="N16" s="22"/>
      <c r="O16" s="22"/>
      <c r="P16" s="22"/>
      <c r="Q16" s="22"/>
      <c r="R16" s="22"/>
      <c r="S16" s="22"/>
      <c r="T16" s="22"/>
      <c r="U16" s="22"/>
      <c r="V16" s="22"/>
      <c r="W16" s="22"/>
      <c r="X16" s="22"/>
      <c r="Y16" s="331"/>
    </row>
    <row r="17" spans="1:25" ht="13.8" thickBot="1">
      <c r="A17" s="331"/>
      <c r="C17" s="291" t="s">
        <v>35</v>
      </c>
      <c r="D17" s="292"/>
      <c r="E17" s="40" t="str">
        <f>IF(AND(SUMPRODUCT(ISTEXT(E6:E7)*1)&gt;1,MIN(SUMPRODUCT(ISTEXT(E8:E16)*1),4)&gt;3),"C",IF(SUMPRODUCT(ISTEXT(E6:E16)*1)&gt;0,(SUMPRODUCT(ISTEXT(E6:E7)*1)+MIN(SUMPRODUCT(ISTEXT(E8:E16)*1),4))/6*100,""))</f>
        <v/>
      </c>
      <c r="F17" s="40" t="str">
        <f t="shared" ref="F17:S17" si="0">IF(AND(SUMPRODUCT(ISTEXT(F6:F7)*1)&gt;1,MIN(SUMPRODUCT(ISTEXT(F8:F16)*1),4)&gt;3),"C",IF(SUMPRODUCT(ISTEXT(F6:F16)*1)&gt;0,(SUMPRODUCT(ISTEXT(F6:F7)*1)+MIN(SUMPRODUCT(ISTEXT(F8:F16)*1),4))/6*100,""))</f>
        <v/>
      </c>
      <c r="G17" s="40" t="str">
        <f t="shared" si="0"/>
        <v/>
      </c>
      <c r="H17" s="40" t="str">
        <f t="shared" si="0"/>
        <v/>
      </c>
      <c r="I17" s="40" t="str">
        <f t="shared" si="0"/>
        <v/>
      </c>
      <c r="J17" s="40" t="str">
        <f t="shared" si="0"/>
        <v/>
      </c>
      <c r="K17" s="40" t="str">
        <f t="shared" si="0"/>
        <v/>
      </c>
      <c r="L17" s="40" t="str">
        <f t="shared" si="0"/>
        <v/>
      </c>
      <c r="M17" s="40" t="str">
        <f t="shared" si="0"/>
        <v/>
      </c>
      <c r="N17" s="40" t="str">
        <f t="shared" si="0"/>
        <v/>
      </c>
      <c r="O17" s="40" t="str">
        <f t="shared" si="0"/>
        <v/>
      </c>
      <c r="P17" s="40" t="str">
        <f t="shared" si="0"/>
        <v/>
      </c>
      <c r="Q17" s="40" t="str">
        <f t="shared" si="0"/>
        <v/>
      </c>
      <c r="R17" s="40" t="str">
        <f t="shared" si="0"/>
        <v/>
      </c>
      <c r="S17" s="40" t="str">
        <f t="shared" si="0"/>
        <v/>
      </c>
      <c r="T17" s="40" t="str">
        <f t="shared" ref="T17" si="1">IF(AND(SUMPRODUCT(ISTEXT(T6:T7)*1)&gt;1,MIN(SUMPRODUCT(ISTEXT(T8:T16)*1),4)&gt;3),"C",IF(SUMPRODUCT(ISTEXT(T6:T16)*1)&gt;0,(SUMPRODUCT(ISTEXT(T6:T7)*1)+MIN(SUMPRODUCT(ISTEXT(T8:T16)*1),4))/6*100,""))</f>
        <v/>
      </c>
      <c r="U17" s="40" t="str">
        <f t="shared" ref="U17" si="2">IF(AND(SUMPRODUCT(ISTEXT(U6:U7)*1)&gt;1,MIN(SUMPRODUCT(ISTEXT(U8:U16)*1),4)&gt;3),"C",IF(SUMPRODUCT(ISTEXT(U6:U16)*1)&gt;0,(SUMPRODUCT(ISTEXT(U6:U7)*1)+MIN(SUMPRODUCT(ISTEXT(U8:U16)*1),4))/6*100,""))</f>
        <v/>
      </c>
      <c r="V17" s="40" t="str">
        <f t="shared" ref="V17" si="3">IF(AND(SUMPRODUCT(ISTEXT(V6:V7)*1)&gt;1,MIN(SUMPRODUCT(ISTEXT(V8:V16)*1),4)&gt;3),"C",IF(SUMPRODUCT(ISTEXT(V6:V16)*1)&gt;0,(SUMPRODUCT(ISTEXT(V6:V7)*1)+MIN(SUMPRODUCT(ISTEXT(V8:V16)*1),4))/6*100,""))</f>
        <v/>
      </c>
      <c r="W17" s="40" t="str">
        <f t="shared" ref="W17" si="4">IF(AND(SUMPRODUCT(ISTEXT(W6:W7)*1)&gt;1,MIN(SUMPRODUCT(ISTEXT(W8:W16)*1),4)&gt;3),"C",IF(SUMPRODUCT(ISTEXT(W6:W16)*1)&gt;0,(SUMPRODUCT(ISTEXT(W6:W7)*1)+MIN(SUMPRODUCT(ISTEXT(W8:W16)*1),4))/6*100,""))</f>
        <v/>
      </c>
      <c r="X17" s="40" t="str">
        <f t="shared" ref="X17" si="5">IF(AND(SUMPRODUCT(ISTEXT(X6:X7)*1)&gt;1,MIN(SUMPRODUCT(ISTEXT(X8:X16)*1),4)&gt;3),"C",IF(SUMPRODUCT(ISTEXT(X6:X16)*1)&gt;0,(SUMPRODUCT(ISTEXT(X6:X7)*1)+MIN(SUMPRODUCT(ISTEXT(X8:X16)*1),4))/6*100,""))</f>
        <v/>
      </c>
      <c r="Y17" s="331"/>
    </row>
    <row r="18" spans="1:25">
      <c r="A18" s="331"/>
      <c r="C18" s="140"/>
      <c r="D18" s="140"/>
      <c r="E18" s="157"/>
      <c r="F18" s="157"/>
      <c r="G18" s="157"/>
      <c r="H18" s="157"/>
      <c r="I18" s="157"/>
      <c r="J18" s="157"/>
      <c r="K18" s="157"/>
      <c r="L18" s="157"/>
      <c r="M18" s="157"/>
      <c r="N18" s="157"/>
      <c r="O18" s="157"/>
      <c r="P18" s="157"/>
      <c r="Q18" s="157"/>
      <c r="R18" s="157"/>
      <c r="S18" s="157"/>
      <c r="T18" s="157"/>
      <c r="U18" s="157"/>
      <c r="V18" s="157"/>
      <c r="W18" s="157"/>
      <c r="X18" s="157"/>
      <c r="Y18" s="331"/>
    </row>
    <row r="19" spans="1:25">
      <c r="A19" s="331"/>
      <c r="C19" s="142" t="s">
        <v>467</v>
      </c>
      <c r="D19" s="142"/>
      <c r="E19" s="328" t="s">
        <v>562</v>
      </c>
      <c r="F19" s="328"/>
      <c r="G19" s="328"/>
      <c r="H19" s="328"/>
      <c r="I19" s="328"/>
      <c r="J19" s="328"/>
      <c r="K19" s="328"/>
      <c r="L19" s="328"/>
      <c r="M19" s="328"/>
      <c r="N19" s="328"/>
      <c r="O19" s="328"/>
      <c r="P19" s="328"/>
      <c r="Q19" s="328"/>
      <c r="R19" s="328"/>
      <c r="S19" s="328"/>
      <c r="T19" s="328"/>
      <c r="U19" s="328"/>
      <c r="V19" s="328"/>
      <c r="W19" s="328"/>
      <c r="X19" s="328"/>
      <c r="Y19" s="331"/>
    </row>
    <row r="20" spans="1:25">
      <c r="A20" s="331"/>
      <c r="B20" s="136">
        <v>1</v>
      </c>
      <c r="C20" s="326" t="s">
        <v>510</v>
      </c>
      <c r="D20" s="326"/>
      <c r="E20" s="98"/>
      <c r="F20" s="98"/>
      <c r="G20" s="98"/>
      <c r="H20" s="98"/>
      <c r="I20" s="98"/>
      <c r="J20" s="98"/>
      <c r="K20" s="98"/>
      <c r="L20" s="98"/>
      <c r="M20" s="98"/>
      <c r="N20" s="98"/>
      <c r="O20" s="98"/>
      <c r="P20" s="98"/>
      <c r="Q20" s="98"/>
      <c r="R20" s="98"/>
      <c r="S20" s="98"/>
      <c r="T20" s="65"/>
      <c r="U20" s="65"/>
      <c r="V20" s="65"/>
      <c r="W20" s="65"/>
      <c r="X20" s="65"/>
      <c r="Y20" s="331"/>
    </row>
    <row r="21" spans="1:25">
      <c r="A21" s="331"/>
      <c r="B21" s="136">
        <v>2</v>
      </c>
      <c r="C21" s="312" t="s">
        <v>162</v>
      </c>
      <c r="D21" s="312"/>
      <c r="E21" s="65"/>
      <c r="F21" s="65"/>
      <c r="G21" s="65"/>
      <c r="H21" s="65"/>
      <c r="I21" s="65"/>
      <c r="J21" s="65"/>
      <c r="K21" s="65"/>
      <c r="L21" s="65"/>
      <c r="M21" s="65"/>
      <c r="N21" s="65"/>
      <c r="O21" s="65"/>
      <c r="P21" s="65"/>
      <c r="Q21" s="65"/>
      <c r="R21" s="65"/>
      <c r="S21" s="65"/>
      <c r="T21" s="65"/>
      <c r="U21" s="65"/>
      <c r="V21" s="65"/>
      <c r="W21" s="65"/>
      <c r="X21" s="65"/>
      <c r="Y21" s="331"/>
    </row>
    <row r="22" spans="1:25">
      <c r="A22" s="331"/>
      <c r="B22" s="136">
        <v>3</v>
      </c>
      <c r="C22" s="312" t="s">
        <v>163</v>
      </c>
      <c r="D22" s="312"/>
      <c r="E22" s="65"/>
      <c r="F22" s="65"/>
      <c r="G22" s="65"/>
      <c r="H22" s="65"/>
      <c r="I22" s="65"/>
      <c r="J22" s="65"/>
      <c r="K22" s="65"/>
      <c r="L22" s="65"/>
      <c r="M22" s="65"/>
      <c r="N22" s="65"/>
      <c r="O22" s="65"/>
      <c r="P22" s="65"/>
      <c r="Q22" s="65"/>
      <c r="R22" s="65"/>
      <c r="S22" s="65"/>
      <c r="T22" s="65"/>
      <c r="U22" s="65"/>
      <c r="V22" s="65"/>
      <c r="W22" s="65"/>
      <c r="X22" s="65"/>
      <c r="Y22" s="331"/>
    </row>
    <row r="23" spans="1:25">
      <c r="A23" s="331"/>
      <c r="B23" s="136">
        <v>4</v>
      </c>
      <c r="C23" s="312" t="s">
        <v>164</v>
      </c>
      <c r="D23" s="312"/>
      <c r="E23" s="65"/>
      <c r="F23" s="65"/>
      <c r="G23" s="65"/>
      <c r="H23" s="65"/>
      <c r="I23" s="65"/>
      <c r="J23" s="65"/>
      <c r="K23" s="65"/>
      <c r="L23" s="65"/>
      <c r="M23" s="65"/>
      <c r="N23" s="65"/>
      <c r="O23" s="65"/>
      <c r="P23" s="65"/>
      <c r="Q23" s="65"/>
      <c r="R23" s="65"/>
      <c r="S23" s="65"/>
      <c r="T23" s="65"/>
      <c r="U23" s="65"/>
      <c r="V23" s="65"/>
      <c r="W23" s="65"/>
      <c r="X23" s="65"/>
      <c r="Y23" s="331"/>
    </row>
    <row r="24" spans="1:25">
      <c r="A24" s="331"/>
      <c r="B24" s="136">
        <v>5</v>
      </c>
      <c r="C24" s="312" t="s">
        <v>165</v>
      </c>
      <c r="D24" s="312"/>
      <c r="E24" s="65"/>
      <c r="F24" s="65"/>
      <c r="G24" s="65"/>
      <c r="H24" s="65"/>
      <c r="I24" s="65"/>
      <c r="J24" s="65"/>
      <c r="K24" s="65"/>
      <c r="L24" s="65"/>
      <c r="M24" s="65"/>
      <c r="N24" s="65"/>
      <c r="O24" s="65"/>
      <c r="P24" s="65"/>
      <c r="Q24" s="65"/>
      <c r="R24" s="65"/>
      <c r="S24" s="65"/>
      <c r="T24" s="65"/>
      <c r="U24" s="65"/>
      <c r="V24" s="65"/>
      <c r="W24" s="65"/>
      <c r="X24" s="65"/>
      <c r="Y24" s="331"/>
    </row>
    <row r="25" spans="1:25">
      <c r="A25" s="331"/>
      <c r="B25" s="136">
        <v>6</v>
      </c>
      <c r="C25" s="349" t="s">
        <v>166</v>
      </c>
      <c r="D25" s="350"/>
      <c r="E25" s="65"/>
      <c r="F25" s="65"/>
      <c r="G25" s="65"/>
      <c r="H25" s="65"/>
      <c r="I25" s="65"/>
      <c r="J25" s="65"/>
      <c r="K25" s="65"/>
      <c r="L25" s="65"/>
      <c r="M25" s="65"/>
      <c r="N25" s="65"/>
      <c r="O25" s="65"/>
      <c r="P25" s="65"/>
      <c r="Q25" s="65"/>
      <c r="R25" s="65"/>
      <c r="S25" s="65"/>
      <c r="T25" s="65"/>
      <c r="U25" s="65"/>
      <c r="V25" s="65"/>
      <c r="W25" s="65"/>
      <c r="X25" s="65"/>
      <c r="Y25" s="331"/>
    </row>
    <row r="26" spans="1:25">
      <c r="A26" s="331"/>
      <c r="B26" s="136">
        <v>7</v>
      </c>
      <c r="C26" s="349" t="s">
        <v>167</v>
      </c>
      <c r="D26" s="350"/>
      <c r="E26" s="65"/>
      <c r="F26" s="65"/>
      <c r="G26" s="65"/>
      <c r="H26" s="65"/>
      <c r="I26" s="65"/>
      <c r="J26" s="65"/>
      <c r="K26" s="65"/>
      <c r="L26" s="65"/>
      <c r="M26" s="65"/>
      <c r="N26" s="65"/>
      <c r="O26" s="65"/>
      <c r="P26" s="65"/>
      <c r="Q26" s="65"/>
      <c r="R26" s="65"/>
      <c r="S26" s="65"/>
      <c r="T26" s="65"/>
      <c r="U26" s="65"/>
      <c r="V26" s="65"/>
      <c r="W26" s="65"/>
      <c r="X26" s="65"/>
      <c r="Y26" s="331"/>
    </row>
    <row r="27" spans="1:25">
      <c r="A27" s="331"/>
      <c r="B27" s="136">
        <v>8</v>
      </c>
      <c r="C27" s="312" t="s">
        <v>168</v>
      </c>
      <c r="D27" s="312"/>
      <c r="E27" s="65"/>
      <c r="F27" s="22"/>
      <c r="G27" s="22"/>
      <c r="H27" s="22"/>
      <c r="I27" s="22"/>
      <c r="J27" s="22"/>
      <c r="K27" s="22"/>
      <c r="L27" s="22"/>
      <c r="M27" s="22"/>
      <c r="N27" s="22"/>
      <c r="O27" s="22"/>
      <c r="P27" s="22"/>
      <c r="Q27" s="22"/>
      <c r="R27" s="22"/>
      <c r="S27" s="22"/>
      <c r="T27" s="22"/>
      <c r="U27" s="22"/>
      <c r="V27" s="22"/>
      <c r="W27" s="22"/>
      <c r="X27" s="22"/>
      <c r="Y27" s="331"/>
    </row>
    <row r="28" spans="1:25" ht="13.8" thickBot="1">
      <c r="A28" s="331"/>
      <c r="B28" s="136">
        <v>9</v>
      </c>
      <c r="C28" s="316" t="s">
        <v>169</v>
      </c>
      <c r="D28" s="312"/>
      <c r="E28" s="65"/>
      <c r="F28" s="22"/>
      <c r="G28" s="22"/>
      <c r="H28" s="65"/>
      <c r="I28" s="22"/>
      <c r="J28" s="22"/>
      <c r="K28" s="22"/>
      <c r="L28" s="22"/>
      <c r="M28" s="22"/>
      <c r="N28" s="22"/>
      <c r="O28" s="22"/>
      <c r="P28" s="22"/>
      <c r="Q28" s="22"/>
      <c r="R28" s="22"/>
      <c r="S28" s="22"/>
      <c r="T28" s="22"/>
      <c r="U28" s="22"/>
      <c r="V28" s="22"/>
      <c r="W28" s="22"/>
      <c r="X28" s="22"/>
      <c r="Y28" s="331"/>
    </row>
    <row r="29" spans="1:25" ht="13.8" thickBot="1">
      <c r="A29" s="331"/>
      <c r="C29" s="291" t="s">
        <v>35</v>
      </c>
      <c r="D29" s="292"/>
      <c r="E29" s="40" t="str">
        <f>IF(SUMPRODUCT(ISTEXT(E20:E23)*1)+MIN(2, SUMPRODUCT(ISTEXT(E24:E28)*1))&gt;5, "C", IF(SUMPRODUCT(ISTEXT(E20:E28)*1)&gt;0, (SUMPRODUCT(ISTEXT(E20:E23)*1)+MIN(2, SUMPRODUCT(ISTEXT(E24:E28)*1)))/6*100, ""))</f>
        <v/>
      </c>
      <c r="F29" s="40" t="str">
        <f t="shared" ref="F29:X29" si="6">IF(SUMPRODUCT(ISTEXT(F20:F23)*1)+MIN(2, SUMPRODUCT(ISTEXT(F24:F28)*1))&gt;5, "C", IF(SUMPRODUCT(ISTEXT(F20:F28)*1)&gt;0, (SUMPRODUCT(ISTEXT(F20:F23)*1)+MIN(2, SUMPRODUCT(ISTEXT(F24:F28)*1)))/6*100, ""))</f>
        <v/>
      </c>
      <c r="G29" s="40" t="str">
        <f t="shared" si="6"/>
        <v/>
      </c>
      <c r="H29" s="40" t="str">
        <f t="shared" si="6"/>
        <v/>
      </c>
      <c r="I29" s="40" t="str">
        <f t="shared" si="6"/>
        <v/>
      </c>
      <c r="J29" s="40" t="str">
        <f t="shared" si="6"/>
        <v/>
      </c>
      <c r="K29" s="40" t="str">
        <f t="shared" si="6"/>
        <v/>
      </c>
      <c r="L29" s="40" t="str">
        <f t="shared" si="6"/>
        <v/>
      </c>
      <c r="M29" s="40" t="str">
        <f t="shared" si="6"/>
        <v/>
      </c>
      <c r="N29" s="40" t="str">
        <f t="shared" si="6"/>
        <v/>
      </c>
      <c r="O29" s="40" t="str">
        <f t="shared" si="6"/>
        <v/>
      </c>
      <c r="P29" s="40" t="str">
        <f t="shared" si="6"/>
        <v/>
      </c>
      <c r="Q29" s="40" t="str">
        <f t="shared" si="6"/>
        <v/>
      </c>
      <c r="R29" s="40" t="str">
        <f t="shared" si="6"/>
        <v/>
      </c>
      <c r="S29" s="40" t="str">
        <f t="shared" si="6"/>
        <v/>
      </c>
      <c r="T29" s="40" t="str">
        <f t="shared" si="6"/>
        <v/>
      </c>
      <c r="U29" s="40" t="str">
        <f t="shared" si="6"/>
        <v/>
      </c>
      <c r="V29" s="40" t="str">
        <f t="shared" si="6"/>
        <v/>
      </c>
      <c r="W29" s="40" t="str">
        <f t="shared" si="6"/>
        <v/>
      </c>
      <c r="X29" s="40" t="str">
        <f t="shared" si="6"/>
        <v/>
      </c>
      <c r="Y29" s="331"/>
    </row>
    <row r="30" spans="1:25">
      <c r="A30" s="331"/>
      <c r="C30" s="140"/>
      <c r="D30" s="140"/>
      <c r="E30" s="141"/>
      <c r="F30" s="141"/>
      <c r="G30" s="141"/>
      <c r="H30" s="141"/>
      <c r="I30" s="141"/>
      <c r="J30" s="141"/>
      <c r="K30" s="141"/>
      <c r="L30" s="141"/>
      <c r="M30" s="141"/>
      <c r="N30" s="141"/>
      <c r="O30" s="141"/>
      <c r="P30" s="141"/>
      <c r="Q30" s="141"/>
      <c r="R30" s="141"/>
      <c r="S30" s="141"/>
      <c r="T30" s="141"/>
      <c r="U30" s="141"/>
      <c r="V30" s="141"/>
      <c r="W30" s="141"/>
      <c r="X30" s="141"/>
      <c r="Y30" s="331"/>
    </row>
    <row r="31" spans="1:25">
      <c r="A31" s="331"/>
      <c r="C31" s="72" t="s">
        <v>468</v>
      </c>
      <c r="D31" s="72"/>
      <c r="E31" s="328" t="s">
        <v>563</v>
      </c>
      <c r="F31" s="328"/>
      <c r="G31" s="328"/>
      <c r="H31" s="328"/>
      <c r="I31" s="328"/>
      <c r="J31" s="328"/>
      <c r="K31" s="328"/>
      <c r="L31" s="328"/>
      <c r="M31" s="328"/>
      <c r="N31" s="328"/>
      <c r="O31" s="328"/>
      <c r="P31" s="328"/>
      <c r="Q31" s="328"/>
      <c r="R31" s="328"/>
      <c r="S31" s="328"/>
      <c r="T31" s="328"/>
      <c r="U31" s="328"/>
      <c r="V31" s="328"/>
      <c r="W31" s="328"/>
      <c r="X31" s="328"/>
      <c r="Y31" s="331"/>
    </row>
    <row r="32" spans="1:25">
      <c r="A32" s="331"/>
      <c r="B32" s="136">
        <v>1</v>
      </c>
      <c r="C32" s="312" t="s">
        <v>170</v>
      </c>
      <c r="D32" s="312"/>
      <c r="E32" s="99"/>
      <c r="F32" s="99"/>
      <c r="G32" s="99"/>
      <c r="H32" s="99"/>
      <c r="I32" s="99"/>
      <c r="J32" s="99"/>
      <c r="K32" s="99"/>
      <c r="L32" s="99"/>
      <c r="M32" s="99"/>
      <c r="N32" s="99"/>
      <c r="O32" s="99"/>
      <c r="P32" s="99"/>
      <c r="Q32" s="99"/>
      <c r="R32" s="99"/>
      <c r="S32" s="99"/>
      <c r="T32" s="65"/>
      <c r="U32" s="65"/>
      <c r="V32" s="65"/>
      <c r="W32" s="65"/>
      <c r="X32" s="65"/>
      <c r="Y32" s="331"/>
    </row>
    <row r="33" spans="1:25">
      <c r="A33" s="331"/>
      <c r="B33" s="136">
        <v>2</v>
      </c>
      <c r="C33" s="312" t="s">
        <v>171</v>
      </c>
      <c r="D33" s="312"/>
      <c r="E33" s="22"/>
      <c r="F33" s="22"/>
      <c r="G33" s="22"/>
      <c r="H33" s="22"/>
      <c r="I33" s="22"/>
      <c r="J33" s="22"/>
      <c r="K33" s="22"/>
      <c r="L33" s="22"/>
      <c r="M33" s="22"/>
      <c r="N33" s="22"/>
      <c r="O33" s="22"/>
      <c r="P33" s="22"/>
      <c r="Q33" s="22"/>
      <c r="R33" s="22"/>
      <c r="S33" s="22"/>
      <c r="T33" s="22"/>
      <c r="U33" s="22"/>
      <c r="V33" s="22"/>
      <c r="W33" s="22"/>
      <c r="X33" s="22"/>
      <c r="Y33" s="331"/>
    </row>
    <row r="34" spans="1:25">
      <c r="A34" s="331"/>
      <c r="B34" s="137" t="s">
        <v>172</v>
      </c>
      <c r="C34" s="312" t="s">
        <v>173</v>
      </c>
      <c r="D34" s="312"/>
      <c r="E34" s="22"/>
      <c r="F34" s="22"/>
      <c r="G34" s="22"/>
      <c r="H34" s="22"/>
      <c r="I34" s="22"/>
      <c r="J34" s="22"/>
      <c r="K34" s="22"/>
      <c r="L34" s="22"/>
      <c r="M34" s="22"/>
      <c r="N34" s="22"/>
      <c r="O34" s="22"/>
      <c r="P34" s="22"/>
      <c r="Q34" s="22"/>
      <c r="R34" s="22"/>
      <c r="S34" s="22"/>
      <c r="T34" s="22"/>
      <c r="U34" s="22"/>
      <c r="V34" s="22"/>
      <c r="W34" s="22"/>
      <c r="X34" s="22"/>
      <c r="Y34" s="331"/>
    </row>
    <row r="35" spans="1:25">
      <c r="A35" s="331"/>
      <c r="B35" s="137" t="s">
        <v>174</v>
      </c>
      <c r="C35" s="312" t="s">
        <v>158</v>
      </c>
      <c r="D35" s="312"/>
      <c r="E35" s="22"/>
      <c r="F35" s="22"/>
      <c r="G35" s="22"/>
      <c r="H35" s="22"/>
      <c r="I35" s="22"/>
      <c r="J35" s="22"/>
      <c r="K35" s="22"/>
      <c r="L35" s="22"/>
      <c r="M35" s="22"/>
      <c r="N35" s="22"/>
      <c r="O35" s="22"/>
      <c r="P35" s="22"/>
      <c r="Q35" s="22"/>
      <c r="R35" s="22"/>
      <c r="S35" s="22"/>
      <c r="T35" s="22"/>
      <c r="U35" s="22"/>
      <c r="V35" s="22"/>
      <c r="W35" s="22"/>
      <c r="X35" s="22"/>
      <c r="Y35" s="331"/>
    </row>
    <row r="36" spans="1:25">
      <c r="A36" s="331"/>
      <c r="B36" s="137" t="s">
        <v>175</v>
      </c>
      <c r="C36" s="312" t="s">
        <v>176</v>
      </c>
      <c r="D36" s="312"/>
      <c r="E36" s="22"/>
      <c r="F36" s="22"/>
      <c r="G36" s="22"/>
      <c r="H36" s="22"/>
      <c r="I36" s="22"/>
      <c r="J36" s="22"/>
      <c r="K36" s="22"/>
      <c r="L36" s="22"/>
      <c r="M36" s="22"/>
      <c r="N36" s="22"/>
      <c r="O36" s="22"/>
      <c r="P36" s="22"/>
      <c r="Q36" s="22"/>
      <c r="R36" s="22"/>
      <c r="S36" s="22"/>
      <c r="T36" s="22"/>
      <c r="U36" s="22"/>
      <c r="V36" s="22"/>
      <c r="W36" s="22"/>
      <c r="X36" s="22"/>
      <c r="Y36" s="331"/>
    </row>
    <row r="37" spans="1:25">
      <c r="A37" s="331"/>
      <c r="B37" s="137" t="s">
        <v>177</v>
      </c>
      <c r="C37" s="312" t="s">
        <v>178</v>
      </c>
      <c r="D37" s="312"/>
      <c r="E37" s="22"/>
      <c r="F37" s="22"/>
      <c r="G37" s="22"/>
      <c r="H37" s="22"/>
      <c r="I37" s="22"/>
      <c r="J37" s="22"/>
      <c r="K37" s="22"/>
      <c r="L37" s="22"/>
      <c r="M37" s="22"/>
      <c r="N37" s="22"/>
      <c r="O37" s="22"/>
      <c r="P37" s="22"/>
      <c r="Q37" s="22"/>
      <c r="R37" s="22"/>
      <c r="S37" s="22"/>
      <c r="T37" s="22"/>
      <c r="U37" s="22"/>
      <c r="V37" s="22"/>
      <c r="W37" s="22"/>
      <c r="X37" s="22"/>
      <c r="Y37" s="331"/>
    </row>
    <row r="38" spans="1:25">
      <c r="A38" s="331"/>
      <c r="B38" s="137" t="s">
        <v>179</v>
      </c>
      <c r="C38" s="312" t="s">
        <v>180</v>
      </c>
      <c r="D38" s="312"/>
      <c r="E38" s="22"/>
      <c r="F38" s="22"/>
      <c r="G38" s="22"/>
      <c r="H38" s="22"/>
      <c r="I38" s="22"/>
      <c r="J38" s="22"/>
      <c r="K38" s="22"/>
      <c r="L38" s="22"/>
      <c r="M38" s="22"/>
      <c r="N38" s="22"/>
      <c r="O38" s="22"/>
      <c r="P38" s="22"/>
      <c r="Q38" s="22"/>
      <c r="R38" s="22"/>
      <c r="S38" s="22"/>
      <c r="T38" s="22"/>
      <c r="U38" s="22"/>
      <c r="V38" s="22"/>
      <c r="W38" s="22"/>
      <c r="X38" s="22"/>
      <c r="Y38" s="331"/>
    </row>
    <row r="39" spans="1:25">
      <c r="A39" s="331"/>
      <c r="B39" s="137" t="s">
        <v>181</v>
      </c>
      <c r="C39" s="349" t="s">
        <v>182</v>
      </c>
      <c r="D39" s="350"/>
      <c r="E39" s="22"/>
      <c r="F39" s="22"/>
      <c r="G39" s="22"/>
      <c r="H39" s="22"/>
      <c r="I39" s="22"/>
      <c r="J39" s="22"/>
      <c r="K39" s="22"/>
      <c r="L39" s="22"/>
      <c r="M39" s="22"/>
      <c r="N39" s="22"/>
      <c r="O39" s="22"/>
      <c r="P39" s="22"/>
      <c r="Q39" s="22"/>
      <c r="R39" s="22"/>
      <c r="S39" s="22"/>
      <c r="T39" s="22"/>
      <c r="U39" s="22"/>
      <c r="V39" s="22"/>
      <c r="W39" s="22"/>
      <c r="X39" s="22"/>
      <c r="Y39" s="331"/>
    </row>
    <row r="40" spans="1:25" ht="13.8" thickBot="1">
      <c r="A40" s="331"/>
      <c r="B40" s="137" t="s">
        <v>183</v>
      </c>
      <c r="C40" s="349" t="s">
        <v>184</v>
      </c>
      <c r="D40" s="350"/>
      <c r="E40" s="22"/>
      <c r="F40" s="22"/>
      <c r="G40" s="22"/>
      <c r="H40" s="22"/>
      <c r="I40" s="22"/>
      <c r="J40" s="22"/>
      <c r="K40" s="22"/>
      <c r="L40" s="22"/>
      <c r="M40" s="22"/>
      <c r="N40" s="22"/>
      <c r="O40" s="22"/>
      <c r="P40" s="22"/>
      <c r="Q40" s="22"/>
      <c r="R40" s="22"/>
      <c r="S40" s="22"/>
      <c r="T40" s="22"/>
      <c r="U40" s="22"/>
      <c r="V40" s="22"/>
      <c r="W40" s="22"/>
      <c r="X40" s="22"/>
      <c r="Y40" s="331"/>
    </row>
    <row r="41" spans="1:25" ht="13.8" thickBot="1">
      <c r="A41" s="331"/>
      <c r="B41" s="39"/>
      <c r="C41" s="291" t="s">
        <v>35</v>
      </c>
      <c r="D41" s="292"/>
      <c r="E41" s="40" t="str">
        <f>IF(SUMPRODUCT(ISTEXT(E32:E33)*1)+COUNTIF(E33,"&gt;1")+MIN(2, SUMPRODUCT(ISTEXT(E34:E40)*1))&gt;3, "C", IF(SUMPRODUCT(ISTEXT(E32:E40)*1)&gt;0, (SUMPRODUCT(ISTEXT(E32:E33)*1)+COUNTIF(E33,"&gt;1")+MIN(2, SUMPRODUCT(ISTEXT(E34:E40)*1)))/4*100, ""))</f>
        <v/>
      </c>
      <c r="F41" s="40" t="str">
        <f t="shared" ref="F41:X41" si="7">IF(SUMPRODUCT(ISTEXT(F32:F33)*1)+COUNTIF(F33,"&gt;1")+MIN(2, SUMPRODUCT(ISTEXT(F34:F40)*1))&gt;3, "C", IF(SUMPRODUCT(ISTEXT(F32:F40)*1)&gt;0, (SUMPRODUCT(ISTEXT(F32:F33)*1)+COUNTIF(F33,"&gt;1")+MIN(2, SUMPRODUCT(ISTEXT(F34:F40)*1)))/4*100, ""))</f>
        <v/>
      </c>
      <c r="G41" s="40" t="str">
        <f t="shared" si="7"/>
        <v/>
      </c>
      <c r="H41" s="40" t="str">
        <f t="shared" si="7"/>
        <v/>
      </c>
      <c r="I41" s="40" t="str">
        <f t="shared" si="7"/>
        <v/>
      </c>
      <c r="J41" s="40" t="str">
        <f t="shared" si="7"/>
        <v/>
      </c>
      <c r="K41" s="40" t="str">
        <f t="shared" si="7"/>
        <v/>
      </c>
      <c r="L41" s="40" t="str">
        <f t="shared" si="7"/>
        <v/>
      </c>
      <c r="M41" s="40" t="str">
        <f t="shared" si="7"/>
        <v/>
      </c>
      <c r="N41" s="40" t="str">
        <f t="shared" si="7"/>
        <v/>
      </c>
      <c r="O41" s="40" t="str">
        <f t="shared" si="7"/>
        <v/>
      </c>
      <c r="P41" s="40" t="str">
        <f t="shared" si="7"/>
        <v/>
      </c>
      <c r="Q41" s="40" t="str">
        <f t="shared" si="7"/>
        <v/>
      </c>
      <c r="R41" s="40" t="str">
        <f t="shared" si="7"/>
        <v/>
      </c>
      <c r="S41" s="40" t="str">
        <f t="shared" si="7"/>
        <v/>
      </c>
      <c r="T41" s="40" t="str">
        <f t="shared" si="7"/>
        <v/>
      </c>
      <c r="U41" s="40" t="str">
        <f t="shared" si="7"/>
        <v/>
      </c>
      <c r="V41" s="40" t="str">
        <f t="shared" si="7"/>
        <v/>
      </c>
      <c r="W41" s="40" t="str">
        <f t="shared" si="7"/>
        <v/>
      </c>
      <c r="X41" s="40" t="str">
        <f t="shared" si="7"/>
        <v/>
      </c>
      <c r="Y41" s="331"/>
    </row>
    <row r="42" spans="1:25">
      <c r="A42" s="331"/>
      <c r="B42" s="39"/>
      <c r="C42" s="140"/>
      <c r="D42" s="140"/>
      <c r="E42" s="141"/>
      <c r="F42" s="141"/>
      <c r="G42" s="141"/>
      <c r="H42" s="141"/>
      <c r="I42" s="141"/>
      <c r="J42" s="141"/>
      <c r="K42" s="141"/>
      <c r="L42" s="141"/>
      <c r="M42" s="141"/>
      <c r="N42" s="141"/>
      <c r="O42" s="141"/>
      <c r="P42" s="141"/>
      <c r="Q42" s="141"/>
      <c r="R42" s="141"/>
      <c r="S42" s="141"/>
      <c r="T42" s="141"/>
      <c r="U42" s="141"/>
      <c r="V42" s="141"/>
      <c r="W42" s="141"/>
      <c r="X42" s="141"/>
      <c r="Y42" s="331"/>
    </row>
    <row r="43" spans="1:25" ht="15" customHeight="1">
      <c r="A43" s="331"/>
      <c r="C43" s="72" t="s">
        <v>369</v>
      </c>
      <c r="D43" s="72"/>
      <c r="E43" s="328" t="s">
        <v>564</v>
      </c>
      <c r="F43" s="328"/>
      <c r="G43" s="328"/>
      <c r="H43" s="328"/>
      <c r="I43" s="328"/>
      <c r="J43" s="328"/>
      <c r="K43" s="328"/>
      <c r="L43" s="328"/>
      <c r="M43" s="328"/>
      <c r="N43" s="328"/>
      <c r="O43" s="328"/>
      <c r="P43" s="328"/>
      <c r="Q43" s="328"/>
      <c r="R43" s="328"/>
      <c r="S43" s="328"/>
      <c r="T43" s="328"/>
      <c r="U43" s="328"/>
      <c r="V43" s="328"/>
      <c r="W43" s="328"/>
      <c r="X43" s="328"/>
      <c r="Y43" s="331"/>
    </row>
    <row r="44" spans="1:25">
      <c r="A44" s="331"/>
      <c r="B44" s="136">
        <v>1</v>
      </c>
      <c r="C44" s="316" t="s">
        <v>370</v>
      </c>
      <c r="D44" s="316"/>
      <c r="E44" s="158"/>
      <c r="F44" s="158"/>
      <c r="G44" s="158"/>
      <c r="H44" s="158"/>
      <c r="I44" s="158"/>
      <c r="J44" s="158"/>
      <c r="K44" s="158"/>
      <c r="L44" s="158"/>
      <c r="M44" s="158"/>
      <c r="N44" s="158"/>
      <c r="O44" s="158"/>
      <c r="P44" s="158"/>
      <c r="Q44" s="158"/>
      <c r="R44" s="158"/>
      <c r="S44" s="158"/>
      <c r="T44" s="65"/>
      <c r="U44" s="65"/>
      <c r="V44" s="65"/>
      <c r="W44" s="65"/>
      <c r="X44" s="65"/>
      <c r="Y44" s="331"/>
    </row>
    <row r="45" spans="1:25">
      <c r="A45" s="331"/>
      <c r="B45" s="137">
        <v>2</v>
      </c>
      <c r="C45" s="316" t="s">
        <v>371</v>
      </c>
      <c r="D45" s="312"/>
      <c r="E45" s="158"/>
      <c r="F45" s="158"/>
      <c r="G45" s="158"/>
      <c r="H45" s="158"/>
      <c r="I45" s="158"/>
      <c r="J45" s="158"/>
      <c r="K45" s="158"/>
      <c r="L45" s="158"/>
      <c r="M45" s="158"/>
      <c r="N45" s="158"/>
      <c r="O45" s="158"/>
      <c r="P45" s="158"/>
      <c r="Q45" s="158"/>
      <c r="R45" s="158"/>
      <c r="S45" s="158"/>
      <c r="T45" s="158"/>
      <c r="U45" s="158"/>
      <c r="V45" s="158"/>
      <c r="W45" s="158"/>
      <c r="X45" s="158"/>
      <c r="Y45" s="331"/>
    </row>
    <row r="46" spans="1:25">
      <c r="A46" s="331"/>
      <c r="B46" s="137">
        <v>3</v>
      </c>
      <c r="C46" s="316" t="s">
        <v>372</v>
      </c>
      <c r="D46" s="312"/>
      <c r="E46" s="158"/>
      <c r="F46" s="158"/>
      <c r="G46" s="158"/>
      <c r="H46" s="158"/>
      <c r="I46" s="158"/>
      <c r="J46" s="158"/>
      <c r="K46" s="158"/>
      <c r="L46" s="158"/>
      <c r="M46" s="158"/>
      <c r="N46" s="158"/>
      <c r="O46" s="158"/>
      <c r="P46" s="158"/>
      <c r="Q46" s="158"/>
      <c r="R46" s="158"/>
      <c r="S46" s="158"/>
      <c r="T46" s="158"/>
      <c r="U46" s="158"/>
      <c r="V46" s="158"/>
      <c r="W46" s="158"/>
      <c r="X46" s="158"/>
      <c r="Y46" s="331"/>
    </row>
    <row r="47" spans="1:25">
      <c r="A47" s="331"/>
      <c r="B47" s="137" t="s">
        <v>187</v>
      </c>
      <c r="C47" s="325" t="s">
        <v>373</v>
      </c>
      <c r="D47" s="325"/>
      <c r="E47" s="158"/>
      <c r="F47" s="158"/>
      <c r="G47" s="158"/>
      <c r="H47" s="158"/>
      <c r="I47" s="158"/>
      <c r="J47" s="158"/>
      <c r="K47" s="158"/>
      <c r="L47" s="158"/>
      <c r="M47" s="158"/>
      <c r="N47" s="158"/>
      <c r="O47" s="158"/>
      <c r="P47" s="158"/>
      <c r="Q47" s="158"/>
      <c r="R47" s="158"/>
      <c r="S47" s="158"/>
      <c r="T47" s="158"/>
      <c r="U47" s="158"/>
      <c r="V47" s="158"/>
      <c r="W47" s="158"/>
      <c r="X47" s="158"/>
      <c r="Y47" s="331"/>
    </row>
    <row r="48" spans="1:25">
      <c r="A48" s="331"/>
      <c r="B48" s="137" t="s">
        <v>188</v>
      </c>
      <c r="C48" s="316" t="s">
        <v>374</v>
      </c>
      <c r="D48" s="312"/>
      <c r="E48" s="158"/>
      <c r="F48" s="158"/>
      <c r="G48" s="158"/>
      <c r="H48" s="158"/>
      <c r="I48" s="158"/>
      <c r="J48" s="158"/>
      <c r="K48" s="158"/>
      <c r="L48" s="158"/>
      <c r="M48" s="158"/>
      <c r="N48" s="158"/>
      <c r="O48" s="158"/>
      <c r="P48" s="158"/>
      <c r="Q48" s="158"/>
      <c r="R48" s="158"/>
      <c r="S48" s="158"/>
      <c r="T48" s="158"/>
      <c r="U48" s="158"/>
      <c r="V48" s="158"/>
      <c r="W48" s="158"/>
      <c r="X48" s="158"/>
      <c r="Y48" s="331"/>
    </row>
    <row r="49" spans="1:25">
      <c r="A49" s="331"/>
      <c r="B49" s="137" t="s">
        <v>406</v>
      </c>
      <c r="C49" s="316" t="s">
        <v>375</v>
      </c>
      <c r="D49" s="312"/>
      <c r="E49" s="45"/>
      <c r="F49" s="45"/>
      <c r="G49" s="45"/>
      <c r="H49" s="45"/>
      <c r="I49" s="45"/>
      <c r="J49" s="45"/>
      <c r="K49" s="45"/>
      <c r="L49" s="45"/>
      <c r="M49" s="45"/>
      <c r="N49" s="45"/>
      <c r="O49" s="45"/>
      <c r="P49" s="45"/>
      <c r="Q49" s="45"/>
      <c r="R49" s="45"/>
      <c r="S49" s="45"/>
      <c r="T49" s="45"/>
      <c r="U49" s="45"/>
      <c r="V49" s="45"/>
      <c r="W49" s="45"/>
      <c r="X49" s="45"/>
      <c r="Y49" s="331"/>
    </row>
    <row r="50" spans="1:25">
      <c r="A50" s="331"/>
      <c r="B50" s="137" t="s">
        <v>407</v>
      </c>
      <c r="C50" s="316" t="s">
        <v>376</v>
      </c>
      <c r="D50" s="312"/>
      <c r="E50" s="45"/>
      <c r="F50" s="45"/>
      <c r="G50" s="45"/>
      <c r="H50" s="45"/>
      <c r="I50" s="45"/>
      <c r="J50" s="45"/>
      <c r="K50" s="45"/>
      <c r="L50" s="45"/>
      <c r="M50" s="45"/>
      <c r="N50" s="45"/>
      <c r="O50" s="45"/>
      <c r="P50" s="45"/>
      <c r="Q50" s="45"/>
      <c r="R50" s="45"/>
      <c r="S50" s="45"/>
      <c r="T50" s="45"/>
      <c r="U50" s="45"/>
      <c r="V50" s="45"/>
      <c r="W50" s="45"/>
      <c r="X50" s="45"/>
      <c r="Y50" s="331"/>
    </row>
    <row r="51" spans="1:25">
      <c r="A51" s="331"/>
      <c r="B51" s="137" t="s">
        <v>408</v>
      </c>
      <c r="C51" s="316" t="s">
        <v>377</v>
      </c>
      <c r="D51" s="316"/>
      <c r="E51" s="45"/>
      <c r="F51" s="45"/>
      <c r="G51" s="45"/>
      <c r="H51" s="45"/>
      <c r="I51" s="45"/>
      <c r="J51" s="45"/>
      <c r="K51" s="45"/>
      <c r="L51" s="45"/>
      <c r="M51" s="45"/>
      <c r="N51" s="45"/>
      <c r="O51" s="45"/>
      <c r="P51" s="45"/>
      <c r="Q51" s="45"/>
      <c r="R51" s="45"/>
      <c r="S51" s="45"/>
      <c r="T51" s="45"/>
      <c r="U51" s="45"/>
      <c r="V51" s="45"/>
      <c r="W51" s="45"/>
      <c r="X51" s="45"/>
      <c r="Y51" s="331"/>
    </row>
    <row r="52" spans="1:25">
      <c r="A52" s="331"/>
      <c r="B52" s="137" t="s">
        <v>411</v>
      </c>
      <c r="C52" s="316" t="s">
        <v>378</v>
      </c>
      <c r="D52" s="312"/>
      <c r="E52" s="45"/>
      <c r="F52" s="45"/>
      <c r="G52" s="45"/>
      <c r="H52" s="45"/>
      <c r="I52" s="45"/>
      <c r="J52" s="45"/>
      <c r="K52" s="45"/>
      <c r="L52" s="45"/>
      <c r="M52" s="45"/>
      <c r="N52" s="45"/>
      <c r="O52" s="45"/>
      <c r="P52" s="45"/>
      <c r="Q52" s="45"/>
      <c r="R52" s="45"/>
      <c r="S52" s="45"/>
      <c r="T52" s="45"/>
      <c r="U52" s="45"/>
      <c r="V52" s="45"/>
      <c r="W52" s="45"/>
      <c r="X52" s="45"/>
      <c r="Y52" s="331"/>
    </row>
    <row r="53" spans="1:25">
      <c r="A53" s="331"/>
      <c r="B53" s="137" t="s">
        <v>412</v>
      </c>
      <c r="C53" s="316" t="s">
        <v>379</v>
      </c>
      <c r="D53" s="312"/>
      <c r="E53" s="45"/>
      <c r="F53" s="45"/>
      <c r="G53" s="45"/>
      <c r="H53" s="45"/>
      <c r="I53" s="45"/>
      <c r="J53" s="45"/>
      <c r="K53" s="45"/>
      <c r="L53" s="45"/>
      <c r="M53" s="45"/>
      <c r="N53" s="45"/>
      <c r="O53" s="45"/>
      <c r="P53" s="45"/>
      <c r="Q53" s="45"/>
      <c r="R53" s="45"/>
      <c r="S53" s="45"/>
      <c r="T53" s="45"/>
      <c r="U53" s="45"/>
      <c r="V53" s="45"/>
      <c r="W53" s="45"/>
      <c r="X53" s="45"/>
      <c r="Y53" s="331"/>
    </row>
    <row r="54" spans="1:25" ht="13.8" thickBot="1">
      <c r="A54" s="331"/>
      <c r="B54" s="137" t="s">
        <v>413</v>
      </c>
      <c r="C54" s="325" t="s">
        <v>380</v>
      </c>
      <c r="D54" s="325"/>
      <c r="E54" s="45"/>
      <c r="F54" s="45"/>
      <c r="G54" s="45"/>
      <c r="H54" s="45"/>
      <c r="I54" s="45"/>
      <c r="J54" s="45"/>
      <c r="K54" s="45"/>
      <c r="L54" s="45"/>
      <c r="M54" s="45"/>
      <c r="N54" s="45"/>
      <c r="O54" s="45"/>
      <c r="P54" s="45"/>
      <c r="Q54" s="45"/>
      <c r="R54" s="45"/>
      <c r="S54" s="45"/>
      <c r="T54" s="45"/>
      <c r="U54" s="45"/>
      <c r="V54" s="45"/>
      <c r="W54" s="45"/>
      <c r="X54" s="45"/>
      <c r="Y54" s="331"/>
    </row>
    <row r="55" spans="1:25" ht="13.8" thickBot="1">
      <c r="A55" s="331"/>
      <c r="C55" s="291" t="s">
        <v>35</v>
      </c>
      <c r="D55" s="292"/>
      <c r="E55" s="40" t="str">
        <f>IF(SUMPRODUCT(ISTEXT(E44:E46)*1)+MIN(2, SUMPRODUCT(ISTEXT(E47:E54)*1))&gt;4, "C", IF(SUMPRODUCT(ISTEXT(E44:E54)*1)&gt;0, (SUMPRODUCT(ISTEXT(E44:E46)*1)+MIN(2, SUMPRODUCT(ISTEXT(E47:E54)*1)))/5*100, ""))</f>
        <v/>
      </c>
      <c r="F55" s="40" t="str">
        <f t="shared" ref="F55:X55" si="8">IF(SUMPRODUCT(ISTEXT(F44:F46)*1)+MIN(2, SUMPRODUCT(ISTEXT(F47:F54)*1))&gt;4, "C", IF(SUMPRODUCT(ISTEXT(F44:F54)*1)&gt;0, (SUMPRODUCT(ISTEXT(F44:F46)*1)+MIN(2, SUMPRODUCT(ISTEXT(F47:F54)*1)))/5*100, ""))</f>
        <v/>
      </c>
      <c r="G55" s="40" t="str">
        <f t="shared" si="8"/>
        <v/>
      </c>
      <c r="H55" s="40" t="str">
        <f t="shared" si="8"/>
        <v/>
      </c>
      <c r="I55" s="40" t="str">
        <f t="shared" si="8"/>
        <v/>
      </c>
      <c r="J55" s="40" t="str">
        <f t="shared" si="8"/>
        <v/>
      </c>
      <c r="K55" s="40" t="str">
        <f t="shared" si="8"/>
        <v/>
      </c>
      <c r="L55" s="40" t="str">
        <f t="shared" si="8"/>
        <v/>
      </c>
      <c r="M55" s="40" t="str">
        <f t="shared" si="8"/>
        <v/>
      </c>
      <c r="N55" s="40" t="str">
        <f t="shared" si="8"/>
        <v/>
      </c>
      <c r="O55" s="40" t="str">
        <f t="shared" si="8"/>
        <v/>
      </c>
      <c r="P55" s="40" t="str">
        <f t="shared" si="8"/>
        <v/>
      </c>
      <c r="Q55" s="40" t="str">
        <f t="shared" si="8"/>
        <v/>
      </c>
      <c r="R55" s="40" t="str">
        <f t="shared" si="8"/>
        <v/>
      </c>
      <c r="S55" s="40" t="str">
        <f t="shared" si="8"/>
        <v/>
      </c>
      <c r="T55" s="40" t="str">
        <f t="shared" si="8"/>
        <v/>
      </c>
      <c r="U55" s="40" t="str">
        <f t="shared" si="8"/>
        <v/>
      </c>
      <c r="V55" s="40" t="str">
        <f t="shared" si="8"/>
        <v/>
      </c>
      <c r="W55" s="40" t="str">
        <f t="shared" si="8"/>
        <v/>
      </c>
      <c r="X55" s="40" t="str">
        <f t="shared" si="8"/>
        <v/>
      </c>
      <c r="Y55" s="331"/>
    </row>
    <row r="56" spans="1:25">
      <c r="A56" s="331"/>
      <c r="C56" s="140"/>
      <c r="D56" s="140"/>
      <c r="E56" s="141"/>
      <c r="F56" s="141"/>
      <c r="G56" s="141"/>
      <c r="H56" s="141"/>
      <c r="I56" s="141"/>
      <c r="J56" s="141"/>
      <c r="K56" s="141"/>
      <c r="L56" s="141"/>
      <c r="M56" s="141"/>
      <c r="N56" s="141"/>
      <c r="O56" s="141"/>
      <c r="P56" s="141"/>
      <c r="Q56" s="141"/>
      <c r="R56" s="141"/>
      <c r="S56" s="141"/>
      <c r="T56" s="141"/>
      <c r="U56" s="141"/>
      <c r="V56" s="141"/>
      <c r="W56" s="141"/>
      <c r="X56" s="141"/>
      <c r="Y56" s="331"/>
    </row>
    <row r="57" spans="1:25">
      <c r="A57" s="331"/>
      <c r="C57" s="72" t="s">
        <v>469</v>
      </c>
      <c r="D57" s="72"/>
      <c r="E57" s="334" t="s">
        <v>268</v>
      </c>
      <c r="F57" s="334"/>
      <c r="G57" s="334"/>
      <c r="H57" s="334"/>
      <c r="I57" s="334"/>
      <c r="J57" s="334"/>
      <c r="K57" s="334"/>
      <c r="L57" s="334"/>
      <c r="M57" s="334"/>
      <c r="N57" s="334"/>
      <c r="O57" s="334"/>
      <c r="P57" s="334"/>
      <c r="Q57" s="334"/>
      <c r="R57" s="334"/>
      <c r="S57" s="334"/>
      <c r="T57" s="334"/>
      <c r="U57" s="334"/>
      <c r="V57" s="334"/>
      <c r="W57" s="334"/>
      <c r="X57" s="334"/>
      <c r="Y57" s="331"/>
    </row>
    <row r="58" spans="1:25">
      <c r="A58" s="331"/>
      <c r="B58" s="139">
        <v>1</v>
      </c>
      <c r="C58" s="312" t="s">
        <v>246</v>
      </c>
      <c r="D58" s="312"/>
      <c r="E58" s="98"/>
      <c r="F58" s="98"/>
      <c r="G58" s="98"/>
      <c r="H58" s="98"/>
      <c r="I58" s="98"/>
      <c r="J58" s="98"/>
      <c r="K58" s="98"/>
      <c r="L58" s="98"/>
      <c r="M58" s="98"/>
      <c r="N58" s="98"/>
      <c r="O58" s="98"/>
      <c r="P58" s="98"/>
      <c r="Q58" s="98"/>
      <c r="R58" s="98"/>
      <c r="S58" s="98"/>
      <c r="T58" s="65"/>
      <c r="U58" s="65"/>
      <c r="V58" s="65"/>
      <c r="W58" s="65"/>
      <c r="X58" s="65"/>
      <c r="Y58" s="331"/>
    </row>
    <row r="59" spans="1:25">
      <c r="A59" s="331"/>
      <c r="B59" s="139">
        <v>2</v>
      </c>
      <c r="C59" s="316" t="s">
        <v>247</v>
      </c>
      <c r="D59" s="316"/>
      <c r="E59" s="98"/>
      <c r="F59" s="98"/>
      <c r="G59" s="98"/>
      <c r="H59" s="98"/>
      <c r="I59" s="98"/>
      <c r="J59" s="98"/>
      <c r="K59" s="98"/>
      <c r="L59" s="98"/>
      <c r="M59" s="98"/>
      <c r="N59" s="98"/>
      <c r="O59" s="98"/>
      <c r="P59" s="98"/>
      <c r="Q59" s="98"/>
      <c r="R59" s="98"/>
      <c r="S59" s="98"/>
      <c r="T59" s="98"/>
      <c r="U59" s="98"/>
      <c r="V59" s="98"/>
      <c r="W59" s="98"/>
      <c r="X59" s="98"/>
      <c r="Y59" s="331"/>
    </row>
    <row r="60" spans="1:25">
      <c r="A60" s="331"/>
      <c r="B60" s="139">
        <v>3</v>
      </c>
      <c r="C60" s="316" t="s">
        <v>248</v>
      </c>
      <c r="D60" s="316"/>
      <c r="E60" s="98"/>
      <c r="F60" s="98"/>
      <c r="G60" s="98"/>
      <c r="H60" s="98"/>
      <c r="I60" s="98"/>
      <c r="J60" s="98"/>
      <c r="K60" s="98"/>
      <c r="L60" s="98"/>
      <c r="M60" s="98"/>
      <c r="N60" s="98"/>
      <c r="O60" s="98"/>
      <c r="P60" s="98"/>
      <c r="Q60" s="98"/>
      <c r="R60" s="98"/>
      <c r="S60" s="98"/>
      <c r="T60" s="98"/>
      <c r="U60" s="98"/>
      <c r="V60" s="98"/>
      <c r="W60" s="98"/>
      <c r="X60" s="98"/>
      <c r="Y60" s="331"/>
    </row>
    <row r="61" spans="1:25" ht="13.8" thickBot="1">
      <c r="A61" s="331"/>
      <c r="B61" s="139">
        <v>4</v>
      </c>
      <c r="C61" s="342" t="s">
        <v>249</v>
      </c>
      <c r="D61" s="343"/>
      <c r="E61" s="98"/>
      <c r="F61" s="98"/>
      <c r="G61" s="98"/>
      <c r="H61" s="98"/>
      <c r="I61" s="98"/>
      <c r="J61" s="98"/>
      <c r="K61" s="98"/>
      <c r="L61" s="98"/>
      <c r="M61" s="98"/>
      <c r="N61" s="98"/>
      <c r="O61" s="98"/>
      <c r="P61" s="98"/>
      <c r="Q61" s="98"/>
      <c r="R61" s="98"/>
      <c r="S61" s="98"/>
      <c r="T61" s="98"/>
      <c r="U61" s="98"/>
      <c r="V61" s="98"/>
      <c r="W61" s="98"/>
      <c r="X61" s="98"/>
      <c r="Y61" s="331"/>
    </row>
    <row r="62" spans="1:25" ht="13.8" thickBot="1">
      <c r="A62" s="331"/>
      <c r="B62" s="39"/>
      <c r="C62" s="291" t="s">
        <v>35</v>
      </c>
      <c r="D62" s="292"/>
      <c r="E62" s="40" t="str">
        <f>IF(SUMPRODUCT(ISTEXT(E58:E61)*1)&gt;3,"C",IF(SUMPRODUCT(ISTEXT(E58:E61)*1)&gt;0,SUMPRODUCT(ISTEXT(E58:E61)*1)/4*100,""))</f>
        <v/>
      </c>
      <c r="F62" s="40" t="str">
        <f t="shared" ref="F62:X62" si="9">IF(SUMPRODUCT(ISTEXT(F58:F61)*1)&gt;3,"C",IF(SUMPRODUCT(ISTEXT(F58:F61)*1)&gt;0,SUMPRODUCT(ISTEXT(F58:F61)*1)/4*100,""))</f>
        <v/>
      </c>
      <c r="G62" s="40" t="str">
        <f t="shared" si="9"/>
        <v/>
      </c>
      <c r="H62" s="40" t="str">
        <f t="shared" si="9"/>
        <v/>
      </c>
      <c r="I62" s="40" t="str">
        <f t="shared" si="9"/>
        <v/>
      </c>
      <c r="J62" s="40" t="str">
        <f t="shared" si="9"/>
        <v/>
      </c>
      <c r="K62" s="40" t="str">
        <f t="shared" si="9"/>
        <v/>
      </c>
      <c r="L62" s="40" t="str">
        <f t="shared" si="9"/>
        <v/>
      </c>
      <c r="M62" s="40" t="str">
        <f t="shared" si="9"/>
        <v/>
      </c>
      <c r="N62" s="40" t="str">
        <f t="shared" si="9"/>
        <v/>
      </c>
      <c r="O62" s="40" t="str">
        <f t="shared" si="9"/>
        <v/>
      </c>
      <c r="P62" s="40" t="str">
        <f t="shared" si="9"/>
        <v/>
      </c>
      <c r="Q62" s="40" t="str">
        <f t="shared" si="9"/>
        <v/>
      </c>
      <c r="R62" s="40" t="str">
        <f t="shared" si="9"/>
        <v/>
      </c>
      <c r="S62" s="40" t="str">
        <f t="shared" si="9"/>
        <v/>
      </c>
      <c r="T62" s="40" t="str">
        <f t="shared" si="9"/>
        <v/>
      </c>
      <c r="U62" s="40" t="str">
        <f t="shared" si="9"/>
        <v/>
      </c>
      <c r="V62" s="40" t="str">
        <f t="shared" si="9"/>
        <v/>
      </c>
      <c r="W62" s="40" t="str">
        <f t="shared" si="9"/>
        <v/>
      </c>
      <c r="X62" s="40" t="str">
        <f t="shared" si="9"/>
        <v/>
      </c>
      <c r="Y62" s="331"/>
    </row>
    <row r="63" spans="1:25">
      <c r="A63" s="331"/>
      <c r="B63" s="39"/>
      <c r="C63" s="140"/>
      <c r="D63" s="140"/>
      <c r="E63" s="141"/>
      <c r="F63" s="141"/>
      <c r="G63" s="141"/>
      <c r="H63" s="141"/>
      <c r="I63" s="141"/>
      <c r="J63" s="141"/>
      <c r="K63" s="141"/>
      <c r="L63" s="141"/>
      <c r="M63" s="141"/>
      <c r="N63" s="141"/>
      <c r="O63" s="141"/>
      <c r="P63" s="141"/>
      <c r="Q63" s="141"/>
      <c r="R63" s="141"/>
      <c r="S63" s="141"/>
      <c r="T63" s="141"/>
      <c r="U63" s="141"/>
      <c r="V63" s="141"/>
      <c r="W63" s="141"/>
      <c r="X63" s="141"/>
      <c r="Y63" s="331"/>
    </row>
    <row r="64" spans="1:25">
      <c r="A64" s="331"/>
      <c r="C64" s="72" t="s">
        <v>381</v>
      </c>
      <c r="D64" s="72"/>
      <c r="E64" s="328" t="s">
        <v>550</v>
      </c>
      <c r="F64" s="328"/>
      <c r="G64" s="328"/>
      <c r="H64" s="328"/>
      <c r="I64" s="328"/>
      <c r="J64" s="328"/>
      <c r="K64" s="328"/>
      <c r="L64" s="328"/>
      <c r="M64" s="328"/>
      <c r="N64" s="328"/>
      <c r="O64" s="328"/>
      <c r="P64" s="328"/>
      <c r="Q64" s="328"/>
      <c r="R64" s="328"/>
      <c r="S64" s="328"/>
      <c r="T64" s="328"/>
      <c r="U64" s="328"/>
      <c r="V64" s="328"/>
      <c r="W64" s="328"/>
      <c r="X64" s="328"/>
      <c r="Y64" s="331"/>
    </row>
    <row r="65" spans="1:25">
      <c r="A65" s="331"/>
      <c r="B65" s="137">
        <v>1</v>
      </c>
      <c r="C65" s="312" t="s">
        <v>382</v>
      </c>
      <c r="D65" s="312"/>
      <c r="E65" s="98"/>
      <c r="F65" s="98"/>
      <c r="G65" s="98"/>
      <c r="H65" s="98"/>
      <c r="I65" s="98"/>
      <c r="J65" s="98"/>
      <c r="K65" s="98"/>
      <c r="L65" s="98"/>
      <c r="M65" s="98"/>
      <c r="N65" s="98"/>
      <c r="O65" s="98"/>
      <c r="P65" s="98"/>
      <c r="Q65" s="98"/>
      <c r="R65" s="98"/>
      <c r="S65" s="98"/>
      <c r="T65" s="65"/>
      <c r="U65" s="65"/>
      <c r="V65" s="65"/>
      <c r="W65" s="65"/>
      <c r="X65" s="65"/>
      <c r="Y65" s="331"/>
    </row>
    <row r="66" spans="1:25">
      <c r="A66" s="331"/>
      <c r="B66" s="136">
        <v>2</v>
      </c>
      <c r="C66" s="325" t="s">
        <v>383</v>
      </c>
      <c r="D66" s="325"/>
      <c r="E66" s="98"/>
      <c r="F66" s="98"/>
      <c r="G66" s="98"/>
      <c r="H66" s="98"/>
      <c r="I66" s="98"/>
      <c r="J66" s="98"/>
      <c r="K66" s="98"/>
      <c r="L66" s="98"/>
      <c r="M66" s="98"/>
      <c r="N66" s="98"/>
      <c r="O66" s="98"/>
      <c r="P66" s="98"/>
      <c r="Q66" s="98"/>
      <c r="R66" s="98"/>
      <c r="S66" s="98"/>
      <c r="T66" s="98"/>
      <c r="U66" s="98"/>
      <c r="V66" s="98"/>
      <c r="W66" s="98"/>
      <c r="X66" s="98"/>
      <c r="Y66" s="331"/>
    </row>
    <row r="67" spans="1:25">
      <c r="A67" s="331"/>
      <c r="B67" s="136">
        <v>3</v>
      </c>
      <c r="C67" s="316" t="s">
        <v>384</v>
      </c>
      <c r="D67" s="316"/>
      <c r="E67" s="98"/>
      <c r="F67" s="98"/>
      <c r="G67" s="98"/>
      <c r="H67" s="98"/>
      <c r="I67" s="98"/>
      <c r="J67" s="98"/>
      <c r="K67" s="98"/>
      <c r="L67" s="98"/>
      <c r="M67" s="98"/>
      <c r="N67" s="98"/>
      <c r="O67" s="98"/>
      <c r="P67" s="98"/>
      <c r="Q67" s="98"/>
      <c r="R67" s="98"/>
      <c r="S67" s="98"/>
      <c r="T67" s="98"/>
      <c r="U67" s="98"/>
      <c r="V67" s="98"/>
      <c r="W67" s="98"/>
      <c r="X67" s="98"/>
      <c r="Y67" s="331"/>
    </row>
    <row r="68" spans="1:25">
      <c r="A68" s="331"/>
      <c r="B68" s="137">
        <v>4</v>
      </c>
      <c r="C68" s="316" t="s">
        <v>456</v>
      </c>
      <c r="D68" s="316"/>
      <c r="E68" s="98"/>
      <c r="F68" s="98"/>
      <c r="G68" s="98"/>
      <c r="H68" s="98"/>
      <c r="I68" s="98"/>
      <c r="J68" s="98"/>
      <c r="K68" s="98"/>
      <c r="L68" s="98"/>
      <c r="M68" s="98"/>
      <c r="N68" s="98"/>
      <c r="O68" s="98"/>
      <c r="P68" s="98"/>
      <c r="Q68" s="98"/>
      <c r="R68" s="98"/>
      <c r="S68" s="98"/>
      <c r="T68" s="98"/>
      <c r="U68" s="98"/>
      <c r="V68" s="98"/>
      <c r="W68" s="98"/>
      <c r="X68" s="98"/>
      <c r="Y68" s="331"/>
    </row>
    <row r="69" spans="1:25">
      <c r="A69" s="331"/>
      <c r="B69" s="137">
        <v>5</v>
      </c>
      <c r="C69" s="312" t="s">
        <v>385</v>
      </c>
      <c r="D69" s="312"/>
      <c r="E69" s="98"/>
      <c r="F69" s="98"/>
      <c r="G69" s="98"/>
      <c r="H69" s="98"/>
      <c r="I69" s="98"/>
      <c r="J69" s="98"/>
      <c r="K69" s="98"/>
      <c r="L69" s="98"/>
      <c r="M69" s="98"/>
      <c r="N69" s="98"/>
      <c r="O69" s="98"/>
      <c r="P69" s="98"/>
      <c r="Q69" s="98"/>
      <c r="R69" s="98"/>
      <c r="S69" s="98"/>
      <c r="T69" s="98"/>
      <c r="U69" s="98"/>
      <c r="V69" s="98"/>
      <c r="W69" s="98"/>
      <c r="X69" s="98"/>
      <c r="Y69" s="331"/>
    </row>
    <row r="70" spans="1:25" ht="13.8" thickBot="1">
      <c r="A70" s="331"/>
      <c r="B70" s="136">
        <v>6</v>
      </c>
      <c r="C70" s="312" t="s">
        <v>386</v>
      </c>
      <c r="D70" s="312"/>
      <c r="E70" s="98"/>
      <c r="F70" s="98"/>
      <c r="G70" s="98"/>
      <c r="H70" s="98"/>
      <c r="I70" s="98"/>
      <c r="J70" s="98"/>
      <c r="K70" s="98"/>
      <c r="L70" s="98"/>
      <c r="M70" s="98"/>
      <c r="N70" s="98"/>
      <c r="O70" s="98"/>
      <c r="P70" s="98"/>
      <c r="Q70" s="98"/>
      <c r="R70" s="98"/>
      <c r="S70" s="98"/>
      <c r="T70" s="98"/>
      <c r="U70" s="98"/>
      <c r="V70" s="98"/>
      <c r="W70" s="98"/>
      <c r="X70" s="98"/>
      <c r="Y70" s="331"/>
    </row>
    <row r="71" spans="1:25" ht="13.8" thickBot="1">
      <c r="A71" s="331"/>
      <c r="C71" s="291" t="s">
        <v>35</v>
      </c>
      <c r="D71" s="292"/>
      <c r="E71" s="40" t="str">
        <f>IF(SUMPRODUCT(ISTEXT(E65:E67)*1)+MIN(1, SUMPRODUCT(ISTEXT(E68:E70)*1))&gt;3, "C", IF(SUMPRODUCT(ISTEXT(E65:E70)*1)&gt;0, (SUMPRODUCT(ISTEXT(E65:E67)*1)+MIN(1, SUMPRODUCT(ISTEXT(E68:E70)*1)))/4*100, ""))</f>
        <v/>
      </c>
      <c r="F71" s="40" t="str">
        <f t="shared" ref="F71:X71" si="10">IF(SUMPRODUCT(ISTEXT(F65:F67)*1)+MIN(1, SUMPRODUCT(ISTEXT(F68:F70)*1))&gt;3, "C", IF(SUMPRODUCT(ISTEXT(F65:F70)*1)&gt;0, (SUMPRODUCT(ISTEXT(F65:F67)*1)+MIN(1, SUMPRODUCT(ISTEXT(F68:F70)*1)))/4*100, ""))</f>
        <v/>
      </c>
      <c r="G71" s="40" t="str">
        <f t="shared" si="10"/>
        <v/>
      </c>
      <c r="H71" s="40" t="str">
        <f t="shared" si="10"/>
        <v/>
      </c>
      <c r="I71" s="40" t="str">
        <f t="shared" si="10"/>
        <v/>
      </c>
      <c r="J71" s="40" t="str">
        <f t="shared" si="10"/>
        <v/>
      </c>
      <c r="K71" s="40" t="str">
        <f t="shared" si="10"/>
        <v/>
      </c>
      <c r="L71" s="40" t="str">
        <f t="shared" si="10"/>
        <v/>
      </c>
      <c r="M71" s="40" t="str">
        <f t="shared" si="10"/>
        <v/>
      </c>
      <c r="N71" s="40" t="str">
        <f t="shared" si="10"/>
        <v/>
      </c>
      <c r="O71" s="40" t="str">
        <f t="shared" si="10"/>
        <v/>
      </c>
      <c r="P71" s="40" t="str">
        <f t="shared" si="10"/>
        <v/>
      </c>
      <c r="Q71" s="40" t="str">
        <f t="shared" si="10"/>
        <v/>
      </c>
      <c r="R71" s="40" t="str">
        <f t="shared" si="10"/>
        <v/>
      </c>
      <c r="S71" s="40" t="str">
        <f t="shared" si="10"/>
        <v/>
      </c>
      <c r="T71" s="40" t="str">
        <f t="shared" si="10"/>
        <v/>
      </c>
      <c r="U71" s="40" t="str">
        <f t="shared" si="10"/>
        <v/>
      </c>
      <c r="V71" s="40" t="str">
        <f t="shared" si="10"/>
        <v/>
      </c>
      <c r="W71" s="40" t="str">
        <f t="shared" si="10"/>
        <v/>
      </c>
      <c r="X71" s="40" t="str">
        <f t="shared" si="10"/>
        <v/>
      </c>
      <c r="Y71" s="331"/>
    </row>
    <row r="72" spans="1:25">
      <c r="A72" s="331"/>
      <c r="C72" s="140"/>
      <c r="D72" s="140"/>
      <c r="E72" s="141"/>
      <c r="F72" s="141"/>
      <c r="G72" s="141"/>
      <c r="H72" s="141"/>
      <c r="I72" s="141"/>
      <c r="J72" s="141"/>
      <c r="K72" s="141"/>
      <c r="L72" s="141"/>
      <c r="M72" s="141"/>
      <c r="N72" s="141"/>
      <c r="O72" s="141"/>
      <c r="P72" s="141"/>
      <c r="Q72" s="141"/>
      <c r="R72" s="141"/>
      <c r="S72" s="141"/>
      <c r="T72" s="141"/>
      <c r="U72" s="141"/>
      <c r="V72" s="141"/>
      <c r="W72" s="141"/>
      <c r="X72" s="141"/>
      <c r="Y72" s="331"/>
    </row>
    <row r="73" spans="1:25" ht="15" customHeight="1">
      <c r="A73" s="331"/>
      <c r="C73" s="348" t="s">
        <v>457</v>
      </c>
      <c r="D73" s="348"/>
      <c r="E73" s="328" t="s">
        <v>565</v>
      </c>
      <c r="F73" s="328"/>
      <c r="G73" s="328"/>
      <c r="H73" s="328"/>
      <c r="I73" s="328"/>
      <c r="J73" s="328"/>
      <c r="K73" s="328"/>
      <c r="L73" s="328"/>
      <c r="M73" s="328"/>
      <c r="N73" s="328"/>
      <c r="O73" s="328"/>
      <c r="P73" s="328"/>
      <c r="Q73" s="328"/>
      <c r="R73" s="328"/>
      <c r="S73" s="328"/>
      <c r="T73" s="328"/>
      <c r="U73" s="328"/>
      <c r="V73" s="328"/>
      <c r="W73" s="328"/>
      <c r="X73" s="328"/>
      <c r="Y73" s="331"/>
    </row>
    <row r="74" spans="1:25">
      <c r="A74" s="331"/>
      <c r="B74" s="137" t="s">
        <v>250</v>
      </c>
      <c r="C74" s="325" t="s">
        <v>387</v>
      </c>
      <c r="D74" s="325"/>
      <c r="E74" s="158"/>
      <c r="F74" s="158"/>
      <c r="G74" s="158"/>
      <c r="H74" s="158"/>
      <c r="I74" s="158"/>
      <c r="J74" s="158"/>
      <c r="K74" s="158"/>
      <c r="L74" s="158"/>
      <c r="M74" s="158"/>
      <c r="N74" s="158"/>
      <c r="O74" s="158"/>
      <c r="P74" s="158"/>
      <c r="Q74" s="158"/>
      <c r="R74" s="158"/>
      <c r="S74" s="158"/>
      <c r="T74" s="22"/>
      <c r="U74" s="22"/>
      <c r="V74" s="22"/>
      <c r="W74" s="22"/>
      <c r="X74" s="22"/>
      <c r="Y74" s="331"/>
    </row>
    <row r="75" spans="1:25">
      <c r="A75" s="331"/>
      <c r="B75" s="137" t="s">
        <v>253</v>
      </c>
      <c r="C75" s="325" t="s">
        <v>458</v>
      </c>
      <c r="D75" s="325"/>
      <c r="E75" s="45"/>
      <c r="F75" s="45"/>
      <c r="G75" s="45"/>
      <c r="H75" s="45"/>
      <c r="I75" s="45"/>
      <c r="J75" s="45"/>
      <c r="K75" s="45"/>
      <c r="L75" s="45"/>
      <c r="M75" s="45"/>
      <c r="N75" s="45"/>
      <c r="O75" s="45"/>
      <c r="P75" s="45"/>
      <c r="Q75" s="45"/>
      <c r="R75" s="45"/>
      <c r="S75" s="45"/>
      <c r="T75" s="45"/>
      <c r="U75" s="45"/>
      <c r="V75" s="45"/>
      <c r="W75" s="45"/>
      <c r="X75" s="45"/>
      <c r="Y75" s="331"/>
    </row>
    <row r="76" spans="1:25">
      <c r="A76" s="331"/>
      <c r="B76" s="137" t="s">
        <v>254</v>
      </c>
      <c r="C76" s="326" t="s">
        <v>388</v>
      </c>
      <c r="D76" s="326"/>
      <c r="E76" s="45"/>
      <c r="F76" s="45"/>
      <c r="G76" s="45"/>
      <c r="H76" s="45"/>
      <c r="I76" s="45"/>
      <c r="J76" s="45"/>
      <c r="K76" s="45"/>
      <c r="L76" s="45"/>
      <c r="M76" s="45"/>
      <c r="N76" s="45"/>
      <c r="O76" s="45"/>
      <c r="P76" s="45"/>
      <c r="Q76" s="45"/>
      <c r="R76" s="45"/>
      <c r="S76" s="45"/>
      <c r="T76" s="45"/>
      <c r="U76" s="45"/>
      <c r="V76" s="45"/>
      <c r="W76" s="45"/>
      <c r="X76" s="45"/>
      <c r="Y76" s="331"/>
    </row>
    <row r="77" spans="1:25">
      <c r="A77" s="331"/>
      <c r="B77" s="137" t="s">
        <v>190</v>
      </c>
      <c r="C77" s="316" t="s">
        <v>389</v>
      </c>
      <c r="D77" s="312"/>
      <c r="E77" s="45"/>
      <c r="F77" s="45"/>
      <c r="G77" s="45"/>
      <c r="H77" s="45"/>
      <c r="I77" s="45"/>
      <c r="J77" s="45"/>
      <c r="K77" s="45"/>
      <c r="L77" s="45"/>
      <c r="M77" s="45"/>
      <c r="N77" s="45"/>
      <c r="O77" s="45"/>
      <c r="P77" s="45"/>
      <c r="Q77" s="45"/>
      <c r="R77" s="45"/>
      <c r="S77" s="45"/>
      <c r="T77" s="45"/>
      <c r="U77" s="45"/>
      <c r="V77" s="45"/>
      <c r="W77" s="45"/>
      <c r="X77" s="45"/>
      <c r="Y77" s="331"/>
    </row>
    <row r="78" spans="1:25">
      <c r="A78" s="331"/>
      <c r="B78" s="137" t="s">
        <v>192</v>
      </c>
      <c r="C78" s="316" t="s">
        <v>390</v>
      </c>
      <c r="D78" s="312"/>
      <c r="E78" s="45"/>
      <c r="F78" s="45"/>
      <c r="G78" s="45"/>
      <c r="H78" s="45"/>
      <c r="I78" s="45"/>
      <c r="J78" s="45"/>
      <c r="K78" s="45"/>
      <c r="L78" s="45"/>
      <c r="M78" s="45"/>
      <c r="N78" s="45"/>
      <c r="O78" s="45"/>
      <c r="P78" s="45"/>
      <c r="Q78" s="45"/>
      <c r="R78" s="45"/>
      <c r="S78" s="45"/>
      <c r="T78" s="45"/>
      <c r="U78" s="45"/>
      <c r="V78" s="45"/>
      <c r="W78" s="45"/>
      <c r="X78" s="45"/>
      <c r="Y78" s="331"/>
    </row>
    <row r="79" spans="1:25">
      <c r="A79" s="331"/>
      <c r="B79" s="137" t="s">
        <v>193</v>
      </c>
      <c r="C79" s="325" t="s">
        <v>391</v>
      </c>
      <c r="D79" s="325"/>
      <c r="E79" s="45"/>
      <c r="F79" s="45"/>
      <c r="G79" s="45"/>
      <c r="H79" s="45"/>
      <c r="I79" s="45"/>
      <c r="J79" s="45"/>
      <c r="K79" s="45"/>
      <c r="L79" s="45"/>
      <c r="M79" s="45"/>
      <c r="N79" s="45"/>
      <c r="O79" s="45"/>
      <c r="P79" s="45"/>
      <c r="Q79" s="45"/>
      <c r="R79" s="45"/>
      <c r="S79" s="45"/>
      <c r="T79" s="45"/>
      <c r="U79" s="45"/>
      <c r="V79" s="45"/>
      <c r="W79" s="45"/>
      <c r="X79" s="45"/>
      <c r="Y79" s="331"/>
    </row>
    <row r="80" spans="1:25" ht="13.8" thickBot="1">
      <c r="A80" s="331"/>
      <c r="B80" s="137" t="s">
        <v>195</v>
      </c>
      <c r="C80" s="316" t="s">
        <v>392</v>
      </c>
      <c r="D80" s="312"/>
      <c r="E80" s="45"/>
      <c r="F80" s="45"/>
      <c r="G80" s="45"/>
      <c r="H80" s="45"/>
      <c r="I80" s="45"/>
      <c r="J80" s="45"/>
      <c r="K80" s="45"/>
      <c r="L80" s="45"/>
      <c r="M80" s="45"/>
      <c r="N80" s="45"/>
      <c r="O80" s="45"/>
      <c r="P80" s="45"/>
      <c r="Q80" s="45"/>
      <c r="R80" s="45"/>
      <c r="S80" s="45"/>
      <c r="T80" s="45"/>
      <c r="U80" s="45"/>
      <c r="V80" s="45"/>
      <c r="W80" s="45"/>
      <c r="X80" s="45"/>
      <c r="Y80" s="331"/>
    </row>
    <row r="81" spans="1:25" ht="13.8" thickBot="1">
      <c r="A81" s="331"/>
      <c r="C81" s="291" t="s">
        <v>35</v>
      </c>
      <c r="D81" s="292"/>
      <c r="E81" s="40" t="str">
        <f>IF(SUMPRODUCT(ISTEXT(E74)*1)+MIN(1, SUMPRODUCT(ISTEXT(E75:E76)*1))+SUMPRODUCT(ISTEXT(E77:E80)*1)&gt;5, "C", IF(SUMPRODUCT(ISTEXT(E74:E80)*1)&gt;0, (SUMPRODUCT(ISTEXT(E74)*1)+MIN(1, SUMPRODUCT(ISTEXT(E75:E76)*1))+SUMPRODUCT(ISTEXT(E77:E80)*1))/6*100, ""))</f>
        <v/>
      </c>
      <c r="F81" s="40" t="str">
        <f t="shared" ref="F81:X81" si="11">IF(SUMPRODUCT(ISTEXT(F74)*1)+MIN(1, SUMPRODUCT(ISTEXT(F75:F76)*1))+SUMPRODUCT(ISTEXT(F77:F80)*1)&gt;5, "C", IF(SUMPRODUCT(ISTEXT(F74:F80)*1)&gt;0, (SUMPRODUCT(ISTEXT(F74)*1)+MIN(1, SUMPRODUCT(ISTEXT(F75:F76)*1))+SUMPRODUCT(ISTEXT(F77:F80)*1))/6*100, ""))</f>
        <v/>
      </c>
      <c r="G81" s="40" t="str">
        <f t="shared" si="11"/>
        <v/>
      </c>
      <c r="H81" s="40" t="str">
        <f t="shared" si="11"/>
        <v/>
      </c>
      <c r="I81" s="40" t="str">
        <f t="shared" si="11"/>
        <v/>
      </c>
      <c r="J81" s="40" t="str">
        <f t="shared" si="11"/>
        <v/>
      </c>
      <c r="K81" s="40" t="str">
        <f t="shared" si="11"/>
        <v/>
      </c>
      <c r="L81" s="40" t="str">
        <f t="shared" si="11"/>
        <v/>
      </c>
      <c r="M81" s="40" t="str">
        <f t="shared" si="11"/>
        <v/>
      </c>
      <c r="N81" s="40" t="str">
        <f t="shared" si="11"/>
        <v/>
      </c>
      <c r="O81" s="40" t="str">
        <f t="shared" si="11"/>
        <v/>
      </c>
      <c r="P81" s="40" t="str">
        <f t="shared" si="11"/>
        <v/>
      </c>
      <c r="Q81" s="40" t="str">
        <f t="shared" si="11"/>
        <v/>
      </c>
      <c r="R81" s="40" t="str">
        <f t="shared" si="11"/>
        <v/>
      </c>
      <c r="S81" s="40" t="str">
        <f t="shared" si="11"/>
        <v/>
      </c>
      <c r="T81" s="40" t="str">
        <f t="shared" si="11"/>
        <v/>
      </c>
      <c r="U81" s="40" t="str">
        <f t="shared" si="11"/>
        <v/>
      </c>
      <c r="V81" s="40" t="str">
        <f t="shared" si="11"/>
        <v/>
      </c>
      <c r="W81" s="40" t="str">
        <f t="shared" si="11"/>
        <v/>
      </c>
      <c r="X81" s="40" t="str">
        <f t="shared" si="11"/>
        <v/>
      </c>
      <c r="Y81" s="331"/>
    </row>
    <row r="82" spans="1:25">
      <c r="A82" s="331"/>
      <c r="C82" s="140"/>
      <c r="D82" s="140"/>
      <c r="E82" s="141"/>
      <c r="F82" s="141"/>
      <c r="G82" s="141"/>
      <c r="H82" s="141"/>
      <c r="I82" s="141"/>
      <c r="J82" s="141"/>
      <c r="K82" s="141"/>
      <c r="L82" s="141"/>
      <c r="M82" s="141"/>
      <c r="N82" s="141"/>
      <c r="O82" s="141"/>
      <c r="P82" s="141"/>
      <c r="Q82" s="141"/>
      <c r="R82" s="141"/>
      <c r="S82" s="141"/>
      <c r="T82" s="141"/>
      <c r="U82" s="141"/>
      <c r="V82" s="141"/>
      <c r="W82" s="141"/>
      <c r="X82" s="141"/>
      <c r="Y82" s="331"/>
    </row>
    <row r="83" spans="1:25">
      <c r="A83" s="331"/>
      <c r="C83" s="72" t="s">
        <v>470</v>
      </c>
      <c r="D83" s="72"/>
      <c r="E83" s="328" t="s">
        <v>268</v>
      </c>
      <c r="F83" s="328"/>
      <c r="G83" s="328"/>
      <c r="H83" s="328"/>
      <c r="I83" s="328"/>
      <c r="J83" s="328"/>
      <c r="K83" s="328"/>
      <c r="L83" s="328"/>
      <c r="M83" s="328"/>
      <c r="N83" s="328"/>
      <c r="O83" s="328"/>
      <c r="P83" s="328"/>
      <c r="Q83" s="328"/>
      <c r="R83" s="328"/>
      <c r="S83" s="328"/>
      <c r="T83" s="328"/>
      <c r="U83" s="328"/>
      <c r="V83" s="328"/>
      <c r="W83" s="328"/>
      <c r="X83" s="328"/>
      <c r="Y83" s="331"/>
    </row>
    <row r="84" spans="1:25">
      <c r="A84" s="331"/>
      <c r="B84" s="137" t="s">
        <v>250</v>
      </c>
      <c r="C84" s="312" t="s">
        <v>251</v>
      </c>
      <c r="D84" s="312"/>
      <c r="E84" s="98"/>
      <c r="F84" s="99"/>
      <c r="G84" s="99"/>
      <c r="H84" s="99"/>
      <c r="I84" s="99"/>
      <c r="J84" s="99"/>
      <c r="K84" s="99"/>
      <c r="L84" s="99"/>
      <c r="M84" s="99"/>
      <c r="N84" s="99"/>
      <c r="O84" s="99"/>
      <c r="P84" s="99"/>
      <c r="Q84" s="99"/>
      <c r="R84" s="99"/>
      <c r="S84" s="99"/>
      <c r="T84" s="65"/>
      <c r="U84" s="65"/>
      <c r="V84" s="65"/>
      <c r="W84" s="65"/>
      <c r="X84" s="65"/>
      <c r="Y84" s="331"/>
    </row>
    <row r="85" spans="1:25">
      <c r="A85" s="331"/>
      <c r="B85" s="136" t="s">
        <v>253</v>
      </c>
      <c r="C85" s="312" t="s">
        <v>252</v>
      </c>
      <c r="D85" s="312"/>
      <c r="E85" s="98"/>
      <c r="F85" s="99"/>
      <c r="G85" s="99"/>
      <c r="H85" s="99"/>
      <c r="I85" s="99"/>
      <c r="J85" s="99"/>
      <c r="K85" s="99"/>
      <c r="L85" s="99"/>
      <c r="M85" s="99"/>
      <c r="N85" s="99"/>
      <c r="O85" s="99"/>
      <c r="P85" s="99"/>
      <c r="Q85" s="99"/>
      <c r="R85" s="99"/>
      <c r="S85" s="99"/>
      <c r="T85" s="99"/>
      <c r="U85" s="99"/>
      <c r="V85" s="99"/>
      <c r="W85" s="99"/>
      <c r="X85" s="99"/>
      <c r="Y85" s="331"/>
    </row>
    <row r="86" spans="1:25">
      <c r="A86" s="331"/>
      <c r="B86" s="136">
        <v>2</v>
      </c>
      <c r="C86" s="312" t="s">
        <v>255</v>
      </c>
      <c r="D86" s="312"/>
      <c r="E86" s="98"/>
      <c r="F86" s="99"/>
      <c r="G86" s="99"/>
      <c r="H86" s="99"/>
      <c r="I86" s="99"/>
      <c r="J86" s="99"/>
      <c r="K86" s="99"/>
      <c r="L86" s="99"/>
      <c r="M86" s="99"/>
      <c r="N86" s="99"/>
      <c r="O86" s="99"/>
      <c r="P86" s="99"/>
      <c r="Q86" s="99"/>
      <c r="R86" s="99"/>
      <c r="S86" s="99"/>
      <c r="T86" s="99"/>
      <c r="U86" s="99"/>
      <c r="V86" s="99"/>
      <c r="W86" s="99"/>
      <c r="X86" s="99"/>
      <c r="Y86" s="331"/>
    </row>
    <row r="87" spans="1:25">
      <c r="A87" s="331"/>
      <c r="B87" s="136" t="s">
        <v>172</v>
      </c>
      <c r="C87" s="312" t="s">
        <v>256</v>
      </c>
      <c r="D87" s="312"/>
      <c r="E87" s="98"/>
      <c r="F87" s="99"/>
      <c r="G87" s="99"/>
      <c r="H87" s="99"/>
      <c r="I87" s="99"/>
      <c r="J87" s="99"/>
      <c r="K87" s="99"/>
      <c r="L87" s="99"/>
      <c r="M87" s="99"/>
      <c r="N87" s="99"/>
      <c r="O87" s="99"/>
      <c r="P87" s="99"/>
      <c r="Q87" s="99"/>
      <c r="R87" s="99"/>
      <c r="S87" s="99"/>
      <c r="T87" s="99"/>
      <c r="U87" s="99"/>
      <c r="V87" s="99"/>
      <c r="W87" s="99"/>
      <c r="X87" s="99"/>
      <c r="Y87" s="331"/>
    </row>
    <row r="88" spans="1:25">
      <c r="A88" s="331"/>
      <c r="B88" s="136" t="s">
        <v>174</v>
      </c>
      <c r="C88" s="312" t="s">
        <v>257</v>
      </c>
      <c r="D88" s="312"/>
      <c r="E88" s="98"/>
      <c r="F88" s="99"/>
      <c r="G88" s="99"/>
      <c r="H88" s="99"/>
      <c r="I88" s="99"/>
      <c r="J88" s="99"/>
      <c r="K88" s="99"/>
      <c r="L88" s="99"/>
      <c r="M88" s="99"/>
      <c r="N88" s="99"/>
      <c r="O88" s="99"/>
      <c r="P88" s="99"/>
      <c r="Q88" s="99"/>
      <c r="R88" s="99"/>
      <c r="S88" s="99"/>
      <c r="T88" s="99"/>
      <c r="U88" s="99"/>
      <c r="V88" s="99"/>
      <c r="W88" s="99"/>
      <c r="X88" s="99"/>
      <c r="Y88" s="331"/>
    </row>
    <row r="89" spans="1:25">
      <c r="A89" s="331"/>
      <c r="B89" s="136" t="s">
        <v>175</v>
      </c>
      <c r="C89" s="312" t="s">
        <v>258</v>
      </c>
      <c r="D89" s="312"/>
      <c r="E89" s="98"/>
      <c r="F89" s="99"/>
      <c r="G89" s="99"/>
      <c r="H89" s="99"/>
      <c r="I89" s="99"/>
      <c r="J89" s="99"/>
      <c r="K89" s="99"/>
      <c r="L89" s="99"/>
      <c r="M89" s="99"/>
      <c r="N89" s="99"/>
      <c r="O89" s="99"/>
      <c r="P89" s="99"/>
      <c r="Q89" s="99"/>
      <c r="R89" s="99"/>
      <c r="S89" s="99"/>
      <c r="T89" s="99"/>
      <c r="U89" s="99"/>
      <c r="V89" s="99"/>
      <c r="W89" s="99"/>
      <c r="X89" s="99"/>
      <c r="Y89" s="331"/>
    </row>
    <row r="90" spans="1:25">
      <c r="A90" s="331"/>
      <c r="B90" s="136" t="s">
        <v>187</v>
      </c>
      <c r="C90" s="325" t="s">
        <v>259</v>
      </c>
      <c r="D90" s="325"/>
      <c r="E90" s="98"/>
      <c r="F90" s="99"/>
      <c r="G90" s="99"/>
      <c r="H90" s="99"/>
      <c r="I90" s="99"/>
      <c r="J90" s="99"/>
      <c r="K90" s="99"/>
      <c r="L90" s="99"/>
      <c r="M90" s="99"/>
      <c r="N90" s="99"/>
      <c r="O90" s="99"/>
      <c r="P90" s="99"/>
      <c r="Q90" s="99"/>
      <c r="R90" s="99"/>
      <c r="S90" s="99"/>
      <c r="T90" s="99"/>
      <c r="U90" s="99"/>
      <c r="V90" s="99"/>
      <c r="W90" s="99"/>
      <c r="X90" s="99"/>
      <c r="Y90" s="331"/>
    </row>
    <row r="91" spans="1:25">
      <c r="A91" s="331"/>
      <c r="B91" s="136" t="s">
        <v>188</v>
      </c>
      <c r="C91" s="312" t="s">
        <v>260</v>
      </c>
      <c r="D91" s="312"/>
      <c r="E91" s="98"/>
      <c r="F91" s="99"/>
      <c r="G91" s="99"/>
      <c r="H91" s="99"/>
      <c r="I91" s="99"/>
      <c r="J91" s="99"/>
      <c r="K91" s="99"/>
      <c r="L91" s="99"/>
      <c r="M91" s="99"/>
      <c r="N91" s="99"/>
      <c r="O91" s="99"/>
      <c r="P91" s="99"/>
      <c r="Q91" s="99"/>
      <c r="R91" s="99"/>
      <c r="S91" s="99"/>
      <c r="T91" s="99"/>
      <c r="U91" s="99"/>
      <c r="V91" s="99"/>
      <c r="W91" s="99"/>
      <c r="X91" s="99"/>
      <c r="Y91" s="331"/>
    </row>
    <row r="92" spans="1:25">
      <c r="A92" s="331"/>
      <c r="B92" s="136">
        <v>5</v>
      </c>
      <c r="C92" s="312" t="s">
        <v>261</v>
      </c>
      <c r="D92" s="312"/>
      <c r="E92" s="98"/>
      <c r="F92" s="99"/>
      <c r="G92" s="99"/>
      <c r="H92" s="99"/>
      <c r="I92" s="99"/>
      <c r="J92" s="99"/>
      <c r="K92" s="99"/>
      <c r="L92" s="99"/>
      <c r="M92" s="99"/>
      <c r="N92" s="99"/>
      <c r="O92" s="99"/>
      <c r="P92" s="99"/>
      <c r="Q92" s="99"/>
      <c r="R92" s="99"/>
      <c r="S92" s="99"/>
      <c r="T92" s="99"/>
      <c r="U92" s="99"/>
      <c r="V92" s="99"/>
      <c r="W92" s="99"/>
      <c r="X92" s="99"/>
      <c r="Y92" s="331"/>
    </row>
    <row r="93" spans="1:25">
      <c r="A93" s="331"/>
      <c r="B93" s="136" t="s">
        <v>262</v>
      </c>
      <c r="C93" s="325" t="s">
        <v>263</v>
      </c>
      <c r="D93" s="325"/>
      <c r="E93" s="98"/>
      <c r="F93" s="99"/>
      <c r="G93" s="99"/>
      <c r="H93" s="99"/>
      <c r="I93" s="99"/>
      <c r="J93" s="99"/>
      <c r="K93" s="99"/>
      <c r="L93" s="99"/>
      <c r="M93" s="99"/>
      <c r="N93" s="99"/>
      <c r="O93" s="99"/>
      <c r="P93" s="99"/>
      <c r="Q93" s="99"/>
      <c r="R93" s="99"/>
      <c r="S93" s="99"/>
      <c r="T93" s="99"/>
      <c r="U93" s="99"/>
      <c r="V93" s="99"/>
      <c r="W93" s="99"/>
      <c r="X93" s="99"/>
      <c r="Y93" s="331"/>
    </row>
    <row r="94" spans="1:25" ht="13.8" thickBot="1">
      <c r="A94" s="331"/>
      <c r="B94" s="136" t="s">
        <v>265</v>
      </c>
      <c r="C94" s="325" t="s">
        <v>264</v>
      </c>
      <c r="D94" s="325"/>
      <c r="E94" s="98"/>
      <c r="F94" s="99"/>
      <c r="G94" s="99"/>
      <c r="H94" s="99"/>
      <c r="I94" s="99"/>
      <c r="J94" s="99"/>
      <c r="K94" s="99"/>
      <c r="L94" s="99"/>
      <c r="M94" s="99"/>
      <c r="N94" s="99"/>
      <c r="O94" s="99"/>
      <c r="P94" s="99"/>
      <c r="Q94" s="99"/>
      <c r="R94" s="99"/>
      <c r="S94" s="99"/>
      <c r="T94" s="99"/>
      <c r="U94" s="99"/>
      <c r="V94" s="99"/>
      <c r="W94" s="99"/>
      <c r="X94" s="99"/>
      <c r="Y94" s="331"/>
    </row>
    <row r="95" spans="1:25" ht="13.8" thickBot="1">
      <c r="A95" s="331"/>
      <c r="B95" s="39"/>
      <c r="C95" s="291" t="s">
        <v>35</v>
      </c>
      <c r="D95" s="292"/>
      <c r="E95" s="40" t="str">
        <f>IF(SUMPRODUCT(ISTEXT(E84:E94)*1)&gt;10, "C", IF(SUMPRODUCT(ISTEXT(E84:E94)*1)&gt;0, (SUMPRODUCT(ISTEXT(E84:E94)*1))/11*100, ""))</f>
        <v/>
      </c>
      <c r="F95" s="40" t="str">
        <f t="shared" ref="F95:X95" si="12">IF(SUMPRODUCT(ISTEXT(F84:F94)*1)&gt;10, "C", IF(SUMPRODUCT(ISTEXT(F84:F94)*1)&gt;0, (SUMPRODUCT(ISTEXT(F84:F94)*1))/11*100, ""))</f>
        <v/>
      </c>
      <c r="G95" s="40" t="str">
        <f t="shared" si="12"/>
        <v/>
      </c>
      <c r="H95" s="40" t="str">
        <f t="shared" si="12"/>
        <v/>
      </c>
      <c r="I95" s="40" t="str">
        <f t="shared" si="12"/>
        <v/>
      </c>
      <c r="J95" s="40" t="str">
        <f t="shared" si="12"/>
        <v/>
      </c>
      <c r="K95" s="40" t="str">
        <f t="shared" si="12"/>
        <v/>
      </c>
      <c r="L95" s="40" t="str">
        <f t="shared" si="12"/>
        <v/>
      </c>
      <c r="M95" s="40" t="str">
        <f t="shared" si="12"/>
        <v/>
      </c>
      <c r="N95" s="40" t="str">
        <f t="shared" si="12"/>
        <v/>
      </c>
      <c r="O95" s="40" t="str">
        <f t="shared" si="12"/>
        <v/>
      </c>
      <c r="P95" s="40" t="str">
        <f t="shared" si="12"/>
        <v/>
      </c>
      <c r="Q95" s="40" t="str">
        <f t="shared" si="12"/>
        <v/>
      </c>
      <c r="R95" s="40" t="str">
        <f t="shared" si="12"/>
        <v/>
      </c>
      <c r="S95" s="40" t="str">
        <f t="shared" si="12"/>
        <v/>
      </c>
      <c r="T95" s="40" t="str">
        <f t="shared" si="12"/>
        <v/>
      </c>
      <c r="U95" s="40" t="str">
        <f t="shared" si="12"/>
        <v/>
      </c>
      <c r="V95" s="40" t="str">
        <f t="shared" si="12"/>
        <v/>
      </c>
      <c r="W95" s="40" t="str">
        <f t="shared" si="12"/>
        <v/>
      </c>
      <c r="X95" s="40" t="str">
        <f t="shared" si="12"/>
        <v/>
      </c>
      <c r="Y95" s="331"/>
    </row>
    <row r="96" spans="1:25">
      <c r="A96" s="331"/>
      <c r="B96" s="39"/>
      <c r="C96" s="140"/>
      <c r="D96" s="140"/>
      <c r="E96" s="141"/>
      <c r="F96" s="141"/>
      <c r="G96" s="141"/>
      <c r="H96" s="141"/>
      <c r="I96" s="141"/>
      <c r="J96" s="141"/>
      <c r="K96" s="141"/>
      <c r="L96" s="141"/>
      <c r="M96" s="141"/>
      <c r="N96" s="141"/>
      <c r="O96" s="141"/>
      <c r="P96" s="141"/>
      <c r="Q96" s="141"/>
      <c r="R96" s="141"/>
      <c r="S96" s="141"/>
      <c r="T96" s="141"/>
      <c r="U96" s="141"/>
      <c r="V96" s="141"/>
      <c r="W96" s="141"/>
      <c r="X96" s="141"/>
      <c r="Y96" s="331"/>
    </row>
    <row r="97" spans="1:25">
      <c r="A97" s="331"/>
      <c r="C97" s="72" t="s">
        <v>471</v>
      </c>
      <c r="D97" s="72"/>
      <c r="E97" s="328" t="s">
        <v>566</v>
      </c>
      <c r="F97" s="328"/>
      <c r="G97" s="328"/>
      <c r="H97" s="328"/>
      <c r="I97" s="328"/>
      <c r="J97" s="328"/>
      <c r="K97" s="328"/>
      <c r="L97" s="328"/>
      <c r="M97" s="328"/>
      <c r="N97" s="328"/>
      <c r="O97" s="328"/>
      <c r="P97" s="328"/>
      <c r="Q97" s="328"/>
      <c r="R97" s="328"/>
      <c r="S97" s="328"/>
      <c r="T97" s="328"/>
      <c r="U97" s="328"/>
      <c r="V97" s="328"/>
      <c r="W97" s="328"/>
      <c r="X97" s="328"/>
      <c r="Y97" s="331"/>
    </row>
    <row r="98" spans="1:25">
      <c r="A98" s="331"/>
      <c r="B98" s="139">
        <v>1</v>
      </c>
      <c r="C98" s="326" t="s">
        <v>281</v>
      </c>
      <c r="D98" s="326"/>
      <c r="E98" s="99"/>
      <c r="F98" s="99"/>
      <c r="G98" s="99"/>
      <c r="H98" s="99"/>
      <c r="I98" s="99"/>
      <c r="J98" s="99"/>
      <c r="K98" s="99"/>
      <c r="L98" s="99"/>
      <c r="M98" s="99"/>
      <c r="N98" s="99"/>
      <c r="O98" s="99"/>
      <c r="P98" s="99"/>
      <c r="Q98" s="99"/>
      <c r="R98" s="99"/>
      <c r="S98" s="99"/>
      <c r="T98" s="65"/>
      <c r="U98" s="65"/>
      <c r="V98" s="65"/>
      <c r="W98" s="65"/>
      <c r="X98" s="65"/>
      <c r="Y98" s="331"/>
    </row>
    <row r="99" spans="1:25">
      <c r="A99" s="331"/>
      <c r="B99" s="143" t="s">
        <v>190</v>
      </c>
      <c r="C99" s="326" t="s">
        <v>278</v>
      </c>
      <c r="D99" s="326"/>
      <c r="E99" s="99"/>
      <c r="F99" s="99"/>
      <c r="G99" s="99"/>
      <c r="H99" s="99"/>
      <c r="I99" s="99"/>
      <c r="J99" s="99"/>
      <c r="K99" s="99"/>
      <c r="L99" s="99"/>
      <c r="M99" s="99"/>
      <c r="N99" s="99"/>
      <c r="O99" s="99"/>
      <c r="P99" s="99"/>
      <c r="Q99" s="99"/>
      <c r="R99" s="99"/>
      <c r="S99" s="99"/>
      <c r="T99" s="99"/>
      <c r="U99" s="99"/>
      <c r="V99" s="99"/>
      <c r="W99" s="99"/>
      <c r="X99" s="99"/>
      <c r="Y99" s="331"/>
    </row>
    <row r="100" spans="1:25">
      <c r="A100" s="331"/>
      <c r="B100" s="143" t="s">
        <v>192</v>
      </c>
      <c r="C100" s="312" t="s">
        <v>279</v>
      </c>
      <c r="D100" s="312"/>
      <c r="E100" s="99"/>
      <c r="F100" s="99"/>
      <c r="G100" s="99"/>
      <c r="H100" s="99"/>
      <c r="I100" s="99"/>
      <c r="J100" s="99"/>
      <c r="K100" s="99"/>
      <c r="L100" s="99"/>
      <c r="M100" s="99"/>
      <c r="N100" s="99"/>
      <c r="O100" s="99"/>
      <c r="P100" s="99"/>
      <c r="Q100" s="99"/>
      <c r="R100" s="99"/>
      <c r="S100" s="99"/>
      <c r="T100" s="99"/>
      <c r="U100" s="99"/>
      <c r="V100" s="99"/>
      <c r="W100" s="99"/>
      <c r="X100" s="99"/>
      <c r="Y100" s="331"/>
    </row>
    <row r="101" spans="1:25">
      <c r="A101" s="331"/>
      <c r="B101" s="143" t="s">
        <v>193</v>
      </c>
      <c r="C101" s="312" t="s">
        <v>280</v>
      </c>
      <c r="D101" s="312"/>
      <c r="E101" s="99"/>
      <c r="F101" s="99"/>
      <c r="G101" s="99"/>
      <c r="H101" s="99"/>
      <c r="I101" s="99"/>
      <c r="J101" s="99"/>
      <c r="K101" s="99"/>
      <c r="L101" s="99"/>
      <c r="M101" s="99"/>
      <c r="N101" s="99"/>
      <c r="O101" s="99"/>
      <c r="P101" s="99"/>
      <c r="Q101" s="99"/>
      <c r="R101" s="99"/>
      <c r="S101" s="99"/>
      <c r="T101" s="99"/>
      <c r="U101" s="99"/>
      <c r="V101" s="99"/>
      <c r="W101" s="99"/>
      <c r="X101" s="99"/>
      <c r="Y101" s="331"/>
    </row>
    <row r="102" spans="1:25">
      <c r="A102" s="331"/>
      <c r="B102" s="139">
        <v>3</v>
      </c>
      <c r="C102" s="316" t="s">
        <v>459</v>
      </c>
      <c r="D102" s="316"/>
      <c r="E102" s="99"/>
      <c r="F102" s="99"/>
      <c r="G102" s="99"/>
      <c r="H102" s="99"/>
      <c r="I102" s="99"/>
      <c r="J102" s="99"/>
      <c r="K102" s="99"/>
      <c r="L102" s="99"/>
      <c r="M102" s="99"/>
      <c r="N102" s="99"/>
      <c r="O102" s="99"/>
      <c r="P102" s="99"/>
      <c r="Q102" s="99"/>
      <c r="R102" s="99"/>
      <c r="S102" s="99"/>
      <c r="T102" s="99"/>
      <c r="U102" s="99"/>
      <c r="V102" s="99"/>
      <c r="W102" s="99"/>
      <c r="X102" s="99"/>
      <c r="Y102" s="331"/>
    </row>
    <row r="103" spans="1:25" ht="13.8" thickBot="1">
      <c r="A103" s="331"/>
      <c r="B103" s="139">
        <v>4</v>
      </c>
      <c r="C103" s="312" t="s">
        <v>282</v>
      </c>
      <c r="D103" s="312"/>
      <c r="E103" s="99"/>
      <c r="F103" s="99"/>
      <c r="G103" s="99"/>
      <c r="H103" s="99"/>
      <c r="I103" s="99"/>
      <c r="J103" s="99"/>
      <c r="K103" s="99"/>
      <c r="L103" s="99"/>
      <c r="M103" s="99"/>
      <c r="N103" s="99"/>
      <c r="O103" s="99"/>
      <c r="P103" s="99"/>
      <c r="Q103" s="99"/>
      <c r="R103" s="99"/>
      <c r="S103" s="99"/>
      <c r="T103" s="99"/>
      <c r="U103" s="99"/>
      <c r="V103" s="99"/>
      <c r="W103" s="99"/>
      <c r="X103" s="99"/>
      <c r="Y103" s="331"/>
    </row>
    <row r="104" spans="1:25" ht="13.8" thickBot="1">
      <c r="A104" s="331"/>
      <c r="B104" s="139"/>
      <c r="C104" s="291" t="s">
        <v>35</v>
      </c>
      <c r="D104" s="292"/>
      <c r="E104" s="40" t="str">
        <f>IF(SUMPRODUCT(ISTEXT(E98:E101)*1)&gt;3, "C", IF(SUMPRODUCT(ISTEXT(E98:E101)*1)&gt;0, (SUMPRODUCT(ISTEXT(E98:E101)*1))/4*100, ""))</f>
        <v/>
      </c>
      <c r="F104" s="40" t="str">
        <f t="shared" ref="F104:X104" si="13">IF(SUMPRODUCT(ISTEXT(F98:F101)*1)&gt;3, "C", IF(SUMPRODUCT(ISTEXT(F98:F101)*1)&gt;0, (SUMPRODUCT(ISTEXT(F98:F101)*1))/4*100, ""))</f>
        <v/>
      </c>
      <c r="G104" s="40" t="str">
        <f t="shared" si="13"/>
        <v/>
      </c>
      <c r="H104" s="40" t="str">
        <f t="shared" si="13"/>
        <v/>
      </c>
      <c r="I104" s="40" t="str">
        <f t="shared" si="13"/>
        <v/>
      </c>
      <c r="J104" s="40" t="str">
        <f t="shared" si="13"/>
        <v/>
      </c>
      <c r="K104" s="40" t="str">
        <f t="shared" si="13"/>
        <v/>
      </c>
      <c r="L104" s="40" t="str">
        <f t="shared" si="13"/>
        <v/>
      </c>
      <c r="M104" s="40" t="str">
        <f t="shared" si="13"/>
        <v/>
      </c>
      <c r="N104" s="40" t="str">
        <f t="shared" si="13"/>
        <v/>
      </c>
      <c r="O104" s="40" t="str">
        <f t="shared" si="13"/>
        <v/>
      </c>
      <c r="P104" s="40" t="str">
        <f t="shared" si="13"/>
        <v/>
      </c>
      <c r="Q104" s="40" t="str">
        <f t="shared" si="13"/>
        <v/>
      </c>
      <c r="R104" s="40" t="str">
        <f t="shared" si="13"/>
        <v/>
      </c>
      <c r="S104" s="40" t="str">
        <f t="shared" si="13"/>
        <v/>
      </c>
      <c r="T104" s="40" t="str">
        <f t="shared" si="13"/>
        <v/>
      </c>
      <c r="U104" s="40" t="str">
        <f t="shared" si="13"/>
        <v/>
      </c>
      <c r="V104" s="40" t="str">
        <f t="shared" si="13"/>
        <v/>
      </c>
      <c r="W104" s="40" t="str">
        <f t="shared" si="13"/>
        <v/>
      </c>
      <c r="X104" s="40" t="str">
        <f t="shared" si="13"/>
        <v/>
      </c>
      <c r="Y104" s="331"/>
    </row>
    <row r="105" spans="1:25">
      <c r="A105" s="331"/>
      <c r="B105" s="139"/>
      <c r="C105" s="140"/>
      <c r="D105" s="140"/>
      <c r="E105" s="141"/>
      <c r="F105" s="141"/>
      <c r="G105" s="141"/>
      <c r="H105" s="141"/>
      <c r="I105" s="141"/>
      <c r="J105" s="141"/>
      <c r="K105" s="141"/>
      <c r="L105" s="141"/>
      <c r="M105" s="141"/>
      <c r="N105" s="141"/>
      <c r="O105" s="141"/>
      <c r="P105" s="141"/>
      <c r="Q105" s="141"/>
      <c r="R105" s="141"/>
      <c r="S105" s="141"/>
      <c r="T105" s="141"/>
      <c r="U105" s="141"/>
      <c r="V105" s="141"/>
      <c r="W105" s="141"/>
      <c r="X105" s="141"/>
      <c r="Y105" s="331"/>
    </row>
    <row r="106" spans="1:25">
      <c r="A106" s="331"/>
      <c r="C106" s="72" t="s">
        <v>472</v>
      </c>
      <c r="D106" s="72"/>
      <c r="E106" s="328" t="s">
        <v>508</v>
      </c>
      <c r="F106" s="328"/>
      <c r="G106" s="328"/>
      <c r="H106" s="328"/>
      <c r="I106" s="328"/>
      <c r="J106" s="328"/>
      <c r="K106" s="328"/>
      <c r="L106" s="328"/>
      <c r="M106" s="328"/>
      <c r="N106" s="328"/>
      <c r="O106" s="328"/>
      <c r="P106" s="328"/>
      <c r="Q106" s="328"/>
      <c r="R106" s="328"/>
      <c r="S106" s="328"/>
      <c r="T106" s="328"/>
      <c r="U106" s="328"/>
      <c r="V106" s="328"/>
      <c r="W106" s="328"/>
      <c r="X106" s="328"/>
      <c r="Y106" s="331"/>
    </row>
    <row r="107" spans="1:25">
      <c r="A107" s="331"/>
      <c r="B107" s="137">
        <v>1</v>
      </c>
      <c r="C107" s="340" t="s">
        <v>305</v>
      </c>
      <c r="D107" s="341"/>
      <c r="E107" s="98"/>
      <c r="F107" s="98"/>
      <c r="G107" s="98"/>
      <c r="H107" s="98"/>
      <c r="I107" s="98"/>
      <c r="J107" s="98"/>
      <c r="K107" s="98"/>
      <c r="L107" s="98"/>
      <c r="M107" s="98"/>
      <c r="N107" s="98"/>
      <c r="O107" s="98"/>
      <c r="P107" s="98"/>
      <c r="Q107" s="98"/>
      <c r="R107" s="98"/>
      <c r="S107" s="98"/>
      <c r="T107" s="65"/>
      <c r="U107" s="65"/>
      <c r="V107" s="65"/>
      <c r="W107" s="65"/>
      <c r="X107" s="65"/>
      <c r="Y107" s="331"/>
    </row>
    <row r="108" spans="1:25">
      <c r="A108" s="331"/>
      <c r="B108" s="138">
        <v>2</v>
      </c>
      <c r="C108" s="318" t="s">
        <v>306</v>
      </c>
      <c r="D108" s="319"/>
      <c r="E108" s="103"/>
      <c r="F108" s="100"/>
      <c r="G108" s="100"/>
      <c r="H108" s="100"/>
      <c r="I108" s="100"/>
      <c r="J108" s="100"/>
      <c r="K108" s="100"/>
      <c r="L108" s="100"/>
      <c r="M108" s="100"/>
      <c r="N108" s="100"/>
      <c r="O108" s="100"/>
      <c r="P108" s="100"/>
      <c r="Q108" s="100"/>
      <c r="R108" s="100"/>
      <c r="S108" s="100"/>
      <c r="T108" s="100"/>
      <c r="U108" s="100"/>
      <c r="V108" s="100"/>
      <c r="W108" s="100"/>
      <c r="X108" s="100"/>
      <c r="Y108" s="331"/>
    </row>
    <row r="109" spans="1:25">
      <c r="A109" s="331"/>
      <c r="B109" s="137" t="s">
        <v>190</v>
      </c>
      <c r="C109" s="340" t="s">
        <v>307</v>
      </c>
      <c r="D109" s="341"/>
      <c r="E109" s="65"/>
      <c r="F109" s="65"/>
      <c r="G109" s="65"/>
      <c r="H109" s="65"/>
      <c r="I109" s="65"/>
      <c r="J109" s="65"/>
      <c r="K109" s="65"/>
      <c r="L109" s="65"/>
      <c r="M109" s="65"/>
      <c r="N109" s="65"/>
      <c r="O109" s="65"/>
      <c r="P109" s="65"/>
      <c r="Q109" s="65"/>
      <c r="R109" s="65"/>
      <c r="S109" s="65"/>
      <c r="T109" s="65"/>
      <c r="U109" s="65"/>
      <c r="V109" s="65"/>
      <c r="W109" s="65"/>
      <c r="X109" s="65"/>
      <c r="Y109" s="331"/>
    </row>
    <row r="110" spans="1:25">
      <c r="A110" s="331"/>
      <c r="B110" s="137" t="s">
        <v>192</v>
      </c>
      <c r="C110" s="312" t="s">
        <v>308</v>
      </c>
      <c r="D110" s="312"/>
      <c r="E110" s="65"/>
      <c r="F110" s="65"/>
      <c r="G110" s="65"/>
      <c r="H110" s="65"/>
      <c r="I110" s="65"/>
      <c r="J110" s="65"/>
      <c r="K110" s="65"/>
      <c r="L110" s="65"/>
      <c r="M110" s="65"/>
      <c r="N110" s="65"/>
      <c r="O110" s="65"/>
      <c r="P110" s="65"/>
      <c r="Q110" s="65"/>
      <c r="R110" s="65"/>
      <c r="S110" s="65"/>
      <c r="T110" s="65"/>
      <c r="U110" s="65"/>
      <c r="V110" s="65"/>
      <c r="W110" s="65"/>
      <c r="X110" s="65"/>
      <c r="Y110" s="331"/>
    </row>
    <row r="111" spans="1:25">
      <c r="A111" s="331"/>
      <c r="B111" s="137" t="s">
        <v>175</v>
      </c>
      <c r="C111" s="325" t="s">
        <v>309</v>
      </c>
      <c r="D111" s="325"/>
      <c r="E111" s="65"/>
      <c r="F111" s="65"/>
      <c r="G111" s="65"/>
      <c r="H111" s="65"/>
      <c r="I111" s="65"/>
      <c r="J111" s="65"/>
      <c r="K111" s="65"/>
      <c r="L111" s="65"/>
      <c r="M111" s="65"/>
      <c r="N111" s="65"/>
      <c r="O111" s="65"/>
      <c r="P111" s="65"/>
      <c r="Q111" s="65"/>
      <c r="R111" s="65"/>
      <c r="S111" s="65"/>
      <c r="T111" s="65"/>
      <c r="U111" s="65"/>
      <c r="V111" s="65"/>
      <c r="W111" s="65"/>
      <c r="X111" s="65"/>
      <c r="Y111" s="331"/>
    </row>
    <row r="112" spans="1:25">
      <c r="A112" s="331"/>
      <c r="B112" s="136">
        <v>3</v>
      </c>
      <c r="C112" s="312" t="s">
        <v>310</v>
      </c>
      <c r="D112" s="312"/>
      <c r="E112" s="103"/>
      <c r="F112" s="100"/>
      <c r="G112" s="100"/>
      <c r="H112" s="100"/>
      <c r="I112" s="100"/>
      <c r="J112" s="100"/>
      <c r="K112" s="100"/>
      <c r="L112" s="100"/>
      <c r="M112" s="100"/>
      <c r="N112" s="100"/>
      <c r="O112" s="100"/>
      <c r="P112" s="100"/>
      <c r="Q112" s="100"/>
      <c r="R112" s="100"/>
      <c r="S112" s="100"/>
      <c r="T112" s="100"/>
      <c r="U112" s="100"/>
      <c r="V112" s="100"/>
      <c r="W112" s="100"/>
      <c r="X112" s="100"/>
      <c r="Y112" s="331"/>
    </row>
    <row r="113" spans="1:25">
      <c r="A113" s="331"/>
      <c r="B113" s="137" t="s">
        <v>172</v>
      </c>
      <c r="C113" s="312" t="s">
        <v>311</v>
      </c>
      <c r="D113" s="312"/>
      <c r="E113" s="65"/>
      <c r="F113" s="65"/>
      <c r="G113" s="65"/>
      <c r="H113" s="65"/>
      <c r="I113" s="65"/>
      <c r="J113" s="65"/>
      <c r="K113" s="65"/>
      <c r="L113" s="65"/>
      <c r="M113" s="65"/>
      <c r="N113" s="65"/>
      <c r="O113" s="65"/>
      <c r="P113" s="65"/>
      <c r="Q113" s="65"/>
      <c r="R113" s="65"/>
      <c r="S113" s="65"/>
      <c r="T113" s="65"/>
      <c r="U113" s="65"/>
      <c r="V113" s="65"/>
      <c r="W113" s="65"/>
      <c r="X113" s="65"/>
      <c r="Y113" s="331"/>
    </row>
    <row r="114" spans="1:25">
      <c r="A114" s="331"/>
      <c r="B114" s="137" t="s">
        <v>174</v>
      </c>
      <c r="C114" s="312" t="s">
        <v>312</v>
      </c>
      <c r="D114" s="312"/>
      <c r="E114" s="65"/>
      <c r="F114" s="65"/>
      <c r="G114" s="65"/>
      <c r="H114" s="65"/>
      <c r="I114" s="65"/>
      <c r="J114" s="65"/>
      <c r="K114" s="65"/>
      <c r="L114" s="65"/>
      <c r="M114" s="65"/>
      <c r="N114" s="65"/>
      <c r="O114" s="65"/>
      <c r="P114" s="65"/>
      <c r="Q114" s="65"/>
      <c r="R114" s="65"/>
      <c r="S114" s="65"/>
      <c r="T114" s="65"/>
      <c r="U114" s="65"/>
      <c r="V114" s="65"/>
      <c r="W114" s="65"/>
      <c r="X114" s="65"/>
      <c r="Y114" s="331"/>
    </row>
    <row r="115" spans="1:25">
      <c r="A115" s="331"/>
      <c r="B115" s="137" t="s">
        <v>175</v>
      </c>
      <c r="C115" s="312" t="s">
        <v>313</v>
      </c>
      <c r="D115" s="312"/>
      <c r="E115" s="65"/>
      <c r="F115" s="65"/>
      <c r="G115" s="65"/>
      <c r="H115" s="65"/>
      <c r="I115" s="65"/>
      <c r="J115" s="65"/>
      <c r="K115" s="65"/>
      <c r="L115" s="65"/>
      <c r="M115" s="65"/>
      <c r="N115" s="65"/>
      <c r="O115" s="65"/>
      <c r="P115" s="65"/>
      <c r="Q115" s="65"/>
      <c r="R115" s="65"/>
      <c r="S115" s="65"/>
      <c r="T115" s="65"/>
      <c r="U115" s="65"/>
      <c r="V115" s="65"/>
      <c r="W115" s="65"/>
      <c r="X115" s="65"/>
      <c r="Y115" s="331"/>
    </row>
    <row r="116" spans="1:25">
      <c r="A116" s="331"/>
      <c r="B116" s="137" t="s">
        <v>187</v>
      </c>
      <c r="C116" s="312" t="s">
        <v>314</v>
      </c>
      <c r="D116" s="312"/>
      <c r="E116" s="65"/>
      <c r="F116" s="65"/>
      <c r="G116" s="65"/>
      <c r="H116" s="65"/>
      <c r="I116" s="65"/>
      <c r="J116" s="65"/>
      <c r="K116" s="65"/>
      <c r="L116" s="65"/>
      <c r="M116" s="65"/>
      <c r="N116" s="65"/>
      <c r="O116" s="65"/>
      <c r="P116" s="65"/>
      <c r="Q116" s="65"/>
      <c r="R116" s="65"/>
      <c r="S116" s="65"/>
      <c r="T116" s="65"/>
      <c r="U116" s="65"/>
      <c r="V116" s="65"/>
      <c r="W116" s="65"/>
      <c r="X116" s="65"/>
      <c r="Y116" s="331"/>
    </row>
    <row r="117" spans="1:25">
      <c r="A117" s="331"/>
      <c r="B117" s="137" t="s">
        <v>188</v>
      </c>
      <c r="C117" s="312" t="s">
        <v>315</v>
      </c>
      <c r="D117" s="312"/>
      <c r="E117" s="65"/>
      <c r="F117" s="65"/>
      <c r="G117" s="65"/>
      <c r="H117" s="65"/>
      <c r="I117" s="65"/>
      <c r="J117" s="65"/>
      <c r="K117" s="65"/>
      <c r="L117" s="65"/>
      <c r="M117" s="65"/>
      <c r="N117" s="65"/>
      <c r="O117" s="65"/>
      <c r="P117" s="65"/>
      <c r="Q117" s="65"/>
      <c r="R117" s="65"/>
      <c r="S117" s="65"/>
      <c r="T117" s="65"/>
      <c r="U117" s="65"/>
      <c r="V117" s="65"/>
      <c r="W117" s="65"/>
      <c r="X117" s="65"/>
      <c r="Y117" s="331"/>
    </row>
    <row r="118" spans="1:25">
      <c r="A118" s="331"/>
      <c r="B118" s="137" t="s">
        <v>406</v>
      </c>
      <c r="C118" s="316" t="s">
        <v>316</v>
      </c>
      <c r="D118" s="312"/>
      <c r="E118" s="65"/>
      <c r="F118" s="65"/>
      <c r="G118" s="65"/>
      <c r="H118" s="65"/>
      <c r="I118" s="65"/>
      <c r="J118" s="65"/>
      <c r="K118" s="65"/>
      <c r="L118" s="65"/>
      <c r="M118" s="65"/>
      <c r="N118" s="65"/>
      <c r="O118" s="65"/>
      <c r="P118" s="65"/>
      <c r="Q118" s="65"/>
      <c r="R118" s="65"/>
      <c r="S118" s="65"/>
      <c r="T118" s="65"/>
      <c r="U118" s="65"/>
      <c r="V118" s="65"/>
      <c r="W118" s="65"/>
      <c r="X118" s="65"/>
      <c r="Y118" s="331"/>
    </row>
    <row r="119" spans="1:25">
      <c r="A119" s="331"/>
      <c r="B119" s="137" t="s">
        <v>407</v>
      </c>
      <c r="C119" s="325" t="s">
        <v>317</v>
      </c>
      <c r="D119" s="325"/>
      <c r="E119" s="65"/>
      <c r="F119" s="65"/>
      <c r="G119" s="65"/>
      <c r="H119" s="65"/>
      <c r="I119" s="65"/>
      <c r="J119" s="65"/>
      <c r="K119" s="65"/>
      <c r="L119" s="65"/>
      <c r="M119" s="65"/>
      <c r="N119" s="65"/>
      <c r="O119" s="65"/>
      <c r="P119" s="65"/>
      <c r="Q119" s="65"/>
      <c r="R119" s="65"/>
      <c r="S119" s="65"/>
      <c r="T119" s="65"/>
      <c r="U119" s="65"/>
      <c r="V119" s="65"/>
      <c r="W119" s="65"/>
      <c r="X119" s="65"/>
      <c r="Y119" s="331"/>
    </row>
    <row r="120" spans="1:25">
      <c r="A120" s="331"/>
      <c r="B120" s="137" t="s">
        <v>408</v>
      </c>
      <c r="C120" s="312" t="s">
        <v>318</v>
      </c>
      <c r="D120" s="312"/>
      <c r="E120" s="65"/>
      <c r="F120" s="65"/>
      <c r="G120" s="65"/>
      <c r="H120" s="65"/>
      <c r="I120" s="65"/>
      <c r="J120" s="65"/>
      <c r="K120" s="65"/>
      <c r="L120" s="65"/>
      <c r="M120" s="65"/>
      <c r="N120" s="65"/>
      <c r="O120" s="65"/>
      <c r="P120" s="65"/>
      <c r="Q120" s="65"/>
      <c r="R120" s="65"/>
      <c r="S120" s="65"/>
      <c r="T120" s="65"/>
      <c r="U120" s="65"/>
      <c r="V120" s="65"/>
      <c r="W120" s="65"/>
      <c r="X120" s="65"/>
      <c r="Y120" s="331"/>
    </row>
    <row r="121" spans="1:25">
      <c r="A121" s="331"/>
      <c r="B121" s="137" t="s">
        <v>411</v>
      </c>
      <c r="C121" s="312" t="s">
        <v>319</v>
      </c>
      <c r="D121" s="312"/>
      <c r="E121" s="65"/>
      <c r="F121" s="65"/>
      <c r="G121" s="65"/>
      <c r="H121" s="65"/>
      <c r="I121" s="65"/>
      <c r="J121" s="65"/>
      <c r="K121" s="65"/>
      <c r="L121" s="65"/>
      <c r="M121" s="65"/>
      <c r="N121" s="65"/>
      <c r="O121" s="65"/>
      <c r="P121" s="65"/>
      <c r="Q121" s="65"/>
      <c r="R121" s="65"/>
      <c r="S121" s="65"/>
      <c r="T121" s="65"/>
      <c r="U121" s="65"/>
      <c r="V121" s="65"/>
      <c r="W121" s="65"/>
      <c r="X121" s="65"/>
      <c r="Y121" s="331"/>
    </row>
    <row r="122" spans="1:25">
      <c r="A122" s="331"/>
      <c r="B122" s="137" t="s">
        <v>412</v>
      </c>
      <c r="C122" s="326" t="s">
        <v>320</v>
      </c>
      <c r="D122" s="326"/>
      <c r="E122" s="65"/>
      <c r="F122" s="65"/>
      <c r="G122" s="65"/>
      <c r="H122" s="65"/>
      <c r="I122" s="65"/>
      <c r="J122" s="65"/>
      <c r="K122" s="65"/>
      <c r="L122" s="65"/>
      <c r="M122" s="65"/>
      <c r="N122" s="65"/>
      <c r="O122" s="65"/>
      <c r="P122" s="65"/>
      <c r="Q122" s="65"/>
      <c r="R122" s="65"/>
      <c r="S122" s="65"/>
      <c r="T122" s="65"/>
      <c r="U122" s="65"/>
      <c r="V122" s="65"/>
      <c r="W122" s="65"/>
      <c r="X122" s="65"/>
      <c r="Y122" s="331"/>
    </row>
    <row r="123" spans="1:25">
      <c r="A123" s="331"/>
      <c r="B123" s="137" t="s">
        <v>413</v>
      </c>
      <c r="C123" s="316" t="s">
        <v>498</v>
      </c>
      <c r="D123" s="316"/>
      <c r="E123" s="65"/>
      <c r="F123" s="65"/>
      <c r="G123" s="65"/>
      <c r="H123" s="65"/>
      <c r="I123" s="65"/>
      <c r="J123" s="65"/>
      <c r="K123" s="65"/>
      <c r="L123" s="65"/>
      <c r="M123" s="65"/>
      <c r="N123" s="65"/>
      <c r="O123" s="65"/>
      <c r="P123" s="65"/>
      <c r="Q123" s="65"/>
      <c r="R123" s="65"/>
      <c r="S123" s="65"/>
      <c r="T123" s="65"/>
      <c r="U123" s="65"/>
      <c r="V123" s="65"/>
      <c r="W123" s="65"/>
      <c r="X123" s="65"/>
      <c r="Y123" s="331"/>
    </row>
    <row r="124" spans="1:25">
      <c r="A124" s="331"/>
      <c r="B124" s="137" t="s">
        <v>414</v>
      </c>
      <c r="C124" s="312" t="s">
        <v>321</v>
      </c>
      <c r="D124" s="312"/>
      <c r="E124" s="22"/>
      <c r="F124" s="22"/>
      <c r="G124" s="22"/>
      <c r="H124" s="22"/>
      <c r="I124" s="22"/>
      <c r="J124" s="22"/>
      <c r="K124" s="22"/>
      <c r="L124" s="22"/>
      <c r="M124" s="22"/>
      <c r="N124" s="22"/>
      <c r="O124" s="22"/>
      <c r="P124" s="22"/>
      <c r="Q124" s="22"/>
      <c r="R124" s="22"/>
      <c r="S124" s="22"/>
      <c r="T124" s="22"/>
      <c r="U124" s="22"/>
      <c r="V124" s="22"/>
      <c r="W124" s="22"/>
      <c r="X124" s="22"/>
      <c r="Y124" s="331"/>
    </row>
    <row r="125" spans="1:25">
      <c r="A125" s="331"/>
      <c r="B125" s="137" t="s">
        <v>415</v>
      </c>
      <c r="C125" s="325" t="s">
        <v>500</v>
      </c>
      <c r="D125" s="325"/>
      <c r="E125" s="65"/>
      <c r="F125" s="22"/>
      <c r="G125" s="22"/>
      <c r="H125" s="22"/>
      <c r="I125" s="22"/>
      <c r="J125" s="22"/>
      <c r="K125" s="22"/>
      <c r="L125" s="22"/>
      <c r="M125" s="22"/>
      <c r="N125" s="22"/>
      <c r="O125" s="22"/>
      <c r="P125" s="22"/>
      <c r="Q125" s="22"/>
      <c r="R125" s="22"/>
      <c r="S125" s="22"/>
      <c r="T125" s="22"/>
      <c r="U125" s="22"/>
      <c r="V125" s="22"/>
      <c r="W125" s="22"/>
      <c r="X125" s="22"/>
      <c r="Y125" s="331"/>
    </row>
    <row r="126" spans="1:25">
      <c r="A126" s="331"/>
      <c r="B126" s="137" t="s">
        <v>416</v>
      </c>
      <c r="C126" s="325" t="s">
        <v>322</v>
      </c>
      <c r="D126" s="325"/>
      <c r="E126" s="22"/>
      <c r="F126" s="22"/>
      <c r="G126" s="22"/>
      <c r="H126" s="22"/>
      <c r="I126" s="22"/>
      <c r="J126" s="22"/>
      <c r="K126" s="22"/>
      <c r="L126" s="22"/>
      <c r="M126" s="22"/>
      <c r="N126" s="22"/>
      <c r="O126" s="22"/>
      <c r="P126" s="22"/>
      <c r="Q126" s="22"/>
      <c r="R126" s="22"/>
      <c r="S126" s="22"/>
      <c r="T126" s="22"/>
      <c r="U126" s="22"/>
      <c r="V126" s="22"/>
      <c r="W126" s="22"/>
      <c r="X126" s="22"/>
      <c r="Y126" s="331"/>
    </row>
    <row r="127" spans="1:25">
      <c r="A127" s="331"/>
      <c r="B127" s="137" t="s">
        <v>417</v>
      </c>
      <c r="C127" s="312" t="s">
        <v>323</v>
      </c>
      <c r="D127" s="312"/>
      <c r="E127" s="22"/>
      <c r="F127" s="22"/>
      <c r="G127" s="22"/>
      <c r="H127" s="22"/>
      <c r="I127" s="22"/>
      <c r="J127" s="22"/>
      <c r="K127" s="22"/>
      <c r="L127" s="22"/>
      <c r="M127" s="22"/>
      <c r="N127" s="22"/>
      <c r="O127" s="22"/>
      <c r="P127" s="22"/>
      <c r="Q127" s="22"/>
      <c r="R127" s="22"/>
      <c r="S127" s="22"/>
      <c r="T127" s="22"/>
      <c r="U127" s="22"/>
      <c r="V127" s="22"/>
      <c r="W127" s="22"/>
      <c r="X127" s="22"/>
      <c r="Y127" s="331"/>
    </row>
    <row r="128" spans="1:25">
      <c r="A128" s="331"/>
      <c r="B128" s="137" t="s">
        <v>418</v>
      </c>
      <c r="C128" s="312" t="s">
        <v>324</v>
      </c>
      <c r="D128" s="312"/>
      <c r="E128" s="22"/>
      <c r="F128" s="22"/>
      <c r="G128" s="22"/>
      <c r="H128" s="22"/>
      <c r="I128" s="22"/>
      <c r="J128" s="22"/>
      <c r="K128" s="22"/>
      <c r="L128" s="22"/>
      <c r="M128" s="22"/>
      <c r="N128" s="22"/>
      <c r="O128" s="22"/>
      <c r="P128" s="22"/>
      <c r="Q128" s="22"/>
      <c r="R128" s="22"/>
      <c r="S128" s="22"/>
      <c r="T128" s="22"/>
      <c r="U128" s="22"/>
      <c r="V128" s="22"/>
      <c r="W128" s="22"/>
      <c r="X128" s="22"/>
      <c r="Y128" s="331"/>
    </row>
    <row r="129" spans="1:25">
      <c r="A129" s="331"/>
      <c r="B129" s="137" t="s">
        <v>419</v>
      </c>
      <c r="C129" s="312" t="s">
        <v>325</v>
      </c>
      <c r="D129" s="312"/>
      <c r="E129" s="22"/>
      <c r="F129" s="22"/>
      <c r="G129" s="22"/>
      <c r="H129" s="22"/>
      <c r="I129" s="22"/>
      <c r="J129" s="22"/>
      <c r="K129" s="22"/>
      <c r="L129" s="22"/>
      <c r="M129" s="22"/>
      <c r="N129" s="22"/>
      <c r="O129" s="22"/>
      <c r="P129" s="22"/>
      <c r="Q129" s="22"/>
      <c r="R129" s="22"/>
      <c r="S129" s="22"/>
      <c r="T129" s="22"/>
      <c r="U129" s="22"/>
      <c r="V129" s="22"/>
      <c r="W129" s="22"/>
      <c r="X129" s="22"/>
      <c r="Y129" s="331"/>
    </row>
    <row r="130" spans="1:25">
      <c r="A130" s="331"/>
      <c r="B130" s="137" t="s">
        <v>420</v>
      </c>
      <c r="C130" s="312" t="s">
        <v>326</v>
      </c>
      <c r="D130" s="312"/>
      <c r="E130" s="22"/>
      <c r="F130" s="22"/>
      <c r="G130" s="22"/>
      <c r="H130" s="22"/>
      <c r="I130" s="22"/>
      <c r="J130" s="22"/>
      <c r="K130" s="22"/>
      <c r="L130" s="22"/>
      <c r="M130" s="22"/>
      <c r="N130" s="22"/>
      <c r="O130" s="22"/>
      <c r="P130" s="22"/>
      <c r="Q130" s="22"/>
      <c r="R130" s="22"/>
      <c r="S130" s="22"/>
      <c r="T130" s="22"/>
      <c r="U130" s="22"/>
      <c r="V130" s="22"/>
      <c r="W130" s="22"/>
      <c r="X130" s="22"/>
      <c r="Y130" s="331"/>
    </row>
    <row r="131" spans="1:25">
      <c r="A131" s="331"/>
      <c r="B131" s="137" t="s">
        <v>421</v>
      </c>
      <c r="C131" s="312" t="s">
        <v>327</v>
      </c>
      <c r="D131" s="312"/>
      <c r="E131" s="22"/>
      <c r="F131" s="22"/>
      <c r="G131" s="22"/>
      <c r="H131" s="22"/>
      <c r="I131" s="22"/>
      <c r="J131" s="22"/>
      <c r="K131" s="22"/>
      <c r="L131" s="22"/>
      <c r="M131" s="22"/>
      <c r="N131" s="22"/>
      <c r="O131" s="22"/>
      <c r="P131" s="22"/>
      <c r="Q131" s="22"/>
      <c r="R131" s="22"/>
      <c r="S131" s="22"/>
      <c r="T131" s="22"/>
      <c r="U131" s="22"/>
      <c r="V131" s="22"/>
      <c r="W131" s="22"/>
      <c r="X131" s="22"/>
      <c r="Y131" s="331"/>
    </row>
    <row r="132" spans="1:25">
      <c r="A132" s="331"/>
      <c r="B132" s="137" t="s">
        <v>422</v>
      </c>
      <c r="C132" s="325" t="s">
        <v>499</v>
      </c>
      <c r="D132" s="325"/>
      <c r="E132" s="22"/>
      <c r="F132" s="22"/>
      <c r="G132" s="22"/>
      <c r="H132" s="22"/>
      <c r="I132" s="22"/>
      <c r="J132" s="22"/>
      <c r="K132" s="22"/>
      <c r="L132" s="22"/>
      <c r="M132" s="22"/>
      <c r="N132" s="22"/>
      <c r="O132" s="22"/>
      <c r="P132" s="22"/>
      <c r="Q132" s="22"/>
      <c r="R132" s="22"/>
      <c r="S132" s="22"/>
      <c r="T132" s="22"/>
      <c r="U132" s="22"/>
      <c r="V132" s="22"/>
      <c r="W132" s="22"/>
      <c r="X132" s="22"/>
      <c r="Y132" s="331"/>
    </row>
    <row r="133" spans="1:25">
      <c r="A133" s="331"/>
      <c r="B133" s="137" t="s">
        <v>423</v>
      </c>
      <c r="C133" s="312" t="s">
        <v>328</v>
      </c>
      <c r="D133" s="312"/>
      <c r="E133" s="22"/>
      <c r="F133" s="22"/>
      <c r="G133" s="22"/>
      <c r="H133" s="22"/>
      <c r="I133" s="22"/>
      <c r="J133" s="22"/>
      <c r="K133" s="22"/>
      <c r="L133" s="22"/>
      <c r="M133" s="22"/>
      <c r="N133" s="22"/>
      <c r="O133" s="22"/>
      <c r="P133" s="22"/>
      <c r="Q133" s="22"/>
      <c r="R133" s="22"/>
      <c r="S133" s="22"/>
      <c r="T133" s="22"/>
      <c r="U133" s="22"/>
      <c r="V133" s="22"/>
      <c r="W133" s="22"/>
      <c r="X133" s="22"/>
      <c r="Y133" s="331"/>
    </row>
    <row r="134" spans="1:25">
      <c r="A134" s="331"/>
      <c r="B134" s="137" t="s">
        <v>424</v>
      </c>
      <c r="C134" s="312" t="s">
        <v>329</v>
      </c>
      <c r="D134" s="312"/>
      <c r="E134" s="22"/>
      <c r="F134" s="22"/>
      <c r="G134" s="22"/>
      <c r="H134" s="22"/>
      <c r="I134" s="22"/>
      <c r="J134" s="22"/>
      <c r="K134" s="22"/>
      <c r="L134" s="22"/>
      <c r="M134" s="22"/>
      <c r="N134" s="22"/>
      <c r="O134" s="22"/>
      <c r="P134" s="22"/>
      <c r="Q134" s="22"/>
      <c r="R134" s="22"/>
      <c r="S134" s="22"/>
      <c r="T134" s="22"/>
      <c r="U134" s="22"/>
      <c r="V134" s="22"/>
      <c r="W134" s="22"/>
      <c r="X134" s="22"/>
      <c r="Y134" s="331"/>
    </row>
    <row r="135" spans="1:25">
      <c r="A135" s="331"/>
      <c r="B135" s="137" t="s">
        <v>425</v>
      </c>
      <c r="C135" s="312" t="s">
        <v>330</v>
      </c>
      <c r="D135" s="312"/>
      <c r="E135" s="22"/>
      <c r="F135" s="22"/>
      <c r="G135" s="22"/>
      <c r="H135" s="22"/>
      <c r="I135" s="22"/>
      <c r="J135" s="22"/>
      <c r="K135" s="22"/>
      <c r="L135" s="22"/>
      <c r="M135" s="22"/>
      <c r="N135" s="22"/>
      <c r="O135" s="22"/>
      <c r="P135" s="22"/>
      <c r="Q135" s="22"/>
      <c r="R135" s="22"/>
      <c r="S135" s="22"/>
      <c r="T135" s="22"/>
      <c r="U135" s="22"/>
      <c r="V135" s="22"/>
      <c r="W135" s="22"/>
      <c r="X135" s="22"/>
      <c r="Y135" s="331"/>
    </row>
    <row r="136" spans="1:25" ht="13.8" thickBot="1">
      <c r="A136" s="331"/>
      <c r="B136" s="137" t="s">
        <v>426</v>
      </c>
      <c r="C136" s="312" t="s">
        <v>331</v>
      </c>
      <c r="D136" s="312"/>
      <c r="E136" s="22"/>
      <c r="F136" s="22"/>
      <c r="G136" s="22"/>
      <c r="H136" s="22"/>
      <c r="I136" s="22"/>
      <c r="J136" s="22"/>
      <c r="K136" s="22"/>
      <c r="L136" s="22"/>
      <c r="M136" s="22"/>
      <c r="N136" s="22"/>
      <c r="O136" s="22"/>
      <c r="P136" s="22"/>
      <c r="Q136" s="22"/>
      <c r="R136" s="22"/>
      <c r="S136" s="22"/>
      <c r="T136" s="22"/>
      <c r="U136" s="22"/>
      <c r="V136" s="22"/>
      <c r="W136" s="22"/>
      <c r="X136" s="22"/>
      <c r="Y136" s="331"/>
    </row>
    <row r="137" spans="1:25" ht="13.8" thickBot="1">
      <c r="A137" s="331"/>
      <c r="C137" s="291" t="s">
        <v>35</v>
      </c>
      <c r="D137" s="292"/>
      <c r="E137" s="40" t="str">
        <f>IF(AND(SUMPRODUCT(ISTEXT(E107:E115)*1)&gt;6,SUMPRODUCT(ISTEXT(E116:E136)*1)&gt;7),"C",IF(SUMPRODUCT(ISTEXT(E107:E136)*1)&gt;0,(SUMPRODUCT(ISTEXT(E107:E115)*1)+MIN(SUMPRODUCT(ISTEXT(E116:E136)*1),8))/15*100,""))</f>
        <v/>
      </c>
      <c r="F137" s="40" t="str">
        <f t="shared" ref="F137:S137" si="14">IF(AND(SUMPRODUCT(ISTEXT(F107:F115)*1)&gt;6,SUMPRODUCT(ISTEXT(F116:F136)*1)&gt;7),"C",IF(SUMPRODUCT(ISTEXT(F107:F136)*1)&gt;0,(SUMPRODUCT(ISTEXT(F107:F115)*1)+MIN(SUMPRODUCT(ISTEXT(F116:F136)*1),8))/15*100,""))</f>
        <v/>
      </c>
      <c r="G137" s="40" t="str">
        <f t="shared" si="14"/>
        <v/>
      </c>
      <c r="H137" s="40" t="str">
        <f t="shared" si="14"/>
        <v/>
      </c>
      <c r="I137" s="40" t="str">
        <f t="shared" si="14"/>
        <v/>
      </c>
      <c r="J137" s="40" t="str">
        <f t="shared" si="14"/>
        <v/>
      </c>
      <c r="K137" s="40" t="str">
        <f t="shared" si="14"/>
        <v/>
      </c>
      <c r="L137" s="40" t="str">
        <f t="shared" si="14"/>
        <v/>
      </c>
      <c r="M137" s="40" t="str">
        <f t="shared" si="14"/>
        <v/>
      </c>
      <c r="N137" s="40" t="str">
        <f t="shared" si="14"/>
        <v/>
      </c>
      <c r="O137" s="40" t="str">
        <f t="shared" si="14"/>
        <v/>
      </c>
      <c r="P137" s="40" t="str">
        <f t="shared" si="14"/>
        <v/>
      </c>
      <c r="Q137" s="40" t="str">
        <f t="shared" si="14"/>
        <v/>
      </c>
      <c r="R137" s="40" t="str">
        <f t="shared" si="14"/>
        <v/>
      </c>
      <c r="S137" s="40" t="str">
        <f t="shared" si="14"/>
        <v/>
      </c>
      <c r="T137" s="40" t="str">
        <f t="shared" ref="T137" si="15">IF(AND(SUMPRODUCT(ISTEXT(T107:T115)*1)&gt;6,SUMPRODUCT(ISTEXT(T116:T136)*1)&gt;7),"C",IF(SUMPRODUCT(ISTEXT(T107:T136)*1)&gt;0,(SUMPRODUCT(ISTEXT(T107:T115)*1)+MIN(SUMPRODUCT(ISTEXT(T116:T136)*1),8))/15*100,""))</f>
        <v/>
      </c>
      <c r="U137" s="40" t="str">
        <f t="shared" ref="U137" si="16">IF(AND(SUMPRODUCT(ISTEXT(U107:U115)*1)&gt;6,SUMPRODUCT(ISTEXT(U116:U136)*1)&gt;7),"C",IF(SUMPRODUCT(ISTEXT(U107:U136)*1)&gt;0,(SUMPRODUCT(ISTEXT(U107:U115)*1)+MIN(SUMPRODUCT(ISTEXT(U116:U136)*1),8))/15*100,""))</f>
        <v/>
      </c>
      <c r="V137" s="40" t="str">
        <f t="shared" ref="V137" si="17">IF(AND(SUMPRODUCT(ISTEXT(V107:V115)*1)&gt;6,SUMPRODUCT(ISTEXT(V116:V136)*1)&gt;7),"C",IF(SUMPRODUCT(ISTEXT(V107:V136)*1)&gt;0,(SUMPRODUCT(ISTEXT(V107:V115)*1)+MIN(SUMPRODUCT(ISTEXT(V116:V136)*1),8))/15*100,""))</f>
        <v/>
      </c>
      <c r="W137" s="40" t="str">
        <f t="shared" ref="W137" si="18">IF(AND(SUMPRODUCT(ISTEXT(W107:W115)*1)&gt;6,SUMPRODUCT(ISTEXT(W116:W136)*1)&gt;7),"C",IF(SUMPRODUCT(ISTEXT(W107:W136)*1)&gt;0,(SUMPRODUCT(ISTEXT(W107:W115)*1)+MIN(SUMPRODUCT(ISTEXT(W116:W136)*1),8))/15*100,""))</f>
        <v/>
      </c>
      <c r="X137" s="40" t="str">
        <f t="shared" ref="X137" si="19">IF(AND(SUMPRODUCT(ISTEXT(X107:X115)*1)&gt;6,SUMPRODUCT(ISTEXT(X116:X136)*1)&gt;7),"C",IF(SUMPRODUCT(ISTEXT(X107:X136)*1)&gt;0,(SUMPRODUCT(ISTEXT(X107:X115)*1)+MIN(SUMPRODUCT(ISTEXT(X116:X136)*1),8))/15*100,""))</f>
        <v/>
      </c>
      <c r="Y137" s="331"/>
    </row>
    <row r="138" spans="1:25">
      <c r="A138" s="331"/>
      <c r="C138" s="140"/>
      <c r="D138" s="140"/>
      <c r="E138" s="141"/>
      <c r="F138" s="141"/>
      <c r="G138" s="141"/>
      <c r="H138" s="141"/>
      <c r="I138" s="141"/>
      <c r="J138" s="141"/>
      <c r="K138" s="141"/>
      <c r="L138" s="141"/>
      <c r="M138" s="141"/>
      <c r="N138" s="141"/>
      <c r="O138" s="141"/>
      <c r="P138" s="141"/>
      <c r="Q138" s="141"/>
      <c r="R138" s="141"/>
      <c r="S138" s="141"/>
      <c r="T138" s="141"/>
      <c r="U138" s="141"/>
      <c r="V138" s="141"/>
      <c r="W138" s="141"/>
      <c r="X138" s="141"/>
      <c r="Y138" s="331"/>
    </row>
    <row r="139" spans="1:25">
      <c r="A139" s="331"/>
      <c r="C139" s="72" t="s">
        <v>393</v>
      </c>
      <c r="D139" s="72"/>
      <c r="E139" s="310" t="s">
        <v>268</v>
      </c>
      <c r="F139" s="310"/>
      <c r="G139" s="310"/>
      <c r="H139" s="310"/>
      <c r="I139" s="310"/>
      <c r="J139" s="310"/>
      <c r="K139" s="310"/>
      <c r="L139" s="310"/>
      <c r="M139" s="310"/>
      <c r="N139" s="310"/>
      <c r="O139" s="310"/>
      <c r="P139" s="310"/>
      <c r="Q139" s="310"/>
      <c r="R139" s="310"/>
      <c r="S139" s="310"/>
      <c r="V139" s="135"/>
      <c r="Y139" s="331"/>
    </row>
    <row r="140" spans="1:25">
      <c r="A140" s="331"/>
      <c r="B140" s="137">
        <v>1</v>
      </c>
      <c r="C140" s="318" t="s">
        <v>394</v>
      </c>
      <c r="D140" s="319"/>
      <c r="E140" s="98"/>
      <c r="F140" s="98"/>
      <c r="G140" s="98"/>
      <c r="H140" s="98"/>
      <c r="I140" s="98"/>
      <c r="J140" s="98"/>
      <c r="K140" s="98"/>
      <c r="L140" s="98"/>
      <c r="M140" s="98"/>
      <c r="N140" s="98"/>
      <c r="O140" s="98"/>
      <c r="P140" s="98"/>
      <c r="Q140" s="98"/>
      <c r="R140" s="98"/>
      <c r="S140" s="98"/>
      <c r="T140" s="65"/>
      <c r="U140" s="65"/>
      <c r="V140" s="65"/>
      <c r="W140" s="65"/>
      <c r="X140" s="65"/>
      <c r="Y140" s="331"/>
    </row>
    <row r="141" spans="1:25">
      <c r="A141" s="331"/>
      <c r="B141" s="136">
        <v>2</v>
      </c>
      <c r="C141" s="316" t="s">
        <v>395</v>
      </c>
      <c r="D141" s="312"/>
      <c r="E141" s="98"/>
      <c r="F141" s="98"/>
      <c r="G141" s="98"/>
      <c r="H141" s="98"/>
      <c r="I141" s="98"/>
      <c r="J141" s="98"/>
      <c r="K141" s="98"/>
      <c r="L141" s="98"/>
      <c r="M141" s="98"/>
      <c r="N141" s="98"/>
      <c r="O141" s="98"/>
      <c r="P141" s="98"/>
      <c r="Q141" s="98"/>
      <c r="R141" s="98"/>
      <c r="S141" s="98"/>
      <c r="T141" s="98"/>
      <c r="U141" s="98"/>
      <c r="V141" s="98"/>
      <c r="W141" s="98"/>
      <c r="X141" s="98"/>
      <c r="Y141" s="331"/>
    </row>
    <row r="142" spans="1:25">
      <c r="A142" s="331"/>
      <c r="B142" s="136">
        <v>3</v>
      </c>
      <c r="C142" s="316" t="s">
        <v>396</v>
      </c>
      <c r="D142" s="312"/>
      <c r="E142" s="98"/>
      <c r="F142" s="98"/>
      <c r="G142" s="98"/>
      <c r="H142" s="98"/>
      <c r="I142" s="98"/>
      <c r="J142" s="98"/>
      <c r="K142" s="98"/>
      <c r="L142" s="98"/>
      <c r="M142" s="98"/>
      <c r="N142" s="98"/>
      <c r="O142" s="98"/>
      <c r="P142" s="98"/>
      <c r="Q142" s="98"/>
      <c r="R142" s="98"/>
      <c r="S142" s="98"/>
      <c r="T142" s="98"/>
      <c r="U142" s="98"/>
      <c r="V142" s="98"/>
      <c r="W142" s="98"/>
      <c r="X142" s="98"/>
      <c r="Y142" s="331"/>
    </row>
    <row r="143" spans="1:25" ht="13.8" thickBot="1">
      <c r="A143" s="331"/>
      <c r="B143" s="136">
        <v>4</v>
      </c>
      <c r="C143" s="316" t="s">
        <v>397</v>
      </c>
      <c r="D143" s="312"/>
      <c r="E143" s="98"/>
      <c r="F143" s="98"/>
      <c r="G143" s="98"/>
      <c r="H143" s="98"/>
      <c r="I143" s="98"/>
      <c r="J143" s="98"/>
      <c r="K143" s="98"/>
      <c r="L143" s="98"/>
      <c r="M143" s="98"/>
      <c r="N143" s="98"/>
      <c r="O143" s="98"/>
      <c r="P143" s="98"/>
      <c r="Q143" s="98"/>
      <c r="R143" s="98"/>
      <c r="S143" s="98"/>
      <c r="T143" s="98"/>
      <c r="U143" s="98"/>
      <c r="V143" s="98"/>
      <c r="W143" s="98"/>
      <c r="X143" s="98"/>
      <c r="Y143" s="331"/>
    </row>
    <row r="144" spans="1:25" ht="13.8" thickBot="1">
      <c r="A144" s="331"/>
      <c r="C144" s="291" t="s">
        <v>35</v>
      </c>
      <c r="D144" s="292"/>
      <c r="E144" s="40" t="str">
        <f>IF(SUMPRODUCT(ISTEXT(E140:E143)*1)+COUNTIF(E141,"&gt;4")&gt;3,"C",IF(SUMPRODUCT(ISTEXT(E140:E143)*1)+COUNTIF(E141,"&gt;4")&gt;0,(SUMPRODUCT(ISTEXT(E140:E143)*1)+COUNTIF(E141,"&gt;4"))/4*100,""))</f>
        <v/>
      </c>
      <c r="F144" s="40" t="str">
        <f t="shared" ref="F144:S144" si="20">IF(SUMPRODUCT(ISTEXT(F140:F143)*1)+COUNTIF(F141,"&gt;4")&gt;3,"C",IF(SUMPRODUCT(ISTEXT(F140:F143)*1)+COUNTIF(F141,"&gt;4")&gt;0,(SUMPRODUCT(ISTEXT(F140:F143)*1)+COUNTIF(F141,"&gt;4"))/4*100,""))</f>
        <v/>
      </c>
      <c r="G144" s="40" t="str">
        <f t="shared" si="20"/>
        <v/>
      </c>
      <c r="H144" s="40" t="str">
        <f t="shared" si="20"/>
        <v/>
      </c>
      <c r="I144" s="40" t="str">
        <f t="shared" si="20"/>
        <v/>
      </c>
      <c r="J144" s="40" t="str">
        <f t="shared" si="20"/>
        <v/>
      </c>
      <c r="K144" s="40" t="str">
        <f t="shared" si="20"/>
        <v/>
      </c>
      <c r="L144" s="40" t="str">
        <f t="shared" si="20"/>
        <v/>
      </c>
      <c r="M144" s="40" t="str">
        <f t="shared" si="20"/>
        <v/>
      </c>
      <c r="N144" s="40" t="str">
        <f t="shared" si="20"/>
        <v/>
      </c>
      <c r="O144" s="40" t="str">
        <f t="shared" si="20"/>
        <v/>
      </c>
      <c r="P144" s="40" t="str">
        <f t="shared" si="20"/>
        <v/>
      </c>
      <c r="Q144" s="40" t="str">
        <f t="shared" si="20"/>
        <v/>
      </c>
      <c r="R144" s="40" t="str">
        <f t="shared" si="20"/>
        <v/>
      </c>
      <c r="S144" s="40" t="str">
        <f t="shared" si="20"/>
        <v/>
      </c>
      <c r="T144" s="40" t="str">
        <f t="shared" ref="T144" si="21">IF(SUMPRODUCT(ISTEXT(T140:T143)*1)+COUNTIF(T141,"&gt;4")&gt;3,"C",IF(SUMPRODUCT(ISTEXT(T140:T143)*1)+COUNTIF(T141,"&gt;4")&gt;0,(SUMPRODUCT(ISTEXT(T140:T143)*1)+COUNTIF(T141,"&gt;4"))/4*100,""))</f>
        <v/>
      </c>
      <c r="U144" s="40" t="str">
        <f t="shared" ref="U144" si="22">IF(SUMPRODUCT(ISTEXT(U140:U143)*1)+COUNTIF(U141,"&gt;4")&gt;3,"C",IF(SUMPRODUCT(ISTEXT(U140:U143)*1)+COUNTIF(U141,"&gt;4")&gt;0,(SUMPRODUCT(ISTEXT(U140:U143)*1)+COUNTIF(U141,"&gt;4"))/4*100,""))</f>
        <v/>
      </c>
      <c r="V144" s="40" t="str">
        <f t="shared" ref="V144" si="23">IF(SUMPRODUCT(ISTEXT(V140:V143)*1)+COUNTIF(V141,"&gt;4")&gt;3,"C",IF(SUMPRODUCT(ISTEXT(V140:V143)*1)+COUNTIF(V141,"&gt;4")&gt;0,(SUMPRODUCT(ISTEXT(V140:V143)*1)+COUNTIF(V141,"&gt;4"))/4*100,""))</f>
        <v/>
      </c>
      <c r="W144" s="40" t="str">
        <f t="shared" ref="W144" si="24">IF(SUMPRODUCT(ISTEXT(W140:W143)*1)+COUNTIF(W141,"&gt;4")&gt;3,"C",IF(SUMPRODUCT(ISTEXT(W140:W143)*1)+COUNTIF(W141,"&gt;4")&gt;0,(SUMPRODUCT(ISTEXT(W140:W143)*1)+COUNTIF(W141,"&gt;4"))/4*100,""))</f>
        <v/>
      </c>
      <c r="X144" s="40" t="str">
        <f t="shared" ref="X144" si="25">IF(SUMPRODUCT(ISTEXT(X140:X143)*1)+COUNTIF(X141,"&gt;4")&gt;3,"C",IF(SUMPRODUCT(ISTEXT(X140:X143)*1)+COUNTIF(X141,"&gt;4")&gt;0,(SUMPRODUCT(ISTEXT(X140:X143)*1)+COUNTIF(X141,"&gt;4"))/4*100,""))</f>
        <v/>
      </c>
      <c r="Y144" s="331"/>
    </row>
    <row r="145" spans="1:25">
      <c r="A145" s="331"/>
      <c r="C145" s="140"/>
      <c r="D145" s="140"/>
      <c r="E145" s="141"/>
      <c r="F145" s="141"/>
      <c r="G145" s="141"/>
      <c r="H145" s="141"/>
      <c r="I145" s="141"/>
      <c r="J145" s="141"/>
      <c r="K145" s="141"/>
      <c r="L145" s="141"/>
      <c r="M145" s="141"/>
      <c r="N145" s="141"/>
      <c r="O145" s="141"/>
      <c r="P145" s="141"/>
      <c r="Q145" s="141"/>
      <c r="R145" s="141"/>
      <c r="S145" s="141"/>
      <c r="T145" s="141"/>
      <c r="U145" s="141"/>
      <c r="V145" s="141"/>
      <c r="W145" s="141"/>
      <c r="X145" s="141"/>
      <c r="Y145" s="331"/>
    </row>
    <row r="146" spans="1:25">
      <c r="A146" s="331"/>
      <c r="C146" s="72" t="s">
        <v>473</v>
      </c>
      <c r="D146" s="72"/>
      <c r="E146" s="336" t="s">
        <v>509</v>
      </c>
      <c r="F146" s="310"/>
      <c r="G146" s="310"/>
      <c r="H146" s="310"/>
      <c r="I146" s="310"/>
      <c r="J146" s="310"/>
      <c r="K146" s="310"/>
      <c r="L146" s="310"/>
      <c r="M146" s="310"/>
      <c r="N146" s="310"/>
      <c r="O146" s="310"/>
      <c r="P146" s="310"/>
      <c r="Q146" s="310"/>
      <c r="R146" s="310"/>
      <c r="S146" s="310"/>
      <c r="V146" s="135"/>
      <c r="Y146" s="331"/>
    </row>
    <row r="147" spans="1:25">
      <c r="A147" s="331"/>
      <c r="B147" s="137">
        <v>1</v>
      </c>
      <c r="C147" s="318" t="s">
        <v>332</v>
      </c>
      <c r="D147" s="319"/>
      <c r="E147" s="98"/>
      <c r="F147" s="98"/>
      <c r="G147" s="98"/>
      <c r="H147" s="98"/>
      <c r="I147" s="98"/>
      <c r="J147" s="98"/>
      <c r="K147" s="98"/>
      <c r="L147" s="98"/>
      <c r="M147" s="98"/>
      <c r="N147" s="98"/>
      <c r="O147" s="98"/>
      <c r="P147" s="98"/>
      <c r="Q147" s="98"/>
      <c r="R147" s="98"/>
      <c r="S147" s="98"/>
      <c r="T147" s="65"/>
      <c r="U147" s="65"/>
      <c r="V147" s="65"/>
      <c r="W147" s="65"/>
      <c r="X147" s="65"/>
      <c r="Y147" s="331"/>
    </row>
    <row r="148" spans="1:25">
      <c r="A148" s="331"/>
      <c r="B148" s="138">
        <v>2</v>
      </c>
      <c r="C148" s="340" t="s">
        <v>333</v>
      </c>
      <c r="D148" s="341"/>
      <c r="E148" s="98"/>
      <c r="F148" s="98"/>
      <c r="G148" s="98"/>
      <c r="H148" s="98"/>
      <c r="I148" s="98"/>
      <c r="J148" s="98"/>
      <c r="K148" s="98"/>
      <c r="L148" s="98"/>
      <c r="M148" s="98"/>
      <c r="N148" s="98"/>
      <c r="O148" s="98"/>
      <c r="P148" s="98"/>
      <c r="Q148" s="98"/>
      <c r="R148" s="98"/>
      <c r="S148" s="98"/>
      <c r="T148" s="98"/>
      <c r="U148" s="98"/>
      <c r="V148" s="98"/>
      <c r="W148" s="98"/>
      <c r="X148" s="98"/>
      <c r="Y148" s="331"/>
    </row>
    <row r="149" spans="1:25">
      <c r="A149" s="331"/>
      <c r="B149" s="136">
        <v>3</v>
      </c>
      <c r="C149" s="318" t="s">
        <v>334</v>
      </c>
      <c r="D149" s="319"/>
      <c r="E149" s="98"/>
      <c r="F149" s="98"/>
      <c r="G149" s="98"/>
      <c r="H149" s="98"/>
      <c r="I149" s="98"/>
      <c r="J149" s="98"/>
      <c r="K149" s="98"/>
      <c r="L149" s="98"/>
      <c r="M149" s="98"/>
      <c r="N149" s="98"/>
      <c r="O149" s="98"/>
      <c r="P149" s="98"/>
      <c r="Q149" s="98"/>
      <c r="R149" s="98"/>
      <c r="S149" s="98"/>
      <c r="T149" s="98"/>
      <c r="U149" s="98"/>
      <c r="V149" s="98"/>
      <c r="W149" s="98"/>
      <c r="X149" s="98"/>
      <c r="Y149" s="331"/>
    </row>
    <row r="150" spans="1:25">
      <c r="A150" s="331"/>
      <c r="B150" s="136">
        <v>4</v>
      </c>
      <c r="C150" s="312" t="s">
        <v>27</v>
      </c>
      <c r="D150" s="312"/>
      <c r="E150" s="98"/>
      <c r="F150" s="98"/>
      <c r="G150" s="98"/>
      <c r="H150" s="98"/>
      <c r="I150" s="98"/>
      <c r="J150" s="98"/>
      <c r="K150" s="98"/>
      <c r="L150" s="98"/>
      <c r="M150" s="98"/>
      <c r="N150" s="98"/>
      <c r="O150" s="98"/>
      <c r="P150" s="98"/>
      <c r="Q150" s="98"/>
      <c r="R150" s="98"/>
      <c r="S150" s="98"/>
      <c r="T150" s="98"/>
      <c r="U150" s="98"/>
      <c r="V150" s="98"/>
      <c r="W150" s="98"/>
      <c r="X150" s="98"/>
      <c r="Y150" s="331"/>
    </row>
    <row r="151" spans="1:25">
      <c r="A151" s="331"/>
      <c r="B151" s="136">
        <v>5</v>
      </c>
      <c r="C151" s="325" t="s">
        <v>460</v>
      </c>
      <c r="D151" s="325"/>
      <c r="E151" s="98"/>
      <c r="F151" s="98"/>
      <c r="G151" s="98"/>
      <c r="H151" s="98"/>
      <c r="I151" s="98"/>
      <c r="J151" s="98"/>
      <c r="K151" s="98"/>
      <c r="L151" s="98"/>
      <c r="M151" s="98"/>
      <c r="N151" s="98"/>
      <c r="O151" s="98"/>
      <c r="P151" s="98"/>
      <c r="Q151" s="98"/>
      <c r="R151" s="98"/>
      <c r="S151" s="98"/>
      <c r="T151" s="98"/>
      <c r="U151" s="98"/>
      <c r="V151" s="98"/>
      <c r="W151" s="98"/>
      <c r="X151" s="98"/>
      <c r="Y151" s="331"/>
    </row>
    <row r="152" spans="1:25">
      <c r="A152" s="331"/>
      <c r="B152" s="136">
        <v>6</v>
      </c>
      <c r="C152" s="312" t="s">
        <v>335</v>
      </c>
      <c r="D152" s="312"/>
      <c r="E152" s="98"/>
      <c r="F152" s="98"/>
      <c r="G152" s="98"/>
      <c r="H152" s="98"/>
      <c r="I152" s="98"/>
      <c r="J152" s="98"/>
      <c r="K152" s="98"/>
      <c r="L152" s="98"/>
      <c r="M152" s="98"/>
      <c r="N152" s="98"/>
      <c r="O152" s="98"/>
      <c r="P152" s="98"/>
      <c r="Q152" s="98"/>
      <c r="R152" s="98"/>
      <c r="S152" s="98"/>
      <c r="T152" s="98"/>
      <c r="U152" s="98"/>
      <c r="V152" s="98"/>
      <c r="W152" s="98"/>
      <c r="X152" s="98"/>
      <c r="Y152" s="331"/>
    </row>
    <row r="153" spans="1:25">
      <c r="A153" s="331"/>
      <c r="B153" s="136">
        <v>7</v>
      </c>
      <c r="C153" s="312" t="s">
        <v>336</v>
      </c>
      <c r="D153" s="312"/>
      <c r="E153" s="103"/>
      <c r="F153" s="103"/>
      <c r="G153" s="100"/>
      <c r="H153" s="100"/>
      <c r="I153" s="100"/>
      <c r="J153" s="100"/>
      <c r="K153" s="100"/>
      <c r="L153" s="100"/>
      <c r="M153" s="100"/>
      <c r="N153" s="100"/>
      <c r="O153" s="100"/>
      <c r="P153" s="100"/>
      <c r="Q153" s="100"/>
      <c r="R153" s="100"/>
      <c r="S153" s="100"/>
      <c r="T153" s="100"/>
      <c r="U153" s="100"/>
      <c r="V153" s="100"/>
      <c r="W153" s="100"/>
      <c r="X153" s="100"/>
      <c r="Y153" s="331"/>
    </row>
    <row r="154" spans="1:25">
      <c r="A154" s="331"/>
      <c r="B154" s="137" t="s">
        <v>267</v>
      </c>
      <c r="C154" s="325" t="s">
        <v>501</v>
      </c>
      <c r="D154" s="325"/>
      <c r="E154" s="65"/>
      <c r="F154" s="65"/>
      <c r="G154" s="22"/>
      <c r="H154" s="22"/>
      <c r="I154" s="22"/>
      <c r="J154" s="22"/>
      <c r="K154" s="22"/>
      <c r="L154" s="22"/>
      <c r="M154" s="22"/>
      <c r="N154" s="22"/>
      <c r="O154" s="22"/>
      <c r="P154" s="22"/>
      <c r="Q154" s="22"/>
      <c r="R154" s="22"/>
      <c r="S154" s="22"/>
      <c r="T154" s="22"/>
      <c r="U154" s="22"/>
      <c r="V154" s="22"/>
      <c r="W154" s="22"/>
      <c r="X154" s="22"/>
      <c r="Y154" s="331"/>
    </row>
    <row r="155" spans="1:25">
      <c r="A155" s="331"/>
      <c r="B155" s="137" t="s">
        <v>409</v>
      </c>
      <c r="C155" s="325" t="s">
        <v>337</v>
      </c>
      <c r="D155" s="325"/>
      <c r="E155" s="65"/>
      <c r="F155" s="65"/>
      <c r="G155" s="22"/>
      <c r="H155" s="22"/>
      <c r="I155" s="22"/>
      <c r="J155" s="22"/>
      <c r="K155" s="22"/>
      <c r="L155" s="22"/>
      <c r="M155" s="22"/>
      <c r="N155" s="22"/>
      <c r="O155" s="22"/>
      <c r="P155" s="22"/>
      <c r="Q155" s="22"/>
      <c r="R155" s="22"/>
      <c r="S155" s="22"/>
      <c r="T155" s="22"/>
      <c r="U155" s="22"/>
      <c r="V155" s="22"/>
      <c r="W155" s="22"/>
      <c r="X155" s="22"/>
      <c r="Y155" s="331"/>
    </row>
    <row r="156" spans="1:25">
      <c r="A156" s="331"/>
      <c r="B156" s="137" t="s">
        <v>410</v>
      </c>
      <c r="C156" s="312" t="s">
        <v>338</v>
      </c>
      <c r="D156" s="312"/>
      <c r="E156" s="22"/>
      <c r="F156" s="22"/>
      <c r="G156" s="22"/>
      <c r="H156" s="22"/>
      <c r="I156" s="22"/>
      <c r="J156" s="22"/>
      <c r="K156" s="22"/>
      <c r="L156" s="22"/>
      <c r="M156" s="22"/>
      <c r="N156" s="22"/>
      <c r="O156" s="22"/>
      <c r="P156" s="22"/>
      <c r="Q156" s="22"/>
      <c r="R156" s="22"/>
      <c r="S156" s="22"/>
      <c r="T156" s="22"/>
      <c r="U156" s="22"/>
      <c r="V156" s="22"/>
      <c r="W156" s="22"/>
      <c r="X156" s="22"/>
      <c r="Y156" s="331"/>
    </row>
    <row r="157" spans="1:25">
      <c r="A157" s="331"/>
      <c r="B157" s="136">
        <v>8</v>
      </c>
      <c r="C157" s="326" t="s">
        <v>339</v>
      </c>
      <c r="D157" s="326"/>
      <c r="E157" s="22"/>
      <c r="F157" s="22"/>
      <c r="G157" s="22"/>
      <c r="H157" s="22"/>
      <c r="I157" s="22"/>
      <c r="J157" s="22"/>
      <c r="K157" s="22"/>
      <c r="L157" s="22"/>
      <c r="M157" s="22"/>
      <c r="N157" s="22"/>
      <c r="O157" s="22"/>
      <c r="P157" s="22"/>
      <c r="Q157" s="22"/>
      <c r="R157" s="22"/>
      <c r="S157" s="22"/>
      <c r="T157" s="22"/>
      <c r="U157" s="22"/>
      <c r="V157" s="22"/>
      <c r="W157" s="22"/>
      <c r="X157" s="22"/>
      <c r="Y157" s="331"/>
    </row>
    <row r="158" spans="1:25">
      <c r="A158" s="331"/>
      <c r="B158" s="136">
        <v>9</v>
      </c>
      <c r="C158" s="312" t="s">
        <v>211</v>
      </c>
      <c r="D158" s="312"/>
      <c r="E158" s="103"/>
      <c r="F158" s="103"/>
      <c r="G158" s="100"/>
      <c r="H158" s="100"/>
      <c r="I158" s="100"/>
      <c r="J158" s="100"/>
      <c r="K158" s="100"/>
      <c r="L158" s="100"/>
      <c r="M158" s="100"/>
      <c r="N158" s="100"/>
      <c r="O158" s="100"/>
      <c r="P158" s="100"/>
      <c r="Q158" s="100"/>
      <c r="R158" s="100"/>
      <c r="S158" s="100"/>
      <c r="T158" s="100"/>
      <c r="U158" s="100"/>
      <c r="V158" s="100"/>
      <c r="W158" s="100"/>
      <c r="X158" s="100"/>
      <c r="Y158" s="331"/>
    </row>
    <row r="159" spans="1:25">
      <c r="A159" s="331"/>
      <c r="B159" s="137" t="s">
        <v>427</v>
      </c>
      <c r="C159" s="335" t="s">
        <v>340</v>
      </c>
      <c r="D159" s="335"/>
      <c r="E159" s="22"/>
      <c r="F159" s="22"/>
      <c r="G159" s="22"/>
      <c r="H159" s="22"/>
      <c r="I159" s="22"/>
      <c r="J159" s="22"/>
      <c r="K159" s="22"/>
      <c r="L159" s="22"/>
      <c r="M159" s="22"/>
      <c r="N159" s="22"/>
      <c r="O159" s="22"/>
      <c r="P159" s="22"/>
      <c r="Q159" s="22"/>
      <c r="R159" s="22"/>
      <c r="S159" s="22"/>
      <c r="T159" s="22"/>
      <c r="U159" s="22"/>
      <c r="V159" s="22"/>
      <c r="W159" s="22"/>
      <c r="X159" s="22"/>
      <c r="Y159" s="331"/>
    </row>
    <row r="160" spans="1:25" ht="13.8" thickBot="1">
      <c r="A160" s="331"/>
      <c r="B160" s="137" t="s">
        <v>428</v>
      </c>
      <c r="C160" s="325" t="s">
        <v>502</v>
      </c>
      <c r="D160" s="325"/>
      <c r="E160" s="65"/>
      <c r="F160" s="65"/>
      <c r="G160" s="22"/>
      <c r="H160" s="22"/>
      <c r="I160" s="22"/>
      <c r="J160" s="22"/>
      <c r="K160" s="22"/>
      <c r="L160" s="22"/>
      <c r="M160" s="22"/>
      <c r="N160" s="22"/>
      <c r="O160" s="22"/>
      <c r="P160" s="22"/>
      <c r="Q160" s="22"/>
      <c r="R160" s="22"/>
      <c r="S160" s="22"/>
      <c r="T160" s="22"/>
      <c r="U160" s="22"/>
      <c r="V160" s="22"/>
      <c r="W160" s="22"/>
      <c r="X160" s="22"/>
      <c r="Y160" s="331"/>
    </row>
    <row r="161" spans="1:25" ht="13.8" thickBot="1">
      <c r="A161" s="331"/>
      <c r="C161" s="291" t="s">
        <v>35</v>
      </c>
      <c r="D161" s="292"/>
      <c r="E161" s="40" t="str">
        <f>IF(SUMPRODUCT(ISTEXT(E147:E152)*1)+SUMPRODUCT(ISTEXT(E157)*1)+IF(MIN(SUMPRODUCT(ISTEXT(E154:E156)*1),2)=2,1,0)+MIN(SUMPRODUCT(ISTEXT(E159:E160)*1),1)+COUNTIF(E151,"&gt;3")&gt;5,"C",IF(SUMPRODUCT(ISTEXT(E147:E160)*1)+COUNTIF(E151,"&gt;3")&gt;0,(SUMPRODUCT(ISTEXT(E147:E152)*1)+SUMPRODUCT(ISTEXT(E157)*1)+MIN(SUMPRODUCT(ISTEXT(E154:E156)*1)/2,1)+MIN(SUMPRODUCT(ISTEXT(E159:E160)*1),1)+COUNTIF(E151,"&gt;3"))/6*100,""))</f>
        <v/>
      </c>
      <c r="F161" s="40" t="str">
        <f t="shared" ref="F161:S161" si="26">IF(SUMPRODUCT(ISTEXT(F147:F152)*1)+SUMPRODUCT(ISTEXT(F157)*1)+IF(MIN(SUMPRODUCT(ISTEXT(F154:F156)*1),2)=2,1,0)+MIN(SUMPRODUCT(ISTEXT(F159:F160)*1),1)+COUNTIF(F151,"&gt;3")&gt;5,"C",IF(SUMPRODUCT(ISTEXT(F147:F160)*1)+COUNTIF(F151,"&gt;3")&gt;0,(SUMPRODUCT(ISTEXT(F147:F152)*1)+SUMPRODUCT(ISTEXT(F157)*1)+MIN(SUMPRODUCT(ISTEXT(F154:F156)*1)/2,1)+MIN(SUMPRODUCT(ISTEXT(F159:F160)*1),1)+COUNTIF(F151,"&gt;3"))/6*100,""))</f>
        <v/>
      </c>
      <c r="G161" s="40" t="str">
        <f t="shared" si="26"/>
        <v/>
      </c>
      <c r="H161" s="40" t="str">
        <f t="shared" si="26"/>
        <v/>
      </c>
      <c r="I161" s="40" t="str">
        <f t="shared" si="26"/>
        <v/>
      </c>
      <c r="J161" s="40" t="str">
        <f t="shared" si="26"/>
        <v/>
      </c>
      <c r="K161" s="40" t="str">
        <f t="shared" si="26"/>
        <v/>
      </c>
      <c r="L161" s="40" t="str">
        <f t="shared" si="26"/>
        <v/>
      </c>
      <c r="M161" s="40" t="str">
        <f t="shared" si="26"/>
        <v/>
      </c>
      <c r="N161" s="40" t="str">
        <f t="shared" si="26"/>
        <v/>
      </c>
      <c r="O161" s="40" t="str">
        <f t="shared" si="26"/>
        <v/>
      </c>
      <c r="P161" s="40" t="str">
        <f t="shared" si="26"/>
        <v/>
      </c>
      <c r="Q161" s="40" t="str">
        <f t="shared" si="26"/>
        <v/>
      </c>
      <c r="R161" s="40" t="str">
        <f t="shared" si="26"/>
        <v/>
      </c>
      <c r="S161" s="40" t="str">
        <f t="shared" si="26"/>
        <v/>
      </c>
      <c r="T161" s="40" t="str">
        <f t="shared" ref="T161" si="27">IF(SUMPRODUCT(ISTEXT(T147:T152)*1)+SUMPRODUCT(ISTEXT(T157)*1)+IF(MIN(SUMPRODUCT(ISTEXT(T154:T156)*1),2)=2,1,0)+MIN(SUMPRODUCT(ISTEXT(T159:T160)*1),1)+COUNTIF(T151,"&gt;3")&gt;5,"C",IF(SUMPRODUCT(ISTEXT(T147:T160)*1)+COUNTIF(T151,"&gt;3")&gt;0,(SUMPRODUCT(ISTEXT(T147:T152)*1)+SUMPRODUCT(ISTEXT(T157)*1)+MIN(SUMPRODUCT(ISTEXT(T154:T156)*1)/2,1)+MIN(SUMPRODUCT(ISTEXT(T159:T160)*1),1)+COUNTIF(T151,"&gt;3"))/6*100,""))</f>
        <v/>
      </c>
      <c r="U161" s="40" t="str">
        <f t="shared" ref="U161" si="28">IF(SUMPRODUCT(ISTEXT(U147:U152)*1)+SUMPRODUCT(ISTEXT(U157)*1)+IF(MIN(SUMPRODUCT(ISTEXT(U154:U156)*1),2)=2,1,0)+MIN(SUMPRODUCT(ISTEXT(U159:U160)*1),1)+COUNTIF(U151,"&gt;3")&gt;5,"C",IF(SUMPRODUCT(ISTEXT(U147:U160)*1)+COUNTIF(U151,"&gt;3")&gt;0,(SUMPRODUCT(ISTEXT(U147:U152)*1)+SUMPRODUCT(ISTEXT(U157)*1)+MIN(SUMPRODUCT(ISTEXT(U154:U156)*1)/2,1)+MIN(SUMPRODUCT(ISTEXT(U159:U160)*1),1)+COUNTIF(U151,"&gt;3"))/6*100,""))</f>
        <v/>
      </c>
      <c r="V161" s="40" t="str">
        <f t="shared" ref="V161" si="29">IF(SUMPRODUCT(ISTEXT(V147:V152)*1)+SUMPRODUCT(ISTEXT(V157)*1)+IF(MIN(SUMPRODUCT(ISTEXT(V154:V156)*1),2)=2,1,0)+MIN(SUMPRODUCT(ISTEXT(V159:V160)*1),1)+COUNTIF(V151,"&gt;3")&gt;5,"C",IF(SUMPRODUCT(ISTEXT(V147:V160)*1)+COUNTIF(V151,"&gt;3")&gt;0,(SUMPRODUCT(ISTEXT(V147:V152)*1)+SUMPRODUCT(ISTEXT(V157)*1)+MIN(SUMPRODUCT(ISTEXT(V154:V156)*1)/2,1)+MIN(SUMPRODUCT(ISTEXT(V159:V160)*1),1)+COUNTIF(V151,"&gt;3"))/6*100,""))</f>
        <v/>
      </c>
      <c r="W161" s="40" t="str">
        <f t="shared" ref="W161" si="30">IF(SUMPRODUCT(ISTEXT(W147:W152)*1)+SUMPRODUCT(ISTEXT(W157)*1)+IF(MIN(SUMPRODUCT(ISTEXT(W154:W156)*1),2)=2,1,0)+MIN(SUMPRODUCT(ISTEXT(W159:W160)*1),1)+COUNTIF(W151,"&gt;3")&gt;5,"C",IF(SUMPRODUCT(ISTEXT(W147:W160)*1)+COUNTIF(W151,"&gt;3")&gt;0,(SUMPRODUCT(ISTEXT(W147:W152)*1)+SUMPRODUCT(ISTEXT(W157)*1)+MIN(SUMPRODUCT(ISTEXT(W154:W156)*1)/2,1)+MIN(SUMPRODUCT(ISTEXT(W159:W160)*1),1)+COUNTIF(W151,"&gt;3"))/6*100,""))</f>
        <v/>
      </c>
      <c r="X161" s="40" t="str">
        <f t="shared" ref="X161" si="31">IF(SUMPRODUCT(ISTEXT(X147:X152)*1)+SUMPRODUCT(ISTEXT(X157)*1)+IF(MIN(SUMPRODUCT(ISTEXT(X154:X156)*1),2)=2,1,0)+MIN(SUMPRODUCT(ISTEXT(X159:X160)*1),1)+COUNTIF(X151,"&gt;3")&gt;5,"C",IF(SUMPRODUCT(ISTEXT(X147:X160)*1)+COUNTIF(X151,"&gt;3")&gt;0,(SUMPRODUCT(ISTEXT(X147:X152)*1)+SUMPRODUCT(ISTEXT(X157)*1)+MIN(SUMPRODUCT(ISTEXT(X154:X156)*1)/2,1)+MIN(SUMPRODUCT(ISTEXT(X159:X160)*1),1)+COUNTIF(X151,"&gt;3"))/6*100,""))</f>
        <v/>
      </c>
      <c r="Y161" s="331"/>
    </row>
    <row r="162" spans="1:25">
      <c r="A162" s="331"/>
      <c r="C162" s="140"/>
      <c r="D162" s="140"/>
      <c r="E162" s="141"/>
      <c r="F162" s="141"/>
      <c r="G162" s="141"/>
      <c r="H162" s="141"/>
      <c r="I162" s="141"/>
      <c r="J162" s="141"/>
      <c r="K162" s="141"/>
      <c r="L162" s="141"/>
      <c r="M162" s="141"/>
      <c r="N162" s="141"/>
      <c r="O162" s="141"/>
      <c r="P162" s="141"/>
      <c r="Q162" s="141"/>
      <c r="R162" s="141"/>
      <c r="S162" s="141"/>
      <c r="T162" s="141"/>
      <c r="U162" s="141"/>
      <c r="V162" s="141"/>
      <c r="W162" s="141"/>
      <c r="X162" s="141"/>
      <c r="Y162" s="331"/>
    </row>
    <row r="163" spans="1:25">
      <c r="A163" s="331"/>
      <c r="C163" s="72" t="s">
        <v>474</v>
      </c>
      <c r="D163" s="72"/>
      <c r="E163" s="328" t="s">
        <v>551</v>
      </c>
      <c r="F163" s="328"/>
      <c r="G163" s="328"/>
      <c r="H163" s="328"/>
      <c r="I163" s="328"/>
      <c r="J163" s="328"/>
      <c r="K163" s="328"/>
      <c r="L163" s="328"/>
      <c r="M163" s="328"/>
      <c r="N163" s="328"/>
      <c r="O163" s="328"/>
      <c r="P163" s="328"/>
      <c r="Q163" s="328"/>
      <c r="R163" s="328"/>
      <c r="S163" s="328"/>
      <c r="T163" s="328"/>
      <c r="U163" s="328"/>
      <c r="V163" s="328"/>
      <c r="W163" s="328"/>
      <c r="X163" s="328"/>
      <c r="Y163" s="331"/>
    </row>
    <row r="164" spans="1:25">
      <c r="A164" s="331"/>
      <c r="B164" s="137">
        <v>1</v>
      </c>
      <c r="C164" s="312" t="s">
        <v>567</v>
      </c>
      <c r="D164" s="312"/>
      <c r="E164" s="98"/>
      <c r="F164" s="98"/>
      <c r="G164" s="98"/>
      <c r="H164" s="98"/>
      <c r="I164" s="98"/>
      <c r="J164" s="98"/>
      <c r="K164" s="98"/>
      <c r="L164" s="98"/>
      <c r="M164" s="98"/>
      <c r="N164" s="98"/>
      <c r="O164" s="98"/>
      <c r="P164" s="98"/>
      <c r="Q164" s="98"/>
      <c r="R164" s="98"/>
      <c r="S164" s="98"/>
      <c r="T164" s="65"/>
      <c r="U164" s="65"/>
      <c r="V164" s="65"/>
      <c r="W164" s="65"/>
      <c r="X164" s="65"/>
      <c r="Y164" s="331"/>
    </row>
    <row r="165" spans="1:25">
      <c r="A165" s="331"/>
      <c r="B165" s="138">
        <v>2</v>
      </c>
      <c r="C165" s="312" t="s">
        <v>568</v>
      </c>
      <c r="D165" s="312"/>
      <c r="E165" s="98"/>
      <c r="F165" s="98"/>
      <c r="G165" s="98"/>
      <c r="H165" s="98"/>
      <c r="I165" s="98"/>
      <c r="J165" s="98"/>
      <c r="K165" s="98"/>
      <c r="L165" s="98"/>
      <c r="M165" s="98"/>
      <c r="N165" s="98"/>
      <c r="O165" s="98"/>
      <c r="P165" s="98"/>
      <c r="Q165" s="98"/>
      <c r="R165" s="98"/>
      <c r="S165" s="98"/>
      <c r="T165" s="98"/>
      <c r="U165" s="98"/>
      <c r="V165" s="98"/>
      <c r="W165" s="98"/>
      <c r="X165" s="98"/>
      <c r="Y165" s="331"/>
    </row>
    <row r="166" spans="1:25">
      <c r="A166" s="331"/>
      <c r="B166" s="138">
        <v>3</v>
      </c>
      <c r="C166" s="312" t="s">
        <v>569</v>
      </c>
      <c r="D166" s="312"/>
      <c r="E166" s="98"/>
      <c r="F166" s="98"/>
      <c r="G166" s="98"/>
      <c r="H166" s="98"/>
      <c r="I166" s="98"/>
      <c r="J166" s="98"/>
      <c r="K166" s="98"/>
      <c r="L166" s="98"/>
      <c r="M166" s="98"/>
      <c r="N166" s="98"/>
      <c r="O166" s="98"/>
      <c r="P166" s="98"/>
      <c r="Q166" s="98"/>
      <c r="R166" s="98"/>
      <c r="S166" s="98"/>
      <c r="T166" s="98"/>
      <c r="U166" s="98"/>
      <c r="V166" s="98"/>
      <c r="W166" s="98"/>
      <c r="X166" s="98"/>
      <c r="Y166" s="331"/>
    </row>
    <row r="167" spans="1:25">
      <c r="A167" s="331"/>
      <c r="B167" s="136">
        <v>4</v>
      </c>
      <c r="C167" s="312" t="s">
        <v>270</v>
      </c>
      <c r="D167" s="312"/>
      <c r="E167" s="98"/>
      <c r="F167" s="98"/>
      <c r="G167" s="98"/>
      <c r="H167" s="98"/>
      <c r="I167" s="98"/>
      <c r="J167" s="98"/>
      <c r="K167" s="98"/>
      <c r="L167" s="98"/>
      <c r="M167" s="98"/>
      <c r="N167" s="98"/>
      <c r="O167" s="98"/>
      <c r="P167" s="98"/>
      <c r="Q167" s="98"/>
      <c r="R167" s="98"/>
      <c r="S167" s="98"/>
      <c r="T167" s="98"/>
      <c r="U167" s="98"/>
      <c r="V167" s="98"/>
      <c r="W167" s="98"/>
      <c r="X167" s="98"/>
      <c r="Y167" s="331"/>
    </row>
    <row r="168" spans="1:25">
      <c r="A168" s="331"/>
      <c r="B168" s="136">
        <v>5</v>
      </c>
      <c r="C168" s="312" t="s">
        <v>271</v>
      </c>
      <c r="D168" s="312"/>
      <c r="E168" s="98"/>
      <c r="F168" s="98"/>
      <c r="G168" s="98"/>
      <c r="H168" s="98"/>
      <c r="I168" s="98"/>
      <c r="J168" s="98"/>
      <c r="K168" s="98"/>
      <c r="L168" s="98"/>
      <c r="M168" s="98"/>
      <c r="N168" s="98"/>
      <c r="O168" s="98"/>
      <c r="P168" s="98"/>
      <c r="Q168" s="98"/>
      <c r="R168" s="98"/>
      <c r="S168" s="98"/>
      <c r="T168" s="98"/>
      <c r="U168" s="98"/>
      <c r="V168" s="98"/>
      <c r="W168" s="98"/>
      <c r="X168" s="98"/>
      <c r="Y168" s="331"/>
    </row>
    <row r="169" spans="1:25">
      <c r="A169" s="331"/>
      <c r="B169" s="136">
        <v>6</v>
      </c>
      <c r="C169" s="312" t="s">
        <v>272</v>
      </c>
      <c r="D169" s="312"/>
      <c r="E169" s="98"/>
      <c r="F169" s="98"/>
      <c r="G169" s="98"/>
      <c r="H169" s="98"/>
      <c r="I169" s="98"/>
      <c r="J169" s="98"/>
      <c r="K169" s="98"/>
      <c r="L169" s="98"/>
      <c r="M169" s="98"/>
      <c r="N169" s="98"/>
      <c r="O169" s="98"/>
      <c r="P169" s="98"/>
      <c r="Q169" s="98"/>
      <c r="R169" s="98"/>
      <c r="S169" s="98"/>
      <c r="T169" s="98"/>
      <c r="U169" s="98"/>
      <c r="V169" s="98"/>
      <c r="W169" s="98"/>
      <c r="X169" s="98"/>
      <c r="Y169" s="331"/>
    </row>
    <row r="170" spans="1:25" ht="13.8" thickBot="1">
      <c r="A170" s="331"/>
      <c r="B170" s="136">
        <v>7</v>
      </c>
      <c r="C170" s="312" t="s">
        <v>269</v>
      </c>
      <c r="D170" s="312"/>
      <c r="E170" s="98"/>
      <c r="F170" s="98"/>
      <c r="G170" s="98"/>
      <c r="H170" s="98"/>
      <c r="I170" s="98"/>
      <c r="J170" s="98"/>
      <c r="K170" s="98"/>
      <c r="L170" s="98"/>
      <c r="M170" s="98"/>
      <c r="N170" s="98"/>
      <c r="O170" s="98"/>
      <c r="P170" s="98"/>
      <c r="Q170" s="98"/>
      <c r="R170" s="98"/>
      <c r="S170" s="98"/>
      <c r="T170" s="98"/>
      <c r="U170" s="98"/>
      <c r="V170" s="98"/>
      <c r="W170" s="98"/>
      <c r="X170" s="98"/>
      <c r="Y170" s="331"/>
    </row>
    <row r="171" spans="1:25" ht="13.8" thickBot="1">
      <c r="A171" s="331"/>
      <c r="B171" s="39"/>
      <c r="C171" s="291" t="s">
        <v>35</v>
      </c>
      <c r="D171" s="292"/>
      <c r="E171" s="40" t="str">
        <f>IF(SUMPRODUCT(ISTEXT(E164:E167)*1)+COUNTIF(E164,"&gt;1")+COUNTIF(E165,"&gt;3")+COUNTIF(E166,"&gt;3")+MIN(1, SUMPRODUCT(ISTEXT(E168:E170)*1))&gt;4, "C", IF(SUMPRODUCT(ISTEXT(E164:E170)*1)&gt;0, (SUMPRODUCT(ISTEXT(E164:E167)*1)+COUNTIF(E164,"&gt;1")+COUNTIF(E165,"&gt;3")+COUNTIF(E166,"&gt;3")+MIN(1, SUMPRODUCT(ISTEXT(E168:E170)*1)))/5*100, ""))</f>
        <v/>
      </c>
      <c r="F171" s="40" t="str">
        <f t="shared" ref="F171:X171" si="32">IF(SUMPRODUCT(ISTEXT(F164:F167)*1)+COUNTIF(F164,"&gt;1")+COUNTIF(F165,"&gt;3")+COUNTIF(F166,"&gt;3")+MIN(1, SUMPRODUCT(ISTEXT(F168:F170)*1))&gt;4, "C", IF(SUMPRODUCT(ISTEXT(F164:F170)*1)&gt;0, (SUMPRODUCT(ISTEXT(F164:F167)*1)+COUNTIF(F164,"&gt;1")+COUNTIF(F165,"&gt;3")+COUNTIF(F166,"&gt;3")+MIN(1, SUMPRODUCT(ISTEXT(F168:F170)*1)))/5*100, ""))</f>
        <v/>
      </c>
      <c r="G171" s="40" t="str">
        <f t="shared" si="32"/>
        <v/>
      </c>
      <c r="H171" s="40" t="str">
        <f t="shared" si="32"/>
        <v/>
      </c>
      <c r="I171" s="40" t="str">
        <f t="shared" si="32"/>
        <v/>
      </c>
      <c r="J171" s="40" t="str">
        <f t="shared" si="32"/>
        <v/>
      </c>
      <c r="K171" s="40" t="str">
        <f t="shared" si="32"/>
        <v/>
      </c>
      <c r="L171" s="40" t="str">
        <f t="shared" si="32"/>
        <v/>
      </c>
      <c r="M171" s="40" t="str">
        <f t="shared" si="32"/>
        <v/>
      </c>
      <c r="N171" s="40" t="str">
        <f t="shared" si="32"/>
        <v/>
      </c>
      <c r="O171" s="40" t="str">
        <f t="shared" si="32"/>
        <v/>
      </c>
      <c r="P171" s="40" t="str">
        <f t="shared" si="32"/>
        <v/>
      </c>
      <c r="Q171" s="40" t="str">
        <f t="shared" si="32"/>
        <v/>
      </c>
      <c r="R171" s="40" t="str">
        <f t="shared" si="32"/>
        <v/>
      </c>
      <c r="S171" s="40" t="str">
        <f t="shared" si="32"/>
        <v/>
      </c>
      <c r="T171" s="40" t="str">
        <f t="shared" si="32"/>
        <v/>
      </c>
      <c r="U171" s="40" t="str">
        <f t="shared" si="32"/>
        <v/>
      </c>
      <c r="V171" s="40" t="str">
        <f t="shared" si="32"/>
        <v/>
      </c>
      <c r="W171" s="40" t="str">
        <f t="shared" si="32"/>
        <v/>
      </c>
      <c r="X171" s="40" t="str">
        <f t="shared" si="32"/>
        <v/>
      </c>
      <c r="Y171" s="331"/>
    </row>
    <row r="172" spans="1:25">
      <c r="A172" s="331"/>
      <c r="B172" s="39"/>
      <c r="C172" s="140"/>
      <c r="D172" s="140"/>
      <c r="E172" s="141"/>
      <c r="F172" s="141"/>
      <c r="G172" s="141"/>
      <c r="H172" s="141"/>
      <c r="I172" s="141"/>
      <c r="J172" s="141"/>
      <c r="K172" s="141"/>
      <c r="L172" s="141"/>
      <c r="M172" s="141"/>
      <c r="N172" s="141"/>
      <c r="O172" s="141"/>
      <c r="P172" s="141"/>
      <c r="Q172" s="141"/>
      <c r="R172" s="141"/>
      <c r="S172" s="141"/>
      <c r="T172" s="141"/>
      <c r="U172" s="141"/>
      <c r="V172" s="141"/>
      <c r="W172" s="141"/>
      <c r="X172" s="141"/>
      <c r="Y172" s="331"/>
    </row>
    <row r="173" spans="1:25">
      <c r="A173" s="331"/>
      <c r="C173" s="72" t="s">
        <v>398</v>
      </c>
      <c r="D173" s="72"/>
      <c r="E173" s="310" t="s">
        <v>268</v>
      </c>
      <c r="F173" s="310"/>
      <c r="G173" s="310"/>
      <c r="H173" s="310"/>
      <c r="I173" s="310"/>
      <c r="J173" s="310"/>
      <c r="K173" s="310"/>
      <c r="L173" s="310"/>
      <c r="M173" s="310"/>
      <c r="N173" s="310"/>
      <c r="O173" s="310"/>
      <c r="P173" s="310"/>
      <c r="Q173" s="310"/>
      <c r="R173" s="310"/>
      <c r="S173" s="310"/>
      <c r="V173" s="135"/>
      <c r="Y173" s="331"/>
    </row>
    <row r="174" spans="1:25">
      <c r="A174" s="331"/>
      <c r="B174" s="137">
        <v>1</v>
      </c>
      <c r="C174" s="318" t="s">
        <v>399</v>
      </c>
      <c r="D174" s="319"/>
      <c r="E174" s="98"/>
      <c r="F174" s="98"/>
      <c r="G174" s="98"/>
      <c r="H174" s="98"/>
      <c r="I174" s="98"/>
      <c r="J174" s="98"/>
      <c r="K174" s="98"/>
      <c r="L174" s="98"/>
      <c r="M174" s="98"/>
      <c r="N174" s="98"/>
      <c r="O174" s="98"/>
      <c r="P174" s="98"/>
      <c r="Q174" s="98"/>
      <c r="R174" s="98"/>
      <c r="S174" s="98"/>
      <c r="T174" s="65"/>
      <c r="U174" s="65"/>
      <c r="V174" s="65"/>
      <c r="W174" s="65"/>
      <c r="X174" s="65"/>
      <c r="Y174" s="331"/>
    </row>
    <row r="175" spans="1:25">
      <c r="A175" s="331"/>
      <c r="B175" s="136">
        <v>2</v>
      </c>
      <c r="C175" s="325" t="s">
        <v>400</v>
      </c>
      <c r="D175" s="325"/>
      <c r="E175" s="98"/>
      <c r="F175" s="98"/>
      <c r="G175" s="98"/>
      <c r="H175" s="98"/>
      <c r="I175" s="98"/>
      <c r="J175" s="98"/>
      <c r="K175" s="98"/>
      <c r="L175" s="98"/>
      <c r="M175" s="98"/>
      <c r="N175" s="98"/>
      <c r="O175" s="98"/>
      <c r="P175" s="98"/>
      <c r="Q175" s="98"/>
      <c r="R175" s="98"/>
      <c r="S175" s="98"/>
      <c r="T175" s="98"/>
      <c r="U175" s="98"/>
      <c r="V175" s="98"/>
      <c r="W175" s="98"/>
      <c r="X175" s="98"/>
      <c r="Y175" s="331"/>
    </row>
    <row r="176" spans="1:25" ht="13.8" thickBot="1">
      <c r="A176" s="331"/>
      <c r="B176" s="136">
        <v>3</v>
      </c>
      <c r="C176" s="316" t="s">
        <v>401</v>
      </c>
      <c r="D176" s="312"/>
      <c r="E176" s="98"/>
      <c r="F176" s="98"/>
      <c r="G176" s="98"/>
      <c r="H176" s="98"/>
      <c r="I176" s="98"/>
      <c r="J176" s="98"/>
      <c r="K176" s="98"/>
      <c r="L176" s="98"/>
      <c r="M176" s="98"/>
      <c r="N176" s="98"/>
      <c r="O176" s="98"/>
      <c r="P176" s="98"/>
      <c r="Q176" s="98"/>
      <c r="R176" s="98"/>
      <c r="S176" s="98"/>
      <c r="T176" s="98"/>
      <c r="U176" s="98"/>
      <c r="V176" s="98"/>
      <c r="W176" s="98"/>
      <c r="X176" s="98"/>
      <c r="Y176" s="331"/>
    </row>
    <row r="177" spans="1:25" ht="13.8" thickBot="1">
      <c r="A177" s="331"/>
      <c r="C177" s="291" t="s">
        <v>35</v>
      </c>
      <c r="D177" s="292"/>
      <c r="E177" s="40" t="str">
        <f>IF(SUMPRODUCT(ISTEXT(E174:E176)*1)&gt;2,"C",IF(SUMPRODUCT(ISTEXT(E174:E176)*1)&gt;0,(MIN(SUMPRODUCT(ISTEXT(E174:E176)*1),3))/3*100,""))</f>
        <v/>
      </c>
      <c r="F177" s="40" t="str">
        <f t="shared" ref="F177:S177" si="33">IF(SUMPRODUCT(ISTEXT(F174:F176)*1)&gt;2,"C",IF(SUMPRODUCT(ISTEXT(F174:F176)*1)&gt;0,(MIN(SUMPRODUCT(ISTEXT(F174:F176)*1),3))/3*100,""))</f>
        <v/>
      </c>
      <c r="G177" s="40" t="str">
        <f t="shared" si="33"/>
        <v/>
      </c>
      <c r="H177" s="40" t="str">
        <f t="shared" si="33"/>
        <v/>
      </c>
      <c r="I177" s="40" t="str">
        <f t="shared" si="33"/>
        <v/>
      </c>
      <c r="J177" s="40" t="str">
        <f t="shared" si="33"/>
        <v/>
      </c>
      <c r="K177" s="40" t="str">
        <f t="shared" si="33"/>
        <v/>
      </c>
      <c r="L177" s="40" t="str">
        <f t="shared" si="33"/>
        <v/>
      </c>
      <c r="M177" s="40" t="str">
        <f t="shared" si="33"/>
        <v/>
      </c>
      <c r="N177" s="40" t="str">
        <f t="shared" si="33"/>
        <v/>
      </c>
      <c r="O177" s="40" t="str">
        <f t="shared" si="33"/>
        <v/>
      </c>
      <c r="P177" s="40" t="str">
        <f t="shared" si="33"/>
        <v/>
      </c>
      <c r="Q177" s="40" t="str">
        <f t="shared" si="33"/>
        <v/>
      </c>
      <c r="R177" s="40" t="str">
        <f t="shared" si="33"/>
        <v/>
      </c>
      <c r="S177" s="40" t="str">
        <f t="shared" si="33"/>
        <v/>
      </c>
      <c r="T177" s="40" t="str">
        <f t="shared" ref="T177" si="34">IF(SUMPRODUCT(ISTEXT(T174:T176)*1)&gt;2,"C",IF(SUMPRODUCT(ISTEXT(T174:T176)*1)&gt;0,(MIN(SUMPRODUCT(ISTEXT(T174:T176)*1),3))/3*100,""))</f>
        <v/>
      </c>
      <c r="U177" s="40" t="str">
        <f t="shared" ref="U177" si="35">IF(SUMPRODUCT(ISTEXT(U174:U176)*1)&gt;2,"C",IF(SUMPRODUCT(ISTEXT(U174:U176)*1)&gt;0,(MIN(SUMPRODUCT(ISTEXT(U174:U176)*1),3))/3*100,""))</f>
        <v/>
      </c>
      <c r="V177" s="40" t="str">
        <f t="shared" ref="V177" si="36">IF(SUMPRODUCT(ISTEXT(V174:V176)*1)&gt;2,"C",IF(SUMPRODUCT(ISTEXT(V174:V176)*1)&gt;0,(MIN(SUMPRODUCT(ISTEXT(V174:V176)*1),3))/3*100,""))</f>
        <v/>
      </c>
      <c r="W177" s="40" t="str">
        <f t="shared" ref="W177" si="37">IF(SUMPRODUCT(ISTEXT(W174:W176)*1)&gt;2,"C",IF(SUMPRODUCT(ISTEXT(W174:W176)*1)&gt;0,(MIN(SUMPRODUCT(ISTEXT(W174:W176)*1),3))/3*100,""))</f>
        <v/>
      </c>
      <c r="X177" s="40" t="str">
        <f t="shared" ref="X177" si="38">IF(SUMPRODUCT(ISTEXT(X174:X176)*1)&gt;2,"C",IF(SUMPRODUCT(ISTEXT(X174:X176)*1)&gt;0,(MIN(SUMPRODUCT(ISTEXT(X174:X176)*1),3))/3*100,""))</f>
        <v/>
      </c>
      <c r="Y177" s="331"/>
    </row>
    <row r="178" spans="1:25">
      <c r="A178" s="331"/>
      <c r="C178" s="140"/>
      <c r="D178" s="140"/>
      <c r="E178" s="141"/>
      <c r="F178" s="141"/>
      <c r="G178" s="141"/>
      <c r="H178" s="141"/>
      <c r="I178" s="141"/>
      <c r="J178" s="141"/>
      <c r="K178" s="141"/>
      <c r="L178" s="141"/>
      <c r="M178" s="141"/>
      <c r="N178" s="141"/>
      <c r="O178" s="141"/>
      <c r="P178" s="141"/>
      <c r="Q178" s="141"/>
      <c r="R178" s="141"/>
      <c r="S178" s="141"/>
      <c r="T178" s="141"/>
      <c r="U178" s="141"/>
      <c r="V178" s="141"/>
      <c r="W178" s="141"/>
      <c r="X178" s="141"/>
      <c r="Y178" s="331"/>
    </row>
    <row r="179" spans="1:25">
      <c r="A179" s="331"/>
      <c r="C179" s="72" t="s">
        <v>475</v>
      </c>
      <c r="D179" s="72"/>
      <c r="E179" s="328" t="s">
        <v>570</v>
      </c>
      <c r="F179" s="328"/>
      <c r="G179" s="328"/>
      <c r="H179" s="328"/>
      <c r="I179" s="328"/>
      <c r="J179" s="328"/>
      <c r="K179" s="328"/>
      <c r="L179" s="328"/>
      <c r="M179" s="328"/>
      <c r="N179" s="328"/>
      <c r="O179" s="328"/>
      <c r="P179" s="328"/>
      <c r="Q179" s="328"/>
      <c r="R179" s="328"/>
      <c r="S179" s="328"/>
      <c r="T179" s="328"/>
      <c r="U179" s="328"/>
      <c r="V179" s="328"/>
      <c r="W179" s="328"/>
      <c r="X179" s="328"/>
      <c r="Y179" s="331"/>
    </row>
    <row r="180" spans="1:25">
      <c r="A180" s="331"/>
      <c r="B180" s="137" t="s">
        <v>250</v>
      </c>
      <c r="C180" s="312" t="s">
        <v>290</v>
      </c>
      <c r="D180" s="312"/>
      <c r="E180" s="98"/>
      <c r="F180" s="99"/>
      <c r="G180" s="98"/>
      <c r="H180" s="99"/>
      <c r="I180" s="99"/>
      <c r="J180" s="99"/>
      <c r="K180" s="99"/>
      <c r="L180" s="99"/>
      <c r="M180" s="99"/>
      <c r="N180" s="99"/>
      <c r="O180" s="99"/>
      <c r="P180" s="99"/>
      <c r="Q180" s="99"/>
      <c r="R180" s="99"/>
      <c r="S180" s="99"/>
      <c r="T180" s="22"/>
      <c r="U180" s="22"/>
      <c r="V180" s="22"/>
      <c r="W180" s="22"/>
      <c r="X180" s="22"/>
      <c r="Y180" s="331"/>
    </row>
    <row r="181" spans="1:25">
      <c r="A181" s="331"/>
      <c r="B181" s="137" t="s">
        <v>253</v>
      </c>
      <c r="C181" s="325" t="s">
        <v>291</v>
      </c>
      <c r="D181" s="325"/>
      <c r="E181" s="65"/>
      <c r="F181" s="65"/>
      <c r="G181" s="65"/>
      <c r="H181" s="65"/>
      <c r="I181" s="65"/>
      <c r="J181" s="65"/>
      <c r="K181" s="65"/>
      <c r="L181" s="65"/>
      <c r="M181" s="65"/>
      <c r="N181" s="65"/>
      <c r="O181" s="65"/>
      <c r="P181" s="65"/>
      <c r="Q181" s="65"/>
      <c r="R181" s="65"/>
      <c r="S181" s="65"/>
      <c r="T181" s="65"/>
      <c r="U181" s="65"/>
      <c r="V181" s="65"/>
      <c r="W181" s="65"/>
      <c r="X181" s="65"/>
      <c r="Y181" s="331"/>
    </row>
    <row r="182" spans="1:25">
      <c r="A182" s="331"/>
      <c r="B182" s="137" t="s">
        <v>190</v>
      </c>
      <c r="C182" s="312" t="s">
        <v>292</v>
      </c>
      <c r="D182" s="312"/>
      <c r="E182" s="65"/>
      <c r="F182" s="65"/>
      <c r="G182" s="65"/>
      <c r="H182" s="65"/>
      <c r="I182" s="65"/>
      <c r="J182" s="65"/>
      <c r="K182" s="65"/>
      <c r="L182" s="65"/>
      <c r="M182" s="65"/>
      <c r="N182" s="65"/>
      <c r="O182" s="65"/>
      <c r="P182" s="65"/>
      <c r="Q182" s="65"/>
      <c r="R182" s="65"/>
      <c r="S182" s="65"/>
      <c r="T182" s="65"/>
      <c r="U182" s="65"/>
      <c r="V182" s="65"/>
      <c r="W182" s="65"/>
      <c r="X182" s="65"/>
      <c r="Y182" s="331"/>
    </row>
    <row r="183" spans="1:25">
      <c r="A183" s="331"/>
      <c r="B183" s="137" t="s">
        <v>192</v>
      </c>
      <c r="C183" s="325" t="s">
        <v>293</v>
      </c>
      <c r="D183" s="325"/>
      <c r="E183" s="65"/>
      <c r="F183" s="65"/>
      <c r="G183" s="65"/>
      <c r="H183" s="65"/>
      <c r="I183" s="65"/>
      <c r="J183" s="65"/>
      <c r="K183" s="65"/>
      <c r="L183" s="65"/>
      <c r="M183" s="65"/>
      <c r="N183" s="65"/>
      <c r="O183" s="65"/>
      <c r="P183" s="65"/>
      <c r="Q183" s="65"/>
      <c r="R183" s="65"/>
      <c r="S183" s="65"/>
      <c r="T183" s="65"/>
      <c r="U183" s="65"/>
      <c r="V183" s="65"/>
      <c r="W183" s="65"/>
      <c r="X183" s="65"/>
      <c r="Y183" s="331"/>
    </row>
    <row r="184" spans="1:25">
      <c r="A184" s="331"/>
      <c r="B184" s="137" t="s">
        <v>193</v>
      </c>
      <c r="C184" s="339" t="s">
        <v>294</v>
      </c>
      <c r="D184" s="339"/>
      <c r="E184" s="98"/>
      <c r="F184" s="98"/>
      <c r="G184" s="98"/>
      <c r="H184" s="98"/>
      <c r="I184" s="98"/>
      <c r="J184" s="98"/>
      <c r="K184" s="98"/>
      <c r="L184" s="98"/>
      <c r="M184" s="98"/>
      <c r="N184" s="98"/>
      <c r="O184" s="98"/>
      <c r="P184" s="98"/>
      <c r="Q184" s="98"/>
      <c r="R184" s="98"/>
      <c r="S184" s="98"/>
      <c r="T184" s="98"/>
      <c r="U184" s="98"/>
      <c r="V184" s="98"/>
      <c r="W184" s="98"/>
      <c r="X184" s="98"/>
      <c r="Y184" s="331"/>
    </row>
    <row r="185" spans="1:25">
      <c r="A185" s="331"/>
      <c r="B185" s="137" t="s">
        <v>195</v>
      </c>
      <c r="C185" s="325" t="s">
        <v>295</v>
      </c>
      <c r="D185" s="325"/>
      <c r="E185" s="65"/>
      <c r="F185" s="65"/>
      <c r="G185" s="65"/>
      <c r="H185" s="65"/>
      <c r="I185" s="65"/>
      <c r="J185" s="65"/>
      <c r="K185" s="65"/>
      <c r="L185" s="65"/>
      <c r="M185" s="65"/>
      <c r="N185" s="65"/>
      <c r="O185" s="65"/>
      <c r="P185" s="65"/>
      <c r="Q185" s="65"/>
      <c r="R185" s="65"/>
      <c r="S185" s="65"/>
      <c r="T185" s="65"/>
      <c r="U185" s="65"/>
      <c r="V185" s="65"/>
      <c r="W185" s="65"/>
      <c r="X185" s="65"/>
      <c r="Y185" s="331"/>
    </row>
    <row r="186" spans="1:25">
      <c r="A186" s="331"/>
      <c r="B186" s="137" t="s">
        <v>197</v>
      </c>
      <c r="C186" s="325" t="s">
        <v>296</v>
      </c>
      <c r="D186" s="325"/>
      <c r="E186" s="65"/>
      <c r="F186" s="65"/>
      <c r="G186" s="65"/>
      <c r="H186" s="65"/>
      <c r="I186" s="65"/>
      <c r="J186" s="65"/>
      <c r="K186" s="65"/>
      <c r="L186" s="65"/>
      <c r="M186" s="65"/>
      <c r="N186" s="65"/>
      <c r="O186" s="65"/>
      <c r="P186" s="65"/>
      <c r="Q186" s="65"/>
      <c r="R186" s="65"/>
      <c r="S186" s="65"/>
      <c r="T186" s="65"/>
      <c r="U186" s="65"/>
      <c r="V186" s="65"/>
      <c r="W186" s="65"/>
      <c r="X186" s="65"/>
      <c r="Y186" s="331"/>
    </row>
    <row r="187" spans="1:25">
      <c r="A187" s="331"/>
      <c r="B187" s="137" t="s">
        <v>199</v>
      </c>
      <c r="C187" s="326" t="s">
        <v>297</v>
      </c>
      <c r="D187" s="326"/>
      <c r="E187" s="22"/>
      <c r="F187" s="22"/>
      <c r="G187" s="22"/>
      <c r="H187" s="22"/>
      <c r="I187" s="22"/>
      <c r="J187" s="22"/>
      <c r="K187" s="22"/>
      <c r="L187" s="22"/>
      <c r="M187" s="22"/>
      <c r="N187" s="22"/>
      <c r="O187" s="22"/>
      <c r="P187" s="22"/>
      <c r="Q187" s="22"/>
      <c r="R187" s="22"/>
      <c r="S187" s="22"/>
      <c r="T187" s="22"/>
      <c r="U187" s="22"/>
      <c r="V187" s="22"/>
      <c r="W187" s="22"/>
      <c r="X187" s="22"/>
      <c r="Y187" s="331"/>
    </row>
    <row r="188" spans="1:25">
      <c r="A188" s="331"/>
      <c r="B188" s="137" t="s">
        <v>431</v>
      </c>
      <c r="C188" s="325" t="s">
        <v>298</v>
      </c>
      <c r="D188" s="325"/>
      <c r="E188" s="65"/>
      <c r="F188" s="22"/>
      <c r="G188" s="22"/>
      <c r="H188" s="22"/>
      <c r="I188" s="22"/>
      <c r="J188" s="22"/>
      <c r="K188" s="22"/>
      <c r="L188" s="22"/>
      <c r="M188" s="22"/>
      <c r="N188" s="22"/>
      <c r="O188" s="22"/>
      <c r="P188" s="22"/>
      <c r="Q188" s="22"/>
      <c r="R188" s="22"/>
      <c r="S188" s="22"/>
      <c r="T188" s="22"/>
      <c r="U188" s="22"/>
      <c r="V188" s="22"/>
      <c r="W188" s="22"/>
      <c r="X188" s="22"/>
      <c r="Y188" s="331"/>
    </row>
    <row r="189" spans="1:25" ht="13.8" thickBot="1">
      <c r="A189" s="331"/>
      <c r="B189" s="137" t="s">
        <v>432</v>
      </c>
      <c r="C189" s="312" t="s">
        <v>299</v>
      </c>
      <c r="D189" s="312"/>
      <c r="E189" s="65"/>
      <c r="F189" s="22"/>
      <c r="G189" s="22"/>
      <c r="H189" s="22"/>
      <c r="I189" s="22"/>
      <c r="J189" s="22"/>
      <c r="K189" s="22"/>
      <c r="L189" s="22"/>
      <c r="M189" s="22"/>
      <c r="N189" s="22"/>
      <c r="O189" s="22"/>
      <c r="P189" s="22"/>
      <c r="Q189" s="22"/>
      <c r="R189" s="22"/>
      <c r="S189" s="22"/>
      <c r="T189" s="22"/>
      <c r="U189" s="22"/>
      <c r="V189" s="22"/>
      <c r="W189" s="22"/>
      <c r="X189" s="22"/>
      <c r="Y189" s="331"/>
    </row>
    <row r="190" spans="1:25" ht="13.8" thickBot="1">
      <c r="A190" s="331"/>
      <c r="C190" s="291" t="s">
        <v>35</v>
      </c>
      <c r="D190" s="292"/>
      <c r="E190" s="40" t="str">
        <f>IF(MIN(1, SUMPRODUCT(ISTEXT(E180:E181)*1))+MIN(2, SUMPRODUCT(ISTEXT(E182:E189)*1))&gt;2, "C", IF(SUMPRODUCT(ISTEXT(E180:E189)*1)&gt;0, (MIN(1, SUMPRODUCT(ISTEXT(E180:E181)*1))+MIN(2, SUMPRODUCT(ISTEXT(E182:E189)*1)))/3*100, ""))</f>
        <v/>
      </c>
      <c r="F190" s="40" t="str">
        <f t="shared" ref="F190:X190" si="39">IF(MIN(1, SUMPRODUCT(ISTEXT(F180:F181)*1))+MIN(2, SUMPRODUCT(ISTEXT(F182:F189)*1))&gt;2, "C", IF(SUMPRODUCT(ISTEXT(F180:F189)*1)&gt;0, (MIN(1, SUMPRODUCT(ISTEXT(F180:F181)*1))+MIN(2, SUMPRODUCT(ISTEXT(F182:F189)*1)))/3*100, ""))</f>
        <v/>
      </c>
      <c r="G190" s="40" t="str">
        <f t="shared" si="39"/>
        <v/>
      </c>
      <c r="H190" s="40" t="str">
        <f t="shared" si="39"/>
        <v/>
      </c>
      <c r="I190" s="40" t="str">
        <f t="shared" si="39"/>
        <v/>
      </c>
      <c r="J190" s="40" t="str">
        <f t="shared" si="39"/>
        <v/>
      </c>
      <c r="K190" s="40" t="str">
        <f t="shared" si="39"/>
        <v/>
      </c>
      <c r="L190" s="40" t="str">
        <f t="shared" si="39"/>
        <v/>
      </c>
      <c r="M190" s="40" t="str">
        <f t="shared" si="39"/>
        <v/>
      </c>
      <c r="N190" s="40" t="str">
        <f t="shared" si="39"/>
        <v/>
      </c>
      <c r="O190" s="40" t="str">
        <f t="shared" si="39"/>
        <v/>
      </c>
      <c r="P190" s="40" t="str">
        <f t="shared" si="39"/>
        <v/>
      </c>
      <c r="Q190" s="40" t="str">
        <f t="shared" si="39"/>
        <v/>
      </c>
      <c r="R190" s="40" t="str">
        <f t="shared" si="39"/>
        <v/>
      </c>
      <c r="S190" s="40" t="str">
        <f t="shared" si="39"/>
        <v/>
      </c>
      <c r="T190" s="40" t="str">
        <f t="shared" si="39"/>
        <v/>
      </c>
      <c r="U190" s="40" t="str">
        <f t="shared" si="39"/>
        <v/>
      </c>
      <c r="V190" s="40" t="str">
        <f t="shared" si="39"/>
        <v/>
      </c>
      <c r="W190" s="40" t="str">
        <f t="shared" si="39"/>
        <v/>
      </c>
      <c r="X190" s="40" t="str">
        <f t="shared" si="39"/>
        <v/>
      </c>
      <c r="Y190" s="331"/>
    </row>
    <row r="191" spans="1:25">
      <c r="A191" s="331"/>
      <c r="C191" s="140"/>
      <c r="D191" s="140"/>
      <c r="E191" s="141"/>
      <c r="F191" s="141"/>
      <c r="G191" s="141"/>
      <c r="H191" s="141"/>
      <c r="I191" s="141"/>
      <c r="J191" s="141"/>
      <c r="K191" s="141"/>
      <c r="L191" s="141"/>
      <c r="M191" s="141"/>
      <c r="N191" s="141"/>
      <c r="O191" s="141"/>
      <c r="P191" s="141"/>
      <c r="Q191" s="141"/>
      <c r="R191" s="141"/>
      <c r="S191" s="141"/>
      <c r="T191" s="141"/>
      <c r="U191" s="141"/>
      <c r="V191" s="141"/>
      <c r="W191" s="141"/>
      <c r="X191" s="141"/>
      <c r="Y191" s="331"/>
    </row>
    <row r="192" spans="1:25">
      <c r="A192" s="331"/>
      <c r="C192" s="72" t="s">
        <v>402</v>
      </c>
      <c r="D192" s="72"/>
      <c r="E192" s="334" t="s">
        <v>268</v>
      </c>
      <c r="F192" s="334"/>
      <c r="G192" s="334"/>
      <c r="H192" s="334"/>
      <c r="I192" s="334"/>
      <c r="J192" s="334"/>
      <c r="K192" s="334"/>
      <c r="L192" s="334"/>
      <c r="M192" s="334"/>
      <c r="N192" s="334"/>
      <c r="O192" s="334"/>
      <c r="P192" s="334"/>
      <c r="Q192" s="334"/>
      <c r="R192" s="334"/>
      <c r="S192" s="334"/>
      <c r="T192" s="334"/>
      <c r="U192" s="334"/>
      <c r="V192" s="334"/>
      <c r="W192" s="334"/>
      <c r="X192" s="334"/>
      <c r="Y192" s="331"/>
    </row>
    <row r="193" spans="1:25">
      <c r="A193" s="331"/>
      <c r="B193" s="137">
        <v>1</v>
      </c>
      <c r="C193" s="346" t="s">
        <v>403</v>
      </c>
      <c r="D193" s="347"/>
      <c r="E193" s="98"/>
      <c r="F193" s="98"/>
      <c r="G193" s="98"/>
      <c r="H193" s="98"/>
      <c r="I193" s="98"/>
      <c r="J193" s="98"/>
      <c r="K193" s="98"/>
      <c r="L193" s="98"/>
      <c r="M193" s="98"/>
      <c r="N193" s="98"/>
      <c r="O193" s="98"/>
      <c r="P193" s="98"/>
      <c r="Q193" s="98"/>
      <c r="R193" s="98"/>
      <c r="S193" s="98"/>
      <c r="T193" s="65"/>
      <c r="U193" s="65"/>
      <c r="V193" s="65"/>
      <c r="W193" s="65"/>
      <c r="X193" s="65"/>
      <c r="Y193" s="331"/>
    </row>
    <row r="194" spans="1:25">
      <c r="A194" s="331"/>
      <c r="B194" s="136">
        <v>2</v>
      </c>
      <c r="C194" s="316" t="s">
        <v>404</v>
      </c>
      <c r="D194" s="312"/>
      <c r="E194" s="65"/>
      <c r="F194" s="65"/>
      <c r="G194" s="65"/>
      <c r="H194" s="65"/>
      <c r="I194" s="65"/>
      <c r="J194" s="65"/>
      <c r="K194" s="65"/>
      <c r="L194" s="65"/>
      <c r="M194" s="65"/>
      <c r="N194" s="65"/>
      <c r="O194" s="65"/>
      <c r="P194" s="65"/>
      <c r="Q194" s="65"/>
      <c r="R194" s="65"/>
      <c r="S194" s="65"/>
      <c r="T194" s="65"/>
      <c r="U194" s="65"/>
      <c r="V194" s="65"/>
      <c r="W194" s="65"/>
      <c r="X194" s="65"/>
      <c r="Y194" s="331"/>
    </row>
    <row r="195" spans="1:25" ht="13.8" thickBot="1">
      <c r="A195" s="331"/>
      <c r="B195" s="136">
        <v>3</v>
      </c>
      <c r="C195" s="316" t="s">
        <v>405</v>
      </c>
      <c r="D195" s="312"/>
      <c r="E195" s="45"/>
      <c r="F195" s="45"/>
      <c r="G195" s="45"/>
      <c r="H195" s="45"/>
      <c r="I195" s="45"/>
      <c r="J195" s="45"/>
      <c r="K195" s="45"/>
      <c r="L195" s="45"/>
      <c r="M195" s="45"/>
      <c r="N195" s="45"/>
      <c r="O195" s="45"/>
      <c r="P195" s="45"/>
      <c r="Q195" s="45"/>
      <c r="R195" s="45"/>
      <c r="S195" s="45"/>
      <c r="T195" s="45"/>
      <c r="U195" s="45"/>
      <c r="V195" s="45"/>
      <c r="W195" s="45"/>
      <c r="X195" s="45"/>
      <c r="Y195" s="331"/>
    </row>
    <row r="196" spans="1:25" ht="13.8" thickBot="1">
      <c r="A196" s="331"/>
      <c r="C196" s="291" t="s">
        <v>35</v>
      </c>
      <c r="D196" s="292"/>
      <c r="E196" s="40" t="str">
        <f>IF(SUMPRODUCT(ISTEXT(E193:E195)*1)&gt;2,"C",IF(SUMPRODUCT(ISTEXT(E193:E195)*1)&gt;0,(MIN(SUMPRODUCT(ISTEXT(E193:E195)*1),3))/3*100,""))</f>
        <v/>
      </c>
      <c r="F196" s="40" t="str">
        <f t="shared" ref="F196:S196" si="40">IF(SUMPRODUCT(ISTEXT(F193:F195)*1)&gt;2,"C",IF(SUMPRODUCT(ISTEXT(F193:F195)*1)&gt;0,(MIN(SUMPRODUCT(ISTEXT(F193:F195)*1),3))/3*100,""))</f>
        <v/>
      </c>
      <c r="G196" s="40" t="str">
        <f t="shared" si="40"/>
        <v/>
      </c>
      <c r="H196" s="40" t="str">
        <f t="shared" si="40"/>
        <v/>
      </c>
      <c r="I196" s="40" t="str">
        <f t="shared" si="40"/>
        <v/>
      </c>
      <c r="J196" s="40" t="str">
        <f t="shared" si="40"/>
        <v/>
      </c>
      <c r="K196" s="40" t="str">
        <f t="shared" si="40"/>
        <v/>
      </c>
      <c r="L196" s="40" t="str">
        <f t="shared" si="40"/>
        <v/>
      </c>
      <c r="M196" s="40" t="str">
        <f t="shared" si="40"/>
        <v/>
      </c>
      <c r="N196" s="40" t="str">
        <f t="shared" si="40"/>
        <v/>
      </c>
      <c r="O196" s="40" t="str">
        <f t="shared" si="40"/>
        <v/>
      </c>
      <c r="P196" s="40" t="str">
        <f t="shared" si="40"/>
        <v/>
      </c>
      <c r="Q196" s="40" t="str">
        <f t="shared" si="40"/>
        <v/>
      </c>
      <c r="R196" s="40" t="str">
        <f t="shared" si="40"/>
        <v/>
      </c>
      <c r="S196" s="40" t="str">
        <f t="shared" si="40"/>
        <v/>
      </c>
      <c r="T196" s="40" t="str">
        <f t="shared" ref="T196" si="41">IF(SUMPRODUCT(ISTEXT(T193:T195)*1)&gt;2,"C",IF(SUMPRODUCT(ISTEXT(T193:T195)*1)&gt;0,(MIN(SUMPRODUCT(ISTEXT(T193:T195)*1),3))/3*100,""))</f>
        <v/>
      </c>
      <c r="U196" s="40" t="str">
        <f t="shared" ref="U196" si="42">IF(SUMPRODUCT(ISTEXT(U193:U195)*1)&gt;2,"C",IF(SUMPRODUCT(ISTEXT(U193:U195)*1)&gt;0,(MIN(SUMPRODUCT(ISTEXT(U193:U195)*1),3))/3*100,""))</f>
        <v/>
      </c>
      <c r="V196" s="40" t="str">
        <f t="shared" ref="V196" si="43">IF(SUMPRODUCT(ISTEXT(V193:V195)*1)&gt;2,"C",IF(SUMPRODUCT(ISTEXT(V193:V195)*1)&gt;0,(MIN(SUMPRODUCT(ISTEXT(V193:V195)*1),3))/3*100,""))</f>
        <v/>
      </c>
      <c r="W196" s="40" t="str">
        <f t="shared" ref="W196" si="44">IF(SUMPRODUCT(ISTEXT(W193:W195)*1)&gt;2,"C",IF(SUMPRODUCT(ISTEXT(W193:W195)*1)&gt;0,(MIN(SUMPRODUCT(ISTEXT(W193:W195)*1),3))/3*100,""))</f>
        <v/>
      </c>
      <c r="X196" s="40" t="str">
        <f t="shared" ref="X196" si="45">IF(SUMPRODUCT(ISTEXT(X193:X195)*1)&gt;2,"C",IF(SUMPRODUCT(ISTEXT(X193:X195)*1)&gt;0,(MIN(SUMPRODUCT(ISTEXT(X193:X195)*1),3))/3*100,""))</f>
        <v/>
      </c>
      <c r="Y196" s="331"/>
    </row>
    <row r="197" spans="1:25">
      <c r="A197" s="331"/>
      <c r="C197" s="140"/>
      <c r="D197" s="140"/>
      <c r="E197" s="141"/>
      <c r="F197" s="141"/>
      <c r="G197" s="141"/>
      <c r="H197" s="141"/>
      <c r="I197" s="141"/>
      <c r="J197" s="141"/>
      <c r="K197" s="141"/>
      <c r="L197" s="141"/>
      <c r="M197" s="141"/>
      <c r="N197" s="141"/>
      <c r="O197" s="141"/>
      <c r="P197" s="141"/>
      <c r="Q197" s="141"/>
      <c r="R197" s="141"/>
      <c r="S197" s="141"/>
      <c r="T197" s="141"/>
      <c r="U197" s="141"/>
      <c r="V197" s="141"/>
      <c r="W197" s="141"/>
      <c r="X197" s="141"/>
      <c r="Y197" s="331"/>
    </row>
    <row r="198" spans="1:25">
      <c r="A198" s="331"/>
      <c r="C198" s="72" t="s">
        <v>482</v>
      </c>
      <c r="D198" s="72"/>
      <c r="E198" s="328" t="s">
        <v>871</v>
      </c>
      <c r="F198" s="328"/>
      <c r="G198" s="328"/>
      <c r="H198" s="328"/>
      <c r="I198" s="328"/>
      <c r="J198" s="328"/>
      <c r="K198" s="328"/>
      <c r="L198" s="328"/>
      <c r="M198" s="328"/>
      <c r="N198" s="328"/>
      <c r="O198" s="328"/>
      <c r="P198" s="328"/>
      <c r="Q198" s="328"/>
      <c r="R198" s="328"/>
      <c r="S198" s="328"/>
      <c r="T198" s="328"/>
      <c r="U198" s="328"/>
      <c r="V198" s="328"/>
      <c r="W198" s="328"/>
      <c r="X198" s="328"/>
      <c r="Y198" s="331"/>
    </row>
    <row r="199" spans="1:25">
      <c r="A199" s="331"/>
      <c r="B199" s="139">
        <v>1</v>
      </c>
      <c r="C199" s="342" t="s">
        <v>283</v>
      </c>
      <c r="D199" s="343"/>
      <c r="E199" s="98"/>
      <c r="F199" s="98"/>
      <c r="G199" s="99"/>
      <c r="H199" s="99"/>
      <c r="I199" s="99"/>
      <c r="J199" s="99"/>
      <c r="K199" s="99"/>
      <c r="L199" s="99"/>
      <c r="M199" s="99"/>
      <c r="N199" s="99"/>
      <c r="O199" s="99"/>
      <c r="P199" s="99"/>
      <c r="Q199" s="99"/>
      <c r="R199" s="99"/>
      <c r="S199" s="99"/>
      <c r="T199" s="22"/>
      <c r="U199" s="22"/>
      <c r="V199" s="22"/>
      <c r="W199" s="22"/>
      <c r="X199" s="22"/>
      <c r="Y199" s="331"/>
    </row>
    <row r="200" spans="1:25">
      <c r="A200" s="331"/>
      <c r="B200" s="143" t="s">
        <v>190</v>
      </c>
      <c r="C200" s="344" t="s">
        <v>571</v>
      </c>
      <c r="D200" s="345"/>
      <c r="E200" s="65"/>
      <c r="F200" s="65"/>
      <c r="G200" s="22"/>
      <c r="H200" s="22"/>
      <c r="I200" s="22"/>
      <c r="J200" s="22"/>
      <c r="K200" s="22"/>
      <c r="L200" s="22"/>
      <c r="M200" s="22"/>
      <c r="N200" s="22"/>
      <c r="O200" s="22"/>
      <c r="P200" s="22"/>
      <c r="Q200" s="22"/>
      <c r="R200" s="22"/>
      <c r="S200" s="22"/>
      <c r="T200" s="22"/>
      <c r="U200" s="22"/>
      <c r="V200" s="22"/>
      <c r="W200" s="22"/>
      <c r="X200" s="22"/>
      <c r="Y200" s="331"/>
    </row>
    <row r="201" spans="1:25">
      <c r="A201" s="331"/>
      <c r="B201" s="143" t="s">
        <v>192</v>
      </c>
      <c r="C201" s="323" t="s">
        <v>572</v>
      </c>
      <c r="D201" s="321"/>
      <c r="E201" s="65"/>
      <c r="F201" s="65"/>
      <c r="G201" s="65"/>
      <c r="H201" s="65"/>
      <c r="I201" s="65"/>
      <c r="J201" s="65"/>
      <c r="K201" s="65"/>
      <c r="L201" s="65"/>
      <c r="M201" s="65"/>
      <c r="N201" s="65"/>
      <c r="O201" s="65"/>
      <c r="P201" s="65"/>
      <c r="Q201" s="65"/>
      <c r="R201" s="65"/>
      <c r="S201" s="65"/>
      <c r="T201" s="65"/>
      <c r="U201" s="65"/>
      <c r="V201" s="65"/>
      <c r="W201" s="65"/>
      <c r="X201" s="65"/>
      <c r="Y201" s="331"/>
    </row>
    <row r="202" spans="1:25">
      <c r="A202" s="331"/>
      <c r="B202" s="143" t="s">
        <v>193</v>
      </c>
      <c r="C202" s="323" t="s">
        <v>573</v>
      </c>
      <c r="D202" s="321"/>
      <c r="E202" s="65"/>
      <c r="F202" s="65"/>
      <c r="G202" s="65"/>
      <c r="H202" s="65"/>
      <c r="I202" s="65"/>
      <c r="J202" s="65"/>
      <c r="K202" s="65"/>
      <c r="L202" s="65"/>
      <c r="M202" s="65"/>
      <c r="N202" s="65"/>
      <c r="O202" s="65"/>
      <c r="P202" s="65"/>
      <c r="Q202" s="65"/>
      <c r="R202" s="65"/>
      <c r="S202" s="65"/>
      <c r="T202" s="65"/>
      <c r="U202" s="65"/>
      <c r="V202" s="65"/>
      <c r="W202" s="65"/>
      <c r="X202" s="65"/>
      <c r="Y202" s="331"/>
    </row>
    <row r="203" spans="1:25">
      <c r="A203" s="331"/>
      <c r="B203" s="143">
        <v>3</v>
      </c>
      <c r="C203" s="337" t="s">
        <v>284</v>
      </c>
      <c r="D203" s="338"/>
      <c r="E203" s="65"/>
      <c r="F203" s="65"/>
      <c r="G203" s="22"/>
      <c r="H203" s="22"/>
      <c r="I203" s="22"/>
      <c r="J203" s="22"/>
      <c r="K203" s="22"/>
      <c r="L203" s="22"/>
      <c r="M203" s="22"/>
      <c r="N203" s="22"/>
      <c r="O203" s="22"/>
      <c r="P203" s="22"/>
      <c r="Q203" s="22"/>
      <c r="R203" s="22"/>
      <c r="S203" s="22"/>
      <c r="T203" s="22"/>
      <c r="U203" s="22"/>
      <c r="V203" s="22"/>
      <c r="W203" s="22"/>
      <c r="X203" s="22"/>
      <c r="Y203" s="331"/>
    </row>
    <row r="204" spans="1:25">
      <c r="A204" s="331"/>
      <c r="B204" s="143">
        <v>4</v>
      </c>
      <c r="C204" s="323" t="s">
        <v>574</v>
      </c>
      <c r="D204" s="321"/>
      <c r="E204" s="65"/>
      <c r="F204" s="65"/>
      <c r="G204" s="22"/>
      <c r="H204" s="22"/>
      <c r="I204" s="22"/>
      <c r="J204" s="22"/>
      <c r="K204" s="22"/>
      <c r="L204" s="22"/>
      <c r="M204" s="22"/>
      <c r="N204" s="22"/>
      <c r="O204" s="22"/>
      <c r="P204" s="22"/>
      <c r="Q204" s="22"/>
      <c r="R204" s="22"/>
      <c r="S204" s="22"/>
      <c r="T204" s="22"/>
      <c r="U204" s="22"/>
      <c r="V204" s="22"/>
      <c r="W204" s="22"/>
      <c r="X204" s="22"/>
      <c r="Y204" s="331"/>
    </row>
    <row r="205" spans="1:25">
      <c r="A205" s="331"/>
      <c r="B205" s="143">
        <v>5</v>
      </c>
      <c r="C205" s="312" t="s">
        <v>286</v>
      </c>
      <c r="D205" s="312"/>
      <c r="E205" s="65"/>
      <c r="F205" s="65"/>
      <c r="G205" s="22"/>
      <c r="H205" s="22"/>
      <c r="I205" s="22"/>
      <c r="J205" s="22"/>
      <c r="K205" s="22"/>
      <c r="L205" s="22"/>
      <c r="M205" s="22"/>
      <c r="N205" s="22"/>
      <c r="O205" s="22"/>
      <c r="P205" s="22"/>
      <c r="Q205" s="22"/>
      <c r="R205" s="22"/>
      <c r="S205" s="22"/>
      <c r="T205" s="22"/>
      <c r="U205" s="22"/>
      <c r="V205" s="22"/>
      <c r="W205" s="22"/>
      <c r="X205" s="22"/>
      <c r="Y205" s="331"/>
    </row>
    <row r="206" spans="1:25">
      <c r="A206" s="331"/>
      <c r="B206" s="143" t="s">
        <v>262</v>
      </c>
      <c r="C206" s="326" t="s">
        <v>461</v>
      </c>
      <c r="D206" s="326"/>
      <c r="E206" s="65"/>
      <c r="F206" s="65"/>
      <c r="G206" s="22"/>
      <c r="H206" s="22"/>
      <c r="I206" s="22"/>
      <c r="J206" s="22"/>
      <c r="K206" s="22"/>
      <c r="L206" s="22"/>
      <c r="M206" s="22"/>
      <c r="N206" s="22"/>
      <c r="O206" s="22"/>
      <c r="P206" s="22"/>
      <c r="Q206" s="22"/>
      <c r="R206" s="22"/>
      <c r="S206" s="22"/>
      <c r="T206" s="22"/>
      <c r="U206" s="22"/>
      <c r="V206" s="22"/>
      <c r="W206" s="22"/>
      <c r="X206" s="22"/>
      <c r="Y206" s="331"/>
    </row>
    <row r="207" spans="1:25" ht="13.8" thickBot="1">
      <c r="A207" s="331"/>
      <c r="B207" s="143" t="s">
        <v>265</v>
      </c>
      <c r="C207" s="325" t="s">
        <v>285</v>
      </c>
      <c r="D207" s="325"/>
      <c r="E207" s="65"/>
      <c r="F207" s="65"/>
      <c r="G207" s="22"/>
      <c r="H207" s="22"/>
      <c r="I207" s="22"/>
      <c r="J207" s="22"/>
      <c r="K207" s="22"/>
      <c r="L207" s="22"/>
      <c r="M207" s="22"/>
      <c r="N207" s="22"/>
      <c r="O207" s="22"/>
      <c r="P207" s="22"/>
      <c r="Q207" s="22"/>
      <c r="R207" s="22"/>
      <c r="S207" s="22"/>
      <c r="T207" s="22"/>
      <c r="U207" s="22"/>
      <c r="V207" s="22"/>
      <c r="W207" s="22"/>
      <c r="X207" s="22"/>
      <c r="Y207" s="331"/>
    </row>
    <row r="208" spans="1:25" ht="13.8" thickBot="1">
      <c r="A208" s="331"/>
      <c r="B208" s="139"/>
      <c r="C208" s="291" t="s">
        <v>35</v>
      </c>
      <c r="D208" s="292"/>
      <c r="E208" s="40" t="str">
        <f>IF(SUMPRODUCT(ISTEXT(E199)*1)+SUMPRODUCT(ISTEXT(E203:E205)*1)+MIN(1, SUMPRODUCT(ISTEXT(E200:E202)*1))+MIN(1, SUMPRODUCT(ISTEXT(E206:E207)*1))&gt;5, "C", IF(SUMPRODUCT(ISTEXT(E199:E207)*1), (SUMPRODUCT(ISTEXT(E199)*1)+SUMPRODUCT(ISTEXT(E203:E205)*1)+MIN(1, SUMPRODUCT(ISTEXT(E200:E202)*1))+MIN(1, SUMPRODUCT(ISTEXT(E206:E207)*1)))/6*100, ""))</f>
        <v/>
      </c>
      <c r="F208" s="40" t="str">
        <f t="shared" ref="F208:X208" si="46">IF(SUMPRODUCT(ISTEXT(F199)*1)+SUMPRODUCT(ISTEXT(F203:F205)*1)+MIN(1, SUMPRODUCT(ISTEXT(F200:F202)*1))+MIN(1, SUMPRODUCT(ISTEXT(F206:F207)*1))&gt;5, "C", IF(SUMPRODUCT(ISTEXT(F199:F207)*1), (SUMPRODUCT(ISTEXT(F199)*1)+SUMPRODUCT(ISTEXT(F203:F205)*1)+MIN(1, SUMPRODUCT(ISTEXT(F200:F202)*1))+MIN(1, SUMPRODUCT(ISTEXT(F206:F207)*1)))/6*100, ""))</f>
        <v/>
      </c>
      <c r="G208" s="40" t="str">
        <f t="shared" si="46"/>
        <v/>
      </c>
      <c r="H208" s="40" t="str">
        <f t="shared" si="46"/>
        <v/>
      </c>
      <c r="I208" s="40" t="str">
        <f t="shared" si="46"/>
        <v/>
      </c>
      <c r="J208" s="40" t="str">
        <f t="shared" si="46"/>
        <v/>
      </c>
      <c r="K208" s="40" t="str">
        <f t="shared" si="46"/>
        <v/>
      </c>
      <c r="L208" s="40" t="str">
        <f t="shared" si="46"/>
        <v/>
      </c>
      <c r="M208" s="40" t="str">
        <f t="shared" si="46"/>
        <v/>
      </c>
      <c r="N208" s="40" t="str">
        <f t="shared" si="46"/>
        <v/>
      </c>
      <c r="O208" s="40" t="str">
        <f t="shared" si="46"/>
        <v/>
      </c>
      <c r="P208" s="40" t="str">
        <f t="shared" si="46"/>
        <v/>
      </c>
      <c r="Q208" s="40" t="str">
        <f t="shared" si="46"/>
        <v/>
      </c>
      <c r="R208" s="40" t="str">
        <f t="shared" si="46"/>
        <v/>
      </c>
      <c r="S208" s="40" t="str">
        <f t="shared" si="46"/>
        <v/>
      </c>
      <c r="T208" s="40" t="str">
        <f t="shared" si="46"/>
        <v/>
      </c>
      <c r="U208" s="40" t="str">
        <f t="shared" si="46"/>
        <v/>
      </c>
      <c r="V208" s="40" t="str">
        <f t="shared" si="46"/>
        <v/>
      </c>
      <c r="W208" s="40" t="str">
        <f t="shared" si="46"/>
        <v/>
      </c>
      <c r="X208" s="40" t="str">
        <f t="shared" si="46"/>
        <v/>
      </c>
      <c r="Y208" s="331"/>
    </row>
    <row r="209" spans="1:25">
      <c r="A209" s="331"/>
      <c r="B209" s="139"/>
      <c r="C209" s="140"/>
      <c r="D209" s="140"/>
      <c r="E209" s="141"/>
      <c r="F209" s="141"/>
      <c r="G209" s="141"/>
      <c r="H209" s="141"/>
      <c r="I209" s="141"/>
      <c r="J209" s="141"/>
      <c r="K209" s="141"/>
      <c r="L209" s="141"/>
      <c r="M209" s="141"/>
      <c r="N209" s="141"/>
      <c r="O209" s="141"/>
      <c r="P209" s="141"/>
      <c r="Q209" s="141"/>
      <c r="R209" s="141"/>
      <c r="S209" s="141"/>
      <c r="T209" s="141"/>
      <c r="U209" s="141"/>
      <c r="V209" s="141"/>
      <c r="W209" s="141"/>
      <c r="X209" s="141"/>
      <c r="Y209" s="331"/>
    </row>
    <row r="210" spans="1:25">
      <c r="A210" s="331"/>
      <c r="C210" s="72" t="s">
        <v>476</v>
      </c>
      <c r="D210" s="72"/>
      <c r="E210" s="334" t="s">
        <v>268</v>
      </c>
      <c r="F210" s="334"/>
      <c r="G210" s="334"/>
      <c r="H210" s="334"/>
      <c r="I210" s="334"/>
      <c r="J210" s="334"/>
      <c r="K210" s="334"/>
      <c r="L210" s="334"/>
      <c r="M210" s="334"/>
      <c r="N210" s="334"/>
      <c r="O210" s="334"/>
      <c r="P210" s="334"/>
      <c r="Q210" s="334"/>
      <c r="R210" s="334"/>
      <c r="S210" s="334"/>
      <c r="T210" s="334"/>
      <c r="U210" s="334"/>
      <c r="V210" s="334"/>
      <c r="W210" s="334"/>
      <c r="X210" s="334"/>
      <c r="Y210" s="331"/>
    </row>
    <row r="211" spans="1:25">
      <c r="A211" s="331"/>
      <c r="B211" s="137">
        <v>1</v>
      </c>
      <c r="C211" s="333" t="s">
        <v>159</v>
      </c>
      <c r="D211" s="319"/>
      <c r="E211" s="98"/>
      <c r="F211" s="98"/>
      <c r="G211" s="98"/>
      <c r="H211" s="98"/>
      <c r="I211" s="98"/>
      <c r="J211" s="98"/>
      <c r="K211" s="98"/>
      <c r="L211" s="98"/>
      <c r="M211" s="98"/>
      <c r="N211" s="98"/>
      <c r="O211" s="98"/>
      <c r="P211" s="98"/>
      <c r="Q211" s="98"/>
      <c r="R211" s="98"/>
      <c r="S211" s="98"/>
      <c r="T211" s="65"/>
      <c r="U211" s="65"/>
      <c r="V211" s="65"/>
      <c r="W211" s="65"/>
      <c r="X211" s="65"/>
      <c r="Y211" s="331"/>
    </row>
    <row r="212" spans="1:25">
      <c r="A212" s="331"/>
      <c r="B212" s="136">
        <v>2</v>
      </c>
      <c r="C212" s="316" t="s">
        <v>575</v>
      </c>
      <c r="D212" s="312"/>
      <c r="E212" s="98"/>
      <c r="F212" s="98"/>
      <c r="G212" s="98"/>
      <c r="H212" s="98"/>
      <c r="I212" s="98"/>
      <c r="J212" s="98"/>
      <c r="K212" s="98"/>
      <c r="L212" s="98"/>
      <c r="M212" s="98"/>
      <c r="N212" s="98"/>
      <c r="O212" s="98"/>
      <c r="P212" s="98"/>
      <c r="Q212" s="98"/>
      <c r="R212" s="98"/>
      <c r="S212" s="98"/>
      <c r="T212" s="98"/>
      <c r="U212" s="98"/>
      <c r="V212" s="98"/>
      <c r="W212" s="98"/>
      <c r="X212" s="98"/>
      <c r="Y212" s="331"/>
    </row>
    <row r="213" spans="1:25">
      <c r="A213" s="331"/>
      <c r="B213" s="137" t="s">
        <v>172</v>
      </c>
      <c r="C213" s="316" t="s">
        <v>287</v>
      </c>
      <c r="D213" s="312"/>
      <c r="E213" s="98"/>
      <c r="F213" s="98"/>
      <c r="G213" s="98"/>
      <c r="H213" s="98"/>
      <c r="I213" s="98"/>
      <c r="J213" s="98"/>
      <c r="K213" s="98"/>
      <c r="L213" s="98"/>
      <c r="M213" s="98"/>
      <c r="N213" s="98"/>
      <c r="O213" s="98"/>
      <c r="P213" s="98"/>
      <c r="Q213" s="98"/>
      <c r="R213" s="98"/>
      <c r="S213" s="98"/>
      <c r="T213" s="98"/>
      <c r="U213" s="98"/>
      <c r="V213" s="98"/>
      <c r="W213" s="98"/>
      <c r="X213" s="98"/>
      <c r="Y213" s="331"/>
    </row>
    <row r="214" spans="1:25">
      <c r="A214" s="331"/>
      <c r="B214" s="137" t="s">
        <v>174</v>
      </c>
      <c r="C214" s="325" t="s">
        <v>288</v>
      </c>
      <c r="D214" s="325"/>
      <c r="E214" s="98"/>
      <c r="F214" s="98"/>
      <c r="G214" s="98"/>
      <c r="H214" s="98"/>
      <c r="I214" s="98"/>
      <c r="J214" s="98"/>
      <c r="K214" s="98"/>
      <c r="L214" s="98"/>
      <c r="M214" s="98"/>
      <c r="N214" s="98"/>
      <c r="O214" s="98"/>
      <c r="P214" s="98"/>
      <c r="Q214" s="98"/>
      <c r="R214" s="98"/>
      <c r="S214" s="98"/>
      <c r="T214" s="98"/>
      <c r="U214" s="98"/>
      <c r="V214" s="98"/>
      <c r="W214" s="98"/>
      <c r="X214" s="98"/>
      <c r="Y214" s="331"/>
    </row>
    <row r="215" spans="1:25" ht="13.8" thickBot="1">
      <c r="A215" s="331"/>
      <c r="B215" s="137" t="s">
        <v>175</v>
      </c>
      <c r="C215" s="326" t="s">
        <v>289</v>
      </c>
      <c r="D215" s="326"/>
      <c r="E215" s="98"/>
      <c r="F215" s="98"/>
      <c r="G215" s="98"/>
      <c r="H215" s="98"/>
      <c r="I215" s="98"/>
      <c r="J215" s="98"/>
      <c r="K215" s="98"/>
      <c r="L215" s="98"/>
      <c r="M215" s="98"/>
      <c r="N215" s="98"/>
      <c r="O215" s="98"/>
      <c r="P215" s="98"/>
      <c r="Q215" s="98"/>
      <c r="R215" s="98"/>
      <c r="S215" s="98"/>
      <c r="T215" s="98"/>
      <c r="U215" s="98"/>
      <c r="V215" s="98"/>
      <c r="W215" s="98"/>
      <c r="X215" s="98"/>
      <c r="Y215" s="331"/>
    </row>
    <row r="216" spans="1:25" ht="13.8" thickBot="1">
      <c r="A216" s="331"/>
      <c r="C216" s="291" t="s">
        <v>35</v>
      </c>
      <c r="D216" s="292"/>
      <c r="E216" s="40" t="str">
        <f>IF(SUMPRODUCT(ISTEXT(E211:E215)*1)+COUNTIF(E212,"&gt;1")&gt;4,"C",IF(SUMPRODUCT(ISTEXT(E211:E215)*1)+COUNTIF(E212,"&gt;1")&gt;0, (SUMPRODUCT(ISTEXT(E211:E215)*1)+COUNTIF(E212,"&gt;1"))/5*100,""))</f>
        <v/>
      </c>
      <c r="F216" s="40" t="str">
        <f t="shared" ref="F216:X216" si="47">IF(SUMPRODUCT(ISTEXT(F211:F215)*1)+COUNTIF(F212,"&gt;1")&gt;4,"C",IF(SUMPRODUCT(ISTEXT(F211:F215)*1)+COUNTIF(F212,"&gt;1")&gt;0, (SUMPRODUCT(ISTEXT(F211:F215)*1)+COUNTIF(F212,"&gt;1"))/5*100,""))</f>
        <v/>
      </c>
      <c r="G216" s="40" t="str">
        <f t="shared" si="47"/>
        <v/>
      </c>
      <c r="H216" s="40" t="str">
        <f t="shared" si="47"/>
        <v/>
      </c>
      <c r="I216" s="40" t="str">
        <f t="shared" si="47"/>
        <v/>
      </c>
      <c r="J216" s="40" t="str">
        <f t="shared" si="47"/>
        <v/>
      </c>
      <c r="K216" s="40" t="str">
        <f t="shared" si="47"/>
        <v/>
      </c>
      <c r="L216" s="40" t="str">
        <f t="shared" si="47"/>
        <v/>
      </c>
      <c r="M216" s="40" t="str">
        <f t="shared" si="47"/>
        <v/>
      </c>
      <c r="N216" s="40" t="str">
        <f t="shared" si="47"/>
        <v/>
      </c>
      <c r="O216" s="40" t="str">
        <f t="shared" si="47"/>
        <v/>
      </c>
      <c r="P216" s="40" t="str">
        <f t="shared" si="47"/>
        <v/>
      </c>
      <c r="Q216" s="40" t="str">
        <f t="shared" si="47"/>
        <v/>
      </c>
      <c r="R216" s="40" t="str">
        <f t="shared" si="47"/>
        <v/>
      </c>
      <c r="S216" s="40" t="str">
        <f t="shared" si="47"/>
        <v/>
      </c>
      <c r="T216" s="40" t="str">
        <f t="shared" si="47"/>
        <v/>
      </c>
      <c r="U216" s="40" t="str">
        <f t="shared" si="47"/>
        <v/>
      </c>
      <c r="V216" s="40" t="str">
        <f t="shared" si="47"/>
        <v/>
      </c>
      <c r="W216" s="40" t="str">
        <f t="shared" si="47"/>
        <v/>
      </c>
      <c r="X216" s="40" t="str">
        <f t="shared" si="47"/>
        <v/>
      </c>
      <c r="Y216" s="331"/>
    </row>
  </sheetData>
  <sheetProtection algorithmName="SHA-512" hashValue="uAIFzSm/eL0g0ER6EkKwt/Q+5JB6jbbx8gxeVET2Co1JAKBwUhqO5RMFyDoy7TtaLdzsBT7AUyYoOqpEy1z0Eg==" saltValue="J/SBouDJJzG//guj37SFBA==" spinCount="100000" sheet="1" selectLockedCells="1"/>
  <mergeCells count="219">
    <mergeCell ref="C61:D61"/>
    <mergeCell ref="C99:D99"/>
    <mergeCell ref="C22:D22"/>
    <mergeCell ref="C23:D23"/>
    <mergeCell ref="C68:D68"/>
    <mergeCell ref="C69:D69"/>
    <mergeCell ref="A1:A216"/>
    <mergeCell ref="C48:D48"/>
    <mergeCell ref="C55:D55"/>
    <mergeCell ref="C65:D65"/>
    <mergeCell ref="C66:D66"/>
    <mergeCell ref="C123:D123"/>
    <mergeCell ref="C124:D124"/>
    <mergeCell ref="C125:D125"/>
    <mergeCell ref="C126:D126"/>
    <mergeCell ref="C67:D67"/>
    <mergeCell ref="C14:D14"/>
    <mergeCell ref="C94:D94"/>
    <mergeCell ref="C101:D101"/>
    <mergeCell ref="C100:D100"/>
    <mergeCell ref="C95:D95"/>
    <mergeCell ref="C142:D142"/>
    <mergeCell ref="C13:D13"/>
    <mergeCell ref="C47:D47"/>
    <mergeCell ref="C41:D41"/>
    <mergeCell ref="C44:D44"/>
    <mergeCell ref="C45:D45"/>
    <mergeCell ref="C46:D46"/>
    <mergeCell ref="E5:X5"/>
    <mergeCell ref="R1:R4"/>
    <mergeCell ref="S1:S4"/>
    <mergeCell ref="C36:D36"/>
    <mergeCell ref="C37:D37"/>
    <mergeCell ref="C24:D24"/>
    <mergeCell ref="C25:D25"/>
    <mergeCell ref="J1:J4"/>
    <mergeCell ref="C6:D6"/>
    <mergeCell ref="C7:D7"/>
    <mergeCell ref="C17:D17"/>
    <mergeCell ref="C28:D28"/>
    <mergeCell ref="C29:D29"/>
    <mergeCell ref="T1:T4"/>
    <mergeCell ref="U1:U4"/>
    <mergeCell ref="V1:V4"/>
    <mergeCell ref="Y1:Y216"/>
    <mergeCell ref="B4:D4"/>
    <mergeCell ref="C20:D20"/>
    <mergeCell ref="C21:D21"/>
    <mergeCell ref="C32:D32"/>
    <mergeCell ref="C33:D33"/>
    <mergeCell ref="C34:D34"/>
    <mergeCell ref="C35:D35"/>
    <mergeCell ref="C40:D40"/>
    <mergeCell ref="C38:D38"/>
    <mergeCell ref="C39:D39"/>
    <mergeCell ref="C27:D27"/>
    <mergeCell ref="C49:D49"/>
    <mergeCell ref="C51:D51"/>
    <mergeCell ref="C52:D52"/>
    <mergeCell ref="C53:D53"/>
    <mergeCell ref="C54:D54"/>
    <mergeCell ref="C62:D62"/>
    <mergeCell ref="C50:D50"/>
    <mergeCell ref="C58:D58"/>
    <mergeCell ref="C59:D59"/>
    <mergeCell ref="C60:D60"/>
    <mergeCell ref="C15:D15"/>
    <mergeCell ref="C16:D16"/>
    <mergeCell ref="C77:D77"/>
    <mergeCell ref="C75:D75"/>
    <mergeCell ref="C74:D74"/>
    <mergeCell ref="Q1:Q4"/>
    <mergeCell ref="P1:P4"/>
    <mergeCell ref="C26:D26"/>
    <mergeCell ref="K1:K4"/>
    <mergeCell ref="L1:L4"/>
    <mergeCell ref="M1:M4"/>
    <mergeCell ref="N1:N4"/>
    <mergeCell ref="O1:O4"/>
    <mergeCell ref="C8:D8"/>
    <mergeCell ref="C9:D9"/>
    <mergeCell ref="I1:I4"/>
    <mergeCell ref="E19:X19"/>
    <mergeCell ref="W1:W4"/>
    <mergeCell ref="X1:X4"/>
    <mergeCell ref="E1:E4"/>
    <mergeCell ref="F1:F4"/>
    <mergeCell ref="G1:G4"/>
    <mergeCell ref="H1:H4"/>
    <mergeCell ref="C10:D10"/>
    <mergeCell ref="C11:D11"/>
    <mergeCell ref="C12:D12"/>
    <mergeCell ref="C128:D128"/>
    <mergeCell ref="C120:D120"/>
    <mergeCell ref="C121:D121"/>
    <mergeCell ref="C122:D122"/>
    <mergeCell ref="E31:X31"/>
    <mergeCell ref="E73:X73"/>
    <mergeCell ref="C88:D88"/>
    <mergeCell ref="C89:D89"/>
    <mergeCell ref="C90:D90"/>
    <mergeCell ref="C93:D93"/>
    <mergeCell ref="C73:D73"/>
    <mergeCell ref="C91:D91"/>
    <mergeCell ref="C92:D92"/>
    <mergeCell ref="C78:D78"/>
    <mergeCell ref="C79:D79"/>
    <mergeCell ref="C80:D80"/>
    <mergeCell ref="C70:D70"/>
    <mergeCell ref="C81:D81"/>
    <mergeCell ref="C87:D87"/>
    <mergeCell ref="C84:D84"/>
    <mergeCell ref="C85:D85"/>
    <mergeCell ref="C86:D86"/>
    <mergeCell ref="C71:D71"/>
    <mergeCell ref="C76:D76"/>
    <mergeCell ref="C114:D114"/>
    <mergeCell ref="C102:D102"/>
    <mergeCell ref="C103:D103"/>
    <mergeCell ref="C104:D104"/>
    <mergeCell ref="C119:D119"/>
    <mergeCell ref="C109:D109"/>
    <mergeCell ref="C110:D110"/>
    <mergeCell ref="C111:D111"/>
    <mergeCell ref="C112:D112"/>
    <mergeCell ref="C113:D113"/>
    <mergeCell ref="C98:D98"/>
    <mergeCell ref="C107:D107"/>
    <mergeCell ref="C108:D108"/>
    <mergeCell ref="C141:D141"/>
    <mergeCell ref="C199:D199"/>
    <mergeCell ref="C200:D200"/>
    <mergeCell ref="C134:D134"/>
    <mergeCell ref="C135:D135"/>
    <mergeCell ref="C115:D115"/>
    <mergeCell ref="C116:D116"/>
    <mergeCell ref="C129:D129"/>
    <mergeCell ref="C117:D117"/>
    <mergeCell ref="C136:D136"/>
    <mergeCell ref="C137:D137"/>
    <mergeCell ref="C133:D133"/>
    <mergeCell ref="C148:D148"/>
    <mergeCell ref="C149:D149"/>
    <mergeCell ref="C132:D132"/>
    <mergeCell ref="C127:D127"/>
    <mergeCell ref="C190:D190"/>
    <mergeCell ref="C193:D193"/>
    <mergeCell ref="C118:D118"/>
    <mergeCell ref="C130:D130"/>
    <mergeCell ref="C131:D131"/>
    <mergeCell ref="C213:D213"/>
    <mergeCell ref="C214:D214"/>
    <mergeCell ref="C215:D215"/>
    <mergeCell ref="C216:D216"/>
    <mergeCell ref="C177:D177"/>
    <mergeCell ref="C194:D194"/>
    <mergeCell ref="C195:D195"/>
    <mergeCell ref="C186:D186"/>
    <mergeCell ref="C187:D187"/>
    <mergeCell ref="C206:D206"/>
    <mergeCell ref="C208:D208"/>
    <mergeCell ref="C207:D207"/>
    <mergeCell ref="C196:D196"/>
    <mergeCell ref="C185:D185"/>
    <mergeCell ref="C205:D205"/>
    <mergeCell ref="C203:D203"/>
    <mergeCell ref="C211:D211"/>
    <mergeCell ref="C212:D212"/>
    <mergeCell ref="C184:D184"/>
    <mergeCell ref="C180:D180"/>
    <mergeCell ref="C181:D181"/>
    <mergeCell ref="E57:X57"/>
    <mergeCell ref="E43:X43"/>
    <mergeCell ref="E83:X83"/>
    <mergeCell ref="E97:X97"/>
    <mergeCell ref="E106:X106"/>
    <mergeCell ref="E163:X163"/>
    <mergeCell ref="E179:X179"/>
    <mergeCell ref="E192:X192"/>
    <mergeCell ref="C166:D166"/>
    <mergeCell ref="C170:D170"/>
    <mergeCell ref="C167:D167"/>
    <mergeCell ref="C159:D159"/>
    <mergeCell ref="C160:D160"/>
    <mergeCell ref="C188:D188"/>
    <mergeCell ref="C189:D189"/>
    <mergeCell ref="C182:D182"/>
    <mergeCell ref="C183:D183"/>
    <mergeCell ref="E139:S139"/>
    <mergeCell ref="E146:S146"/>
    <mergeCell ref="C171:D171"/>
    <mergeCell ref="C174:D174"/>
    <mergeCell ref="C175:D175"/>
    <mergeCell ref="C176:D176"/>
    <mergeCell ref="C161:D161"/>
    <mergeCell ref="C169:D169"/>
    <mergeCell ref="C168:D168"/>
    <mergeCell ref="C165:D165"/>
    <mergeCell ref="E198:X198"/>
    <mergeCell ref="C201:D201"/>
    <mergeCell ref="C202:D202"/>
    <mergeCell ref="C204:D204"/>
    <mergeCell ref="E210:X210"/>
    <mergeCell ref="E64:X64"/>
    <mergeCell ref="C150:D150"/>
    <mergeCell ref="C140:D140"/>
    <mergeCell ref="C147:D147"/>
    <mergeCell ref="C156:D156"/>
    <mergeCell ref="C157:D157"/>
    <mergeCell ref="C158:D158"/>
    <mergeCell ref="C151:D151"/>
    <mergeCell ref="C152:D152"/>
    <mergeCell ref="C153:D153"/>
    <mergeCell ref="C154:D154"/>
    <mergeCell ref="C155:D155"/>
    <mergeCell ref="C143:D143"/>
    <mergeCell ref="C144:D144"/>
    <mergeCell ref="E173:S173"/>
    <mergeCell ref="C164:D164"/>
  </mergeCells>
  <pageMargins left="0.7" right="0.7" top="0.75" bottom="0.75" header="0.3" footer="0.3"/>
  <pageSetup scale="82" orientation="portrait" r:id="rId1"/>
  <rowBreaks count="3" manualBreakCount="3">
    <brk id="56" max="16383" man="1"/>
    <brk id="105" max="16383" man="1"/>
    <brk id="172"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54</vt:i4>
      </vt:variant>
    </vt:vector>
  </HeadingPairs>
  <TitlesOfParts>
    <vt:vector size="87" baseType="lpstr">
      <vt:lpstr>Instructions</vt:lpstr>
      <vt:lpstr>Parent Contact Info</vt:lpstr>
      <vt:lpstr>Recharter</vt:lpstr>
      <vt:lpstr>Attendance</vt:lpstr>
      <vt:lpstr>Bobcat</vt:lpstr>
      <vt:lpstr>WebelosBadge</vt:lpstr>
      <vt:lpstr>ArrowOfLight</vt:lpstr>
      <vt:lpstr>AdventurePins</vt:lpstr>
      <vt:lpstr>Electives</vt:lpstr>
      <vt:lpstr>Cub Awards</vt:lpstr>
      <vt:lpstr>NOVA</vt:lpstr>
      <vt:lpstr>Shooting Sports</vt:lpstr>
      <vt:lpstr>Summary</vt:lpstr>
      <vt:lpstr>Scout 1</vt:lpstr>
      <vt:lpstr>Scout 2</vt:lpstr>
      <vt:lpstr>Scout 3</vt:lpstr>
      <vt:lpstr>Scout 4</vt:lpstr>
      <vt:lpstr>Scout 5</vt:lpstr>
      <vt:lpstr>Scout 6</vt:lpstr>
      <vt:lpstr>Scout 7</vt:lpstr>
      <vt:lpstr>Scout 8</vt:lpstr>
      <vt:lpstr>Scout 9</vt:lpstr>
      <vt:lpstr>Scout 10</vt:lpstr>
      <vt:lpstr>Scout 11</vt:lpstr>
      <vt:lpstr>Scout 12</vt:lpstr>
      <vt:lpstr>Scout 13</vt:lpstr>
      <vt:lpstr>Scout 14</vt:lpstr>
      <vt:lpstr>Scout 15</vt:lpstr>
      <vt:lpstr>Scout 16</vt:lpstr>
      <vt:lpstr>Scout 17</vt:lpstr>
      <vt:lpstr>Scout 18</vt:lpstr>
      <vt:lpstr>Scout 19</vt:lpstr>
      <vt:lpstr>Scout 20</vt:lpstr>
      <vt:lpstr>AdventurePins!Print_Area</vt:lpstr>
      <vt:lpstr>ArrowOfLight!Print_Area</vt:lpstr>
      <vt:lpstr>Attendance!Print_Area</vt:lpstr>
      <vt:lpstr>Bobcat!Print_Area</vt:lpstr>
      <vt:lpstr>Instructions!Print_Area</vt:lpstr>
      <vt:lpstr>'Parent Contact Info'!Print_Area</vt:lpstr>
      <vt:lpstr>Recharter!Print_Area</vt:lpstr>
      <vt:lpstr>'Scout 1'!Print_Area</vt:lpstr>
      <vt:lpstr>'Scout 10'!Print_Area</vt:lpstr>
      <vt:lpstr>'Scout 11'!Print_Area</vt:lpstr>
      <vt:lpstr>'Scout 12'!Print_Area</vt:lpstr>
      <vt:lpstr>'Scout 13'!Print_Area</vt:lpstr>
      <vt:lpstr>'Scout 14'!Print_Area</vt:lpstr>
      <vt:lpstr>'Scout 15'!Print_Area</vt:lpstr>
      <vt:lpstr>'Scout 16'!Print_Area</vt:lpstr>
      <vt:lpstr>'Scout 17'!Print_Area</vt:lpstr>
      <vt:lpstr>'Scout 18'!Print_Area</vt:lpstr>
      <vt:lpstr>'Scout 19'!Print_Area</vt:lpstr>
      <vt:lpstr>'Scout 2'!Print_Area</vt:lpstr>
      <vt:lpstr>'Scout 20'!Print_Area</vt:lpstr>
      <vt:lpstr>'Scout 3'!Print_Area</vt:lpstr>
      <vt:lpstr>'Scout 4'!Print_Area</vt:lpstr>
      <vt:lpstr>'Scout 5'!Print_Area</vt:lpstr>
      <vt:lpstr>'Scout 6'!Print_Area</vt:lpstr>
      <vt:lpstr>'Scout 7'!Print_Area</vt:lpstr>
      <vt:lpstr>'Scout 8'!Print_Area</vt:lpstr>
      <vt:lpstr>'Scout 9'!Print_Area</vt:lpstr>
      <vt:lpstr>Summary!Print_Area</vt:lpstr>
      <vt:lpstr>WebelosBadge!Print_Area</vt:lpstr>
      <vt:lpstr>AdventurePins!Print_Titles</vt:lpstr>
      <vt:lpstr>ArrowOfLight!Print_Titles</vt:lpstr>
      <vt:lpstr>Attendance!Print_Titles</vt:lpstr>
      <vt:lpstr>Bobcat!Print_Titles</vt:lpstr>
      <vt:lpstr>'Scout 1'!Print_Titles</vt:lpstr>
      <vt:lpstr>'Scout 10'!Print_Titles</vt:lpstr>
      <vt:lpstr>'Scout 11'!Print_Titles</vt:lpstr>
      <vt:lpstr>'Scout 12'!Print_Titles</vt:lpstr>
      <vt:lpstr>'Scout 13'!Print_Titles</vt:lpstr>
      <vt:lpstr>'Scout 14'!Print_Titles</vt:lpstr>
      <vt:lpstr>'Scout 15'!Print_Titles</vt:lpstr>
      <vt:lpstr>'Scout 16'!Print_Titles</vt:lpstr>
      <vt:lpstr>'Scout 17'!Print_Titles</vt:lpstr>
      <vt:lpstr>'Scout 18'!Print_Titles</vt:lpstr>
      <vt:lpstr>'Scout 19'!Print_Titles</vt:lpstr>
      <vt:lpstr>'Scout 2'!Print_Titles</vt:lpstr>
      <vt:lpstr>'Scout 20'!Print_Titles</vt:lpstr>
      <vt:lpstr>'Scout 3'!Print_Titles</vt:lpstr>
      <vt:lpstr>'Scout 4'!Print_Titles</vt:lpstr>
      <vt:lpstr>'Scout 5'!Print_Titles</vt:lpstr>
      <vt:lpstr>'Scout 6'!Print_Titles</vt:lpstr>
      <vt:lpstr>'Scout 7'!Print_Titles</vt:lpstr>
      <vt:lpstr>'Scout 8'!Print_Titles</vt:lpstr>
      <vt:lpstr>'Scout 9'!Print_Titles</vt:lpstr>
      <vt:lpstr>WebelosBadge!Print_Titles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WebelosTrax</dc:title>
  <dc:creator>Frank Steele</dc:creator>
  <cp:lastModifiedBy>Chris Oradat</cp:lastModifiedBy>
  <cp:lastPrinted>2016-12-06T21:05:09Z</cp:lastPrinted>
  <dcterms:created xsi:type="dcterms:W3CDTF">2005-02-08T13:28:44Z</dcterms:created>
  <dcterms:modified xsi:type="dcterms:W3CDTF">2017-04-28T01:58:06Z</dcterms:modified>
</cp:coreProperties>
</file>